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10295" tabRatio="887" firstSheet="34" activeTab="34"/>
  </bookViews>
  <sheets>
    <sheet name="1-区级一般收入情况表" sheetId="3" r:id="rId1"/>
    <sheet name="2区本级一般收入情况表 " sheetId="131" r:id="rId2"/>
    <sheet name="3区级一般支出情况表" sheetId="4" r:id="rId3"/>
    <sheet name="4区级一般支出情况明细表" sheetId="5" r:id="rId4"/>
    <sheet name="5区本级一般支出情况表 " sheetId="132" r:id="rId5"/>
    <sheet name="6区本级一般支出情况明细表" sheetId="117" r:id="rId6"/>
    <sheet name="7区级政府性基金收入" sheetId="10" r:id="rId7"/>
    <sheet name="8区本级政府性基金收入" sheetId="118" r:id="rId8"/>
    <sheet name="9区级政府性基金支出表" sheetId="111" r:id="rId9"/>
    <sheet name="10区本级政府性基金支出表 " sheetId="120" r:id="rId10"/>
    <sheet name="11区级国有资本收入" sheetId="15" r:id="rId11"/>
    <sheet name="12区本级国有资本收入" sheetId="122" r:id="rId12"/>
    <sheet name="13区级国有资本支出" sheetId="97" r:id="rId13"/>
    <sheet name="14区本级国有资本支出 " sheetId="123" r:id="rId14"/>
    <sheet name="15区级社保基金收入" sheetId="20" r:id="rId15"/>
    <sheet name="16区本级社保基金收入 " sheetId="124" r:id="rId16"/>
    <sheet name="17区级社保基金支出" sheetId="21" r:id="rId17"/>
    <sheet name="18区本级社保基金支出" sheetId="125" r:id="rId18"/>
    <sheet name="19区级社保基金结余" sheetId="22" r:id="rId19"/>
    <sheet name="20区本级社保基金结余" sheetId="127" r:id="rId20"/>
    <sheet name="21-2024年区级一般收入情况表" sheetId="28" r:id="rId21"/>
    <sheet name="22区本级一般收入情况表" sheetId="128" r:id="rId22"/>
    <sheet name="23区级一般支出情况表" sheetId="29" r:id="rId23"/>
    <sheet name="24区级一般支出情况明细表" sheetId="30" r:id="rId24"/>
    <sheet name="25区本级一般支出情况表" sheetId="129" r:id="rId25"/>
    <sheet name="26区本级一般支出情况明细表" sheetId="130" r:id="rId26"/>
    <sheet name="27专项转移支付表" sheetId="35" r:id="rId27"/>
    <sheet name="28税收返还和转移支付预算表" sheetId="36" r:id="rId28"/>
    <sheet name="29部分转移支付情况表" sheetId="113" r:id="rId29"/>
    <sheet name="30区级基本支出经济分类（部门）" sheetId="88" r:id="rId30"/>
    <sheet name="31区本级基本支出经济分类（部门）" sheetId="133" r:id="rId31"/>
    <sheet name="32区级基本支出经济分类（政府）" sheetId="53" r:id="rId32"/>
    <sheet name="33区本级基本支出经济分类（政府）" sheetId="134" r:id="rId33"/>
    <sheet name="34“三公”经费统计表" sheetId="91" r:id="rId34"/>
    <sheet name="35区级政府性基金收入" sheetId="54" r:id="rId35"/>
    <sheet name="36区本级政府性基金收入" sheetId="135" r:id="rId36"/>
    <sheet name="37区级政府性基金支出" sheetId="55" r:id="rId37"/>
    <sheet name="38区本级政府性基金支出" sheetId="136" r:id="rId38"/>
    <sheet name="39政府性基金对下转移支付" sheetId="58" r:id="rId39"/>
    <sheet name="40区级国有资本收入" sheetId="60" r:id="rId40"/>
    <sheet name="41区本级国有资本收入" sheetId="137" r:id="rId41"/>
    <sheet name="42区级国有资本支出" sheetId="61" r:id="rId42"/>
    <sheet name="43区本级国有资本支出" sheetId="138" r:id="rId43"/>
    <sheet name="44区级社保基金收入" sheetId="66" r:id="rId44"/>
    <sheet name="45区本级社保基金收入" sheetId="139" r:id="rId45"/>
    <sheet name="46区级社保基金支出" sheetId="67" r:id="rId46"/>
    <sheet name="47区本级社保基金支出" sheetId="140" r:id="rId47"/>
    <sheet name="48区级社保基金结余" sheetId="68" r:id="rId48"/>
    <sheet name="49区本级社保基金结余" sheetId="141" r:id="rId49"/>
    <sheet name="50-2023年区级政府债务限额和余额" sheetId="78" r:id="rId50"/>
    <sheet name="51区本级政府债务限额和余额" sheetId="142" r:id="rId51"/>
    <sheet name="52区级政府债务投向" sheetId="80" r:id="rId52"/>
    <sheet name="53区本级政府债务投向" sheetId="143" r:id="rId53"/>
    <sheet name="54区级一般债务投向" sheetId="82" r:id="rId54"/>
    <sheet name="55区本级一般债务投向" sheetId="144" r:id="rId55"/>
    <sheet name="56区级专项债务投向" sheetId="83" r:id="rId56"/>
    <sheet name="57区本级项债务投向" sheetId="145" r:id="rId57"/>
    <sheet name="58债券发行及还本付息情况表" sheetId="89" r:id="rId58"/>
    <sheet name="59-2024年区级债务限额和余额" sheetId="86" r:id="rId59"/>
    <sheet name="60-2024年区本级债务限额和余额" sheetId="146" r:id="rId60"/>
    <sheet name="61重点项目绩效目标表" sheetId="105" r:id="rId61"/>
  </sheets>
  <externalReferences>
    <externalReference r:id="rId62"/>
    <externalReference r:id="rId63"/>
    <externalReference r:id="rId64"/>
    <externalReference r:id="rId65"/>
  </externalReferences>
  <definedNames>
    <definedName name="_xlnm._FilterDatabase" localSheetId="0" hidden="1">'1-区级一般收入情况表'!$A$4:$H$42</definedName>
    <definedName name="_xlnm._FilterDatabase" localSheetId="1" hidden="1">'2区本级一般收入情况表 '!$A$4:$H$42</definedName>
    <definedName name="_xlnm._FilterDatabase" localSheetId="2" hidden="1">'3区级一般支出情况表'!$A$4:$I$40</definedName>
    <definedName name="_xlnm._FilterDatabase" localSheetId="3" hidden="1">'4区级一般支出情况明细表'!$A$4:$L$1371</definedName>
    <definedName name="_xlnm._FilterDatabase" localSheetId="4" hidden="1">'5区本级一般支出情况表 '!$A$4:$I$40</definedName>
    <definedName name="_xlnm._FilterDatabase" localSheetId="5" hidden="1">'6区本级一般支出情况明细表'!$A$4:$M$1371</definedName>
    <definedName name="_xlnm._FilterDatabase" localSheetId="6" hidden="1">'7区级政府性基金收入'!$A$4:$I$38</definedName>
    <definedName name="_xlnm._FilterDatabase" localSheetId="7" hidden="1">'8区本级政府性基金收入'!$A$4:$I$38</definedName>
    <definedName name="_xlnm._FilterDatabase" localSheetId="8" hidden="1">'9区级政府性基金支出表'!$A$4:$N$273</definedName>
    <definedName name="_xlnm._FilterDatabase" localSheetId="9" hidden="1">'10区本级政府性基金支出表 '!$A$4:$J$273</definedName>
    <definedName name="_xlnm._FilterDatabase" localSheetId="10" hidden="1">'11区级国有资本收入'!$B$4:$H$40</definedName>
    <definedName name="_xlnm._FilterDatabase" localSheetId="11" hidden="1">'12区本级国有资本收入'!$B$4:$H$40</definedName>
    <definedName name="_xlnm._FilterDatabase" localSheetId="12" hidden="1">'13区级国有资本支出'!$B$4:$H$27</definedName>
    <definedName name="_xlnm._FilterDatabase" localSheetId="13" hidden="1">'14区本级国有资本支出 '!$B$4:$H$27</definedName>
    <definedName name="_xlnm._FilterDatabase" localSheetId="14" hidden="1">'15区级社保基金收入'!$A$4:$H$62</definedName>
    <definedName name="_xlnm._FilterDatabase" localSheetId="15" hidden="1">'16区本级社保基金收入 '!$A$4:$H$62</definedName>
    <definedName name="_xlnm._FilterDatabase" localSheetId="16" hidden="1">'17区级社保基金支出'!$A$4:$I$55</definedName>
    <definedName name="_xlnm._FilterDatabase" localSheetId="17" hidden="1">'18区本级社保基金支出'!$A$4:$I$55</definedName>
    <definedName name="_xlnm._FilterDatabase" localSheetId="18" hidden="1">'19区级社保基金结余'!$A$4:$T$22</definedName>
    <definedName name="_xlnm._FilterDatabase" localSheetId="19" hidden="1">'20区本级社保基金结余'!$A$4:$T$22</definedName>
    <definedName name="_xlnm._FilterDatabase" localSheetId="20" hidden="1">'21-2024年区级一般收入情况表'!$A$3:$F$41</definedName>
    <definedName name="_xlnm._FilterDatabase" localSheetId="21" hidden="1">'22区本级一般收入情况表'!$A$3:$F$41</definedName>
    <definedName name="_xlnm._FilterDatabase" localSheetId="22" hidden="1">'23区级一般支出情况表'!$A$3:$G$39</definedName>
    <definedName name="_xlnm._FilterDatabase" localSheetId="23" hidden="1">'24区级一般支出情况明细表'!$A$3:$U$1280</definedName>
    <definedName name="_xlnm._FilterDatabase" localSheetId="24" hidden="1">'25区本级一般支出情况表'!$A$3:$G$39</definedName>
    <definedName name="_xlnm._FilterDatabase" localSheetId="25" hidden="1">'26区本级一般支出情况明细表'!$A$3:$P$1280</definedName>
    <definedName name="_xlnm._FilterDatabase" localSheetId="26" hidden="1">'27专项转移支付表'!$A$3:$D$43</definedName>
    <definedName name="_xlnm._FilterDatabase" localSheetId="29" hidden="1">'30区级基本支出经济分类（部门）'!$A$3:$D$55</definedName>
    <definedName name="_xlnm._FilterDatabase" localSheetId="30" hidden="1">'31区本级基本支出经济分类（部门）'!$A$3:$D$55</definedName>
    <definedName name="_xlnm._FilterDatabase" localSheetId="31" hidden="1">'32区级基本支出经济分类（政府）'!$A$3:$G$81</definedName>
    <definedName name="_xlnm._FilterDatabase" localSheetId="32" hidden="1">'33区本级基本支出经济分类（政府）'!$A$3:$G$81</definedName>
    <definedName name="_xlnm._FilterDatabase" localSheetId="34" hidden="1">'35区级政府性基金收入'!$A$3:$I$41</definedName>
    <definedName name="_xlnm._FilterDatabase" localSheetId="35" hidden="1">'36区本级政府性基金收入'!$A$3:$I$41</definedName>
    <definedName name="_xlnm._FilterDatabase" localSheetId="36" hidden="1">'37区级政府性基金支出'!$A$3:$K$260</definedName>
    <definedName name="_xlnm._FilterDatabase" localSheetId="37" hidden="1">'38区本级政府性基金支出'!$A$3:$G$260</definedName>
    <definedName name="_xlnm._FilterDatabase" localSheetId="38" hidden="1">'39政府性基金对下转移支付'!$A$3:$E$16</definedName>
    <definedName name="_xlnm._FilterDatabase" localSheetId="39" hidden="1">'40区级国有资本收入'!$B$3:$F$39</definedName>
    <definedName name="_xlnm._FilterDatabase" localSheetId="40" hidden="1">'41区本级国有资本收入'!$B$3:$F$39</definedName>
    <definedName name="_xlnm._FilterDatabase" localSheetId="41" hidden="1">'42区级国有资本支出'!$A$3:$F$16</definedName>
    <definedName name="_xlnm._FilterDatabase" localSheetId="42" hidden="1">'43区本级国有资本支出'!$A$3:$F$16</definedName>
    <definedName name="_xlnm._FilterDatabase" localSheetId="43" hidden="1">'44区级社保基金收入'!$A$3:$E$62</definedName>
    <definedName name="_xlnm._FilterDatabase" localSheetId="44" hidden="1">'45区本级社保基金收入'!$A$3:$E$62</definedName>
    <definedName name="_xlnm._FilterDatabase" localSheetId="45" hidden="1">'46区级社保基金支出'!$A$3:$E$54</definedName>
    <definedName name="_xlnm._FilterDatabase" localSheetId="46" hidden="1">'47区本级社保基金支出'!$A$3:$E$54</definedName>
    <definedName name="_xlnm._FilterDatabase" localSheetId="47" hidden="1">'48区级社保基金结余'!$A$3:$F$19</definedName>
    <definedName name="_xlnm._FilterDatabase" localSheetId="48" hidden="1">'49区本级社保基金结余'!$A$3:$F$19</definedName>
    <definedName name="_lst_r_地方财政预算表2015年全省汇总_10_科目编码名称" localSheetId="43">[1]_ESList!$A$1:$A$27</definedName>
    <definedName name="_lst_r_地方财政预算表2015年全省汇总_10_科目编码名称" localSheetId="45">[1]_ESList!$A$1:$A$27</definedName>
    <definedName name="_lst_r_地方财政预算表2015年全省汇总_10_科目编码名称" localSheetId="47">[1]_ESList!$A$1:$A$27</definedName>
    <definedName name="_lst_r_地方财政预算表2015年全省汇总_10_科目编码名称">[2]_ESList!$A$1:$A$27</definedName>
    <definedName name="_xlnm.Print_Area" localSheetId="0">'1-区级一般收入情况表'!$B$1:$G$43</definedName>
    <definedName name="_xlnm.Print_Area" localSheetId="2">'3区级一般支出情况表'!$B$1:$G$41</definedName>
    <definedName name="_xlnm.Print_Area" localSheetId="3">'4区级一般支出情况明细表'!$B$1:$G$1372</definedName>
    <definedName name="_xlnm.Print_Area" localSheetId="6">'7区级政府性基金收入'!$B$1:$G$38</definedName>
    <definedName name="_xlnm.Print_Area" localSheetId="10">'11区级国有资本收入'!$B$1:$G$40</definedName>
    <definedName name="_xlnm.Print_Area" localSheetId="14">'15区级社保基金收入'!$A$1:$F$62</definedName>
    <definedName name="_xlnm.Print_Area" localSheetId="16">'17区级社保基金支出'!$A$1:$F$55</definedName>
    <definedName name="_xlnm.Print_Area" localSheetId="18">'19区级社保基金结余'!$A$1:$F$22</definedName>
    <definedName name="_xlnm.Print_Area" localSheetId="20">'21-2024年区级一般收入情况表'!$B$1:$E$41</definedName>
    <definedName name="_xlnm.Print_Area" localSheetId="22">'23区级一般支出情况表'!$B$1:$E$39</definedName>
    <definedName name="_xlnm.Print_Area" localSheetId="23">'24区级一般支出情况明细表'!$B$1:$E$1280</definedName>
    <definedName name="_xlnm.Print_Area" localSheetId="26">'27专项转移支付表'!$A$1:$B$40</definedName>
    <definedName name="_xlnm.Print_Area" localSheetId="27">'28税收返还和转移支付预算表'!$A$1:$E$13</definedName>
    <definedName name="_xlnm.Print_Area" localSheetId="31">'32区级基本支出经济分类（政府）'!$B$1:$C$81</definedName>
    <definedName name="_xlnm.Print_Area" localSheetId="34">'35区级政府性基金收入'!$B$1:$E$41</definedName>
    <definedName name="_xlnm.Print_Area" localSheetId="36">'37区级政府性基金支出'!$B$1:$E$260</definedName>
    <definedName name="_xlnm.Print_Area" localSheetId="38">'39政府性基金对下转移支付'!$A$1:$D$16</definedName>
    <definedName name="_xlnm.Print_Area" localSheetId="39">'40区级国有资本收入'!$B$1:$E$39</definedName>
    <definedName name="_xlnm.Print_Area" localSheetId="41">'42区级国有资本支出'!$B$1:$E$16</definedName>
    <definedName name="_xlnm.Print_Area" localSheetId="43">'44区级社保基金收入'!$A$1:$D$62</definedName>
    <definedName name="_xlnm.Print_Area" localSheetId="45">'46区级社保基金支出'!$A$1:$D$54</definedName>
    <definedName name="_xlnm.Print_Area" localSheetId="47">'48区级社保基金结余'!$A$1:$D$19</definedName>
    <definedName name="_xlnm.Print_Titles" localSheetId="0">'1-区级一般收入情况表'!$1:$4</definedName>
    <definedName name="_xlnm.Print_Titles" localSheetId="2">'3区级一般支出情况表'!$1:$4</definedName>
    <definedName name="_xlnm.Print_Titles" localSheetId="3">'4区级一般支出情况明细表'!$1:$4</definedName>
    <definedName name="_xlnm.Print_Titles" localSheetId="6">'7区级政府性基金收入'!$1:$4</definedName>
    <definedName name="_xlnm.Print_Titles" localSheetId="10">'11区级国有资本收入'!$1:$4</definedName>
    <definedName name="_xlnm.Print_Titles" localSheetId="14">'15区级社保基金收入'!$1:$4</definedName>
    <definedName name="_xlnm.Print_Titles" localSheetId="16">'17区级社保基金支出'!$1:$4</definedName>
    <definedName name="_xlnm.Print_Titles" localSheetId="18">'19区级社保基金结余'!$1:$4</definedName>
    <definedName name="_xlnm.Print_Titles" localSheetId="20">'21-2024年区级一般收入情况表'!$1:$3</definedName>
    <definedName name="_xlnm.Print_Titles" localSheetId="22">'23区级一般支出情况表'!$1:$3</definedName>
    <definedName name="_xlnm.Print_Titles" localSheetId="23">'24区级一般支出情况明细表'!$1:$3</definedName>
    <definedName name="_xlnm.Print_Titles" localSheetId="26">'27专项转移支付表'!$1:$3</definedName>
    <definedName name="_xlnm.Print_Titles" localSheetId="27">'28税收返还和转移支付预算表'!$1:$3</definedName>
    <definedName name="_xlnm.Print_Titles" localSheetId="31">'32区级基本支出经济分类（政府）'!$1:$3</definedName>
    <definedName name="_xlnm.Print_Titles" localSheetId="34">'35区级政府性基金收入'!$1:$3</definedName>
    <definedName name="_xlnm.Print_Titles" localSheetId="36">'37区级政府性基金支出'!$1:$3</definedName>
    <definedName name="_xlnm.Print_Titles" localSheetId="38">'39政府性基金对下转移支付'!$1:$3</definedName>
    <definedName name="_xlnm.Print_Titles" localSheetId="39">'40区级国有资本收入'!$1:$3</definedName>
    <definedName name="_xlnm.Print_Titles" localSheetId="41">'42区级国有资本支出'!$1:$3</definedName>
    <definedName name="_xlnm.Print_Titles" localSheetId="43">'44区级社保基金收入'!$1:$3</definedName>
    <definedName name="专项收入年初预算数" localSheetId="2">#REF!</definedName>
    <definedName name="专项收入年初预算数" localSheetId="3">#REF!</definedName>
    <definedName name="专项收入年初预算数" localSheetId="22">#REF!</definedName>
    <definedName name="专项收入年初预算数" localSheetId="43">#REF!</definedName>
    <definedName name="专项收入年初预算数" localSheetId="45">#REF!</definedName>
    <definedName name="专项收入年初预算数" localSheetId="47">#REF!</definedName>
    <definedName name="专项收入年初预算数">#REF!</definedName>
    <definedName name="专项收入全年预计数" localSheetId="2">#REF!</definedName>
    <definedName name="专项收入全年预计数" localSheetId="3">#REF!</definedName>
    <definedName name="专项收入全年预计数" localSheetId="22">#REF!</definedName>
    <definedName name="专项收入全年预计数" localSheetId="43">#REF!</definedName>
    <definedName name="专项收入全年预计数" localSheetId="45">#REF!</definedName>
    <definedName name="专项收入全年预计数" localSheetId="47">#REF!</definedName>
    <definedName name="专项收入全年预计数">#REF!</definedName>
    <definedName name="_xlnm.Print_Area" localSheetId="29">'30区级基本支出经济分类（部门）'!$B$1:$C$55</definedName>
    <definedName name="_xlnm.Print_Titles" localSheetId="29">'30区级基本支出经济分类（部门）'!$1:$3</definedName>
    <definedName name="_xlnm.Print_Titles" localSheetId="58">'59-2024年区级债务限额和余额'!$1:$3</definedName>
    <definedName name="_xlnm.Print_Area" localSheetId="12">'13区级国有资本支出'!$B$1:$G$27</definedName>
    <definedName name="_xlnm.Print_Titles" localSheetId="12">'13区级国有资本支出'!$1:$4</definedName>
    <definedName name="_xlnm.Print_Titles" localSheetId="60">'61重点项目绩效目标表'!$1:$4</definedName>
    <definedName name="_xlnm.Print_Titles" localSheetId="49">'50-2023年区级政府债务限额和余额'!$1:$3</definedName>
    <definedName name="_xlnm.Print_Area" localSheetId="8">'9区级政府性基金支出表'!$B$1:$G$273</definedName>
    <definedName name="_xlnm.Print_Titles" localSheetId="8">'9区级政府性基金支出表'!$1:$4</definedName>
    <definedName name="_xlnm.Print_Area" localSheetId="28">'29部分转移支付情况表'!$A$1:$C$13</definedName>
    <definedName name="_xlnm.Print_Titles" localSheetId="28">'29部分转移支付情况表'!$1:$3</definedName>
    <definedName name="_xlnm.Print_Area" localSheetId="5">'6区本级一般支出情况明细表'!$B$1:$G$1372</definedName>
    <definedName name="_xlnm.Print_Titles" localSheetId="5">'6区本级一般支出情况明细表'!$1:$4</definedName>
    <definedName name="专项收入年初预算数" localSheetId="5">#REF!</definedName>
    <definedName name="专项收入全年预计数" localSheetId="5">#REF!</definedName>
    <definedName name="_xlnm.Print_Area" localSheetId="7">'8区本级政府性基金收入'!$B$1:$G$38</definedName>
    <definedName name="_xlnm.Print_Titles" localSheetId="7">'8区本级政府性基金收入'!$1:$4</definedName>
    <definedName name="_xlnm.Print_Area" localSheetId="9">'10区本级政府性基金支出表 '!$B$1:$G$273</definedName>
    <definedName name="_xlnm.Print_Titles" localSheetId="9">'10区本级政府性基金支出表 '!$1:$4</definedName>
    <definedName name="_xlnm.Print_Area" localSheetId="11">'12区本级国有资本收入'!$B$1:$G$40</definedName>
    <definedName name="_xlnm.Print_Titles" localSheetId="11">'12区本级国有资本收入'!$1:$4</definedName>
    <definedName name="_xlnm.Print_Area" localSheetId="13">'14区本级国有资本支出 '!$B$1:$G$27</definedName>
    <definedName name="_xlnm.Print_Titles" localSheetId="13">'14区本级国有资本支出 '!$1:$4</definedName>
    <definedName name="_xlnm.Print_Area" localSheetId="15">'16区本级社保基金收入 '!$A$1:$F$62</definedName>
    <definedName name="_xlnm.Print_Titles" localSheetId="15">'16区本级社保基金收入 '!$1:$4</definedName>
    <definedName name="_xlnm.Print_Area" localSheetId="17">'18区本级社保基金支出'!$A$1:$F$55</definedName>
    <definedName name="_xlnm.Print_Titles" localSheetId="17">'18区本级社保基金支出'!$1:$4</definedName>
    <definedName name="_xlnm.Print_Area" localSheetId="19">'20区本级社保基金结余'!$A$1:$F$22</definedName>
    <definedName name="_xlnm.Print_Titles" localSheetId="19">'20区本级社保基金结余'!$1:$4</definedName>
    <definedName name="_xlnm.Print_Area" localSheetId="21">'22区本级一般收入情况表'!$B$1:$E$41</definedName>
    <definedName name="_xlnm.Print_Titles" localSheetId="21">'22区本级一般收入情况表'!$1:$3</definedName>
    <definedName name="_xlnm.Print_Area" localSheetId="24">'25区本级一般支出情况表'!$B$1:$E$39</definedName>
    <definedName name="_xlnm.Print_Titles" localSheetId="24">'25区本级一般支出情况表'!$1:$3</definedName>
    <definedName name="专项收入年初预算数" localSheetId="24">#REF!</definedName>
    <definedName name="专项收入全年预计数" localSheetId="24">#REF!</definedName>
    <definedName name="_xlnm.Print_Area" localSheetId="25">'26区本级一般支出情况明细表'!$B$1:$E$1267</definedName>
    <definedName name="_xlnm.Print_Titles" localSheetId="25">'26区本级一般支出情况明细表'!$1:$3</definedName>
    <definedName name="_xlnm.Print_Area" localSheetId="1">'2区本级一般收入情况表 '!$B$1:$G$43</definedName>
    <definedName name="_xlnm.Print_Titles" localSheetId="1">'2区本级一般收入情况表 '!$1:$4</definedName>
    <definedName name="_xlnm.Print_Area" localSheetId="4">'5区本级一般支出情况表 '!$B$1:$G$41</definedName>
    <definedName name="_xlnm.Print_Titles" localSheetId="4">'5区本级一般支出情况表 '!$1:$4</definedName>
    <definedName name="专项收入年初预算数" localSheetId="4">#REF!</definedName>
    <definedName name="专项收入全年预计数" localSheetId="4">#REF!</definedName>
    <definedName name="_xlnm.Print_Area" localSheetId="30">'31区本级基本支出经济分类（部门）'!$B$1:$C$55</definedName>
    <definedName name="_xlnm.Print_Titles" localSheetId="30">'31区本级基本支出经济分类（部门）'!$1:$3</definedName>
    <definedName name="_xlnm.Print_Area" localSheetId="32">'33区本级基本支出经济分类（政府）'!$B$1:$C$81</definedName>
    <definedName name="_xlnm.Print_Titles" localSheetId="32">'33区本级基本支出经济分类（政府）'!$1:$3</definedName>
    <definedName name="_xlnm.Print_Area" localSheetId="35">'36区本级政府性基金收入'!$B$1:$E$41</definedName>
    <definedName name="_xlnm.Print_Titles" localSheetId="35">'36区本级政府性基金收入'!$1:$3</definedName>
    <definedName name="_xlnm.Print_Area" localSheetId="37">'38区本级政府性基金支出'!$B$1:$E$259</definedName>
    <definedName name="_xlnm.Print_Titles" localSheetId="37">'38区本级政府性基金支出'!$1:$3</definedName>
    <definedName name="_xlnm.Print_Area" localSheetId="40">'41区本级国有资本收入'!$B$1:$E$39</definedName>
    <definedName name="_xlnm.Print_Titles" localSheetId="40">'41区本级国有资本收入'!$1:$3</definedName>
    <definedName name="_xlnm.Print_Area" localSheetId="42">'43区本级国有资本支出'!$B$1:$E$16</definedName>
    <definedName name="_xlnm.Print_Titles" localSheetId="42">'43区本级国有资本支出'!$1:$3</definedName>
    <definedName name="_lst_r_地方财政预算表2015年全省汇总_10_科目编码名称" localSheetId="44">[1]_ESList!$A$1:$A$27</definedName>
    <definedName name="_xlnm.Print_Area" localSheetId="44">'45区本级社保基金收入'!$A$1:$D$62</definedName>
    <definedName name="_xlnm.Print_Titles" localSheetId="44">'45区本级社保基金收入'!$1:$3</definedName>
    <definedName name="专项收入年初预算数" localSheetId="44">#REF!</definedName>
    <definedName name="专项收入全年预计数" localSheetId="44">#REF!</definedName>
    <definedName name="_lst_r_地方财政预算表2015年全省汇总_10_科目编码名称" localSheetId="46">[1]_ESList!$A$1:$A$27</definedName>
    <definedName name="_xlnm.Print_Area" localSheetId="46">'47区本级社保基金支出'!$A$1:$D$54</definedName>
    <definedName name="专项收入年初预算数" localSheetId="46">#REF!</definedName>
    <definedName name="专项收入全年预计数" localSheetId="46">#REF!</definedName>
    <definedName name="_lst_r_地方财政预算表2015年全省汇总_10_科目编码名称" localSheetId="48">[1]_ESList!$A$1:$A$27</definedName>
    <definedName name="_xlnm.Print_Area" localSheetId="48">'49区本级社保基金结余'!$A$1:$D$19</definedName>
    <definedName name="专项收入年初预算数" localSheetId="48">#REF!</definedName>
    <definedName name="专项收入全年预计数" localSheetId="48">#REF!</definedName>
    <definedName name="_xlnm.Print_Titles" localSheetId="50">'51区本级政府债务限额和余额'!$1:$3</definedName>
    <definedName name="_xlnm.Print_Titles" localSheetId="59">'60-2024年区本级债务限额和余额'!$1:$3</definedName>
    <definedName name="_xlnm.Print_Titles" localSheetId="45">'46区级社保基金支出'!$1:$3</definedName>
    <definedName name="_xlnm.Print_Titles" localSheetId="46">'47区本级社保基金支出'!$1:$3</definedName>
  </definedNames>
  <calcPr calcId="144525"/>
</workbook>
</file>

<file path=xl/sharedStrings.xml><?xml version="1.0" encoding="utf-8"?>
<sst xmlns="http://schemas.openxmlformats.org/spreadsheetml/2006/main" count="9624" uniqueCount="2654">
  <si>
    <t>2023年昆明市东川区一般公共预算收入执行情况表</t>
  </si>
  <si>
    <t>表一</t>
  </si>
  <si>
    <t>单位：万元</t>
  </si>
  <si>
    <t>科目编码</t>
  </si>
  <si>
    <t>项目</t>
  </si>
  <si>
    <t>2022年决算数</t>
  </si>
  <si>
    <t>2023年</t>
  </si>
  <si>
    <t>比较</t>
  </si>
  <si>
    <t>打印</t>
  </si>
  <si>
    <t>年初预算数</t>
  </si>
  <si>
    <t>执行数</t>
  </si>
  <si>
    <t>比2022年决算数增长%</t>
  </si>
  <si>
    <t>完成2023年年初预算数%</t>
  </si>
  <si>
    <t>101</t>
  </si>
  <si>
    <t>一、税收收入</t>
  </si>
  <si>
    <t>10101</t>
  </si>
  <si>
    <t xml:space="preserve">   增值税</t>
  </si>
  <si>
    <t>10104</t>
  </si>
  <si>
    <t xml:space="preserve">   企业所得税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</si>
  <si>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</si>
  <si>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</si>
  <si>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</si>
  <si>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</si>
  <si>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</si>
  <si>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</si>
  <si>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</si>
  <si>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</si>
  <si>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</si>
  <si>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</si>
  <si>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</si>
  <si>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</si>
  <si>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</si>
  <si>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</si>
  <si>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</si>
  <si>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</si>
  <si>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</si>
  <si>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</si>
  <si>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</si>
  <si>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</si>
  <si>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</si>
  <si>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</si>
  <si>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</si>
  <si>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</si>
  <si>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r>
      <rPr>
        <sz val="14"/>
        <rFont val="宋体"/>
        <charset val="134"/>
      </rPr>
      <t>10199</t>
    </r>
  </si>
  <si>
    <t xml:space="preserve">   其他税收收入</t>
  </si>
  <si>
    <t>103</t>
  </si>
  <si>
    <t>二、非税收入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</si>
  <si>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</si>
  <si>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</si>
  <si>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</si>
  <si>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</si>
  <si>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</si>
  <si>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</si>
  <si>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</si>
  <si>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</si>
  <si>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</si>
  <si>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</si>
  <si>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</si>
  <si>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</si>
  <si>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</si>
  <si>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</si>
  <si>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</si>
  <si>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</si>
  <si>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本年收入小计</t>
  </si>
  <si>
    <t>地方政府一般债务收入</t>
  </si>
  <si>
    <t>转移性收入</t>
  </si>
  <si>
    <t xml:space="preserve">   返还性收入</t>
  </si>
  <si>
    <t xml:space="preserve">   一般性转移支付收入</t>
  </si>
  <si>
    <t xml:space="preserve">   专项转移支付收入</t>
  </si>
  <si>
    <t xml:space="preserve">   上年结余收入</t>
  </si>
  <si>
    <t xml:space="preserve">   调入资金</t>
  </si>
  <si>
    <t xml:space="preserve">   债务转贷收入</t>
  </si>
  <si>
    <t xml:space="preserve">     地方政府一般债务转贷收入</t>
  </si>
  <si>
    <t xml:space="preserve">   动用预算稳定调节基金</t>
  </si>
  <si>
    <t>收入合计</t>
  </si>
  <si>
    <t>2023年昆明市东川区区本级一般公共预算收入执行情况表</t>
  </si>
  <si>
    <t>表二</t>
  </si>
  <si>
    <t>2023年昆明市东川区一般公共预算支出执行情况表</t>
  </si>
  <si>
    <t>表三</t>
  </si>
  <si>
    <t>预算数</t>
  </si>
  <si>
    <t>完成2023年预算数%</t>
  </si>
  <si>
    <t>201</t>
  </si>
  <si>
    <t>一、一般公共服务支出</t>
  </si>
  <si>
    <t>202</t>
  </si>
  <si>
    <t>二、外交支出</t>
  </si>
  <si>
    <t>203</t>
  </si>
  <si>
    <t>三、国防支出</t>
  </si>
  <si>
    <t>204</t>
  </si>
  <si>
    <t>四、公共安全支出</t>
  </si>
  <si>
    <t>205</t>
  </si>
  <si>
    <t>五、教育支出</t>
  </si>
  <si>
    <t>206</t>
  </si>
  <si>
    <t>六、科学技术支出</t>
  </si>
  <si>
    <t>207</t>
  </si>
  <si>
    <t>七、文化旅游体育与传媒支出</t>
  </si>
  <si>
    <t>208</t>
  </si>
  <si>
    <t>八、社会保障和就业支出</t>
  </si>
  <si>
    <t>210</t>
  </si>
  <si>
    <t>九、卫生健康支出</t>
  </si>
  <si>
    <t>211</t>
  </si>
  <si>
    <t>十、节能环保支出</t>
  </si>
  <si>
    <t>212</t>
  </si>
  <si>
    <t>十一、城乡社区支出</t>
  </si>
  <si>
    <t>213</t>
  </si>
  <si>
    <t>十二、农林水支出</t>
  </si>
  <si>
    <t>214</t>
  </si>
  <si>
    <t>十三、交通运输支出</t>
  </si>
  <si>
    <t>215</t>
  </si>
  <si>
    <t>十四、资源勘探工业信息等支出</t>
  </si>
  <si>
    <t>216</t>
  </si>
  <si>
    <t>十五、商业服务业等支出</t>
  </si>
  <si>
    <t>217</t>
  </si>
  <si>
    <t>十六、金融支出</t>
  </si>
  <si>
    <t>219</t>
  </si>
  <si>
    <t>十七、援助其他地区支出</t>
  </si>
  <si>
    <t>220</t>
  </si>
  <si>
    <t>十八、自然资源海洋气象等支出</t>
  </si>
  <si>
    <t>221</t>
  </si>
  <si>
    <t>十九、住房保障支出</t>
  </si>
  <si>
    <t>222</t>
  </si>
  <si>
    <t>二十、粮油物资储备支出</t>
  </si>
  <si>
    <t>224</t>
  </si>
  <si>
    <t>二十一、灾害防治及应急管理支出</t>
  </si>
  <si>
    <t>227</t>
  </si>
  <si>
    <t>二十二、预备费</t>
  </si>
  <si>
    <t>232</t>
  </si>
  <si>
    <t>二十三、债务付息支出</t>
  </si>
  <si>
    <t>233</t>
  </si>
  <si>
    <t>二十四、债务发行费用支出</t>
  </si>
  <si>
    <t>229</t>
  </si>
  <si>
    <t>二十五、其他支出</t>
  </si>
  <si>
    <t>本年支出小计</t>
  </si>
  <si>
    <t>转移性支出</t>
  </si>
  <si>
    <t xml:space="preserve">    上解支出</t>
  </si>
  <si>
    <t xml:space="preserve">    调出资金</t>
  </si>
  <si>
    <t xml:space="preserve">    安排预算稳定调节基金</t>
  </si>
  <si>
    <t xml:space="preserve">    补充预算周转金</t>
  </si>
  <si>
    <t>债务还本支出</t>
  </si>
  <si>
    <t xml:space="preserve">    地方政府一般债务还本支出</t>
  </si>
  <si>
    <t>年终结转</t>
  </si>
  <si>
    <t>支出合计</t>
  </si>
  <si>
    <t>2023年昆明市东川区一般公共预算支出执行情况明细表</t>
  </si>
  <si>
    <t>表四</t>
  </si>
  <si>
    <t>类-款-项</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</si>
  <si>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</si>
  <si>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</si>
  <si>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</si>
  <si>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</si>
  <si>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</si>
  <si>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</si>
  <si>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</si>
  <si>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</si>
  <si>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</si>
  <si>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</si>
  <si>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</si>
  <si>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</si>
  <si>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</si>
  <si>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</si>
  <si>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</si>
  <si>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</si>
  <si>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</si>
  <si>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</si>
  <si>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</si>
  <si>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</si>
  <si>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</si>
  <si>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</si>
  <si>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</si>
  <si>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</si>
  <si>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</si>
  <si>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</si>
  <si>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</si>
  <si>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</si>
  <si>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</si>
  <si>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</si>
  <si>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</si>
  <si>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</si>
  <si>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</si>
  <si>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</si>
  <si>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</si>
  <si>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</si>
  <si>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</si>
  <si>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</si>
  <si>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</si>
  <si>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</si>
  <si>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</si>
  <si>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</si>
  <si>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</si>
  <si>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</si>
  <si>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</si>
  <si>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</si>
  <si>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</si>
  <si>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发票管理及税务登记</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</si>
  <si>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</si>
  <si>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</si>
  <si>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</si>
  <si>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</si>
  <si>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</si>
  <si>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</si>
  <si>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</si>
  <si>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</si>
  <si>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</si>
  <si>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</si>
  <si>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</si>
  <si>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</si>
  <si>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</si>
  <si>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</si>
  <si>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</si>
  <si>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</si>
  <si>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</si>
  <si>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</si>
  <si>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</si>
  <si>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</si>
  <si>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</si>
  <si>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</si>
  <si>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</si>
  <si>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</si>
  <si>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</si>
  <si>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巡视工作</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</si>
  <si>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</si>
  <si>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</si>
  <si>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</si>
  <si>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</si>
  <si>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</si>
  <si>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</si>
  <si>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</si>
  <si>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</si>
  <si>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</si>
  <si>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</si>
  <si>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</si>
  <si>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</si>
  <si>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</si>
  <si>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</si>
  <si>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</si>
  <si>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</si>
  <si>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</si>
  <si>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</si>
  <si>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</si>
  <si>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</si>
  <si>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</si>
  <si>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</si>
  <si>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</si>
  <si>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</si>
  <si>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</si>
  <si>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</si>
  <si>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</si>
  <si>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</si>
  <si>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</si>
  <si>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</si>
  <si>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</si>
  <si>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</si>
  <si>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</si>
  <si>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</si>
  <si>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</si>
  <si>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</si>
  <si>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</si>
  <si>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</si>
  <si>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</si>
  <si>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</si>
  <si>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宣传管理</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</si>
  <si>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</si>
  <si>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</si>
  <si>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</si>
  <si>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</si>
  <si>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</si>
  <si>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</si>
  <si>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</si>
  <si>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t>
  </si>
  <si>
    <t xml:space="preserve">     其他共产党事务支出</t>
  </si>
  <si>
    <t xml:space="preserve">   网信事务</t>
  </si>
  <si>
    <t xml:space="preserve">     信息安全事务</t>
  </si>
  <si>
    <t xml:space="preserve">     其他网信事务支出</t>
  </si>
  <si>
    <t xml:space="preserve">   市场监督管理事务</t>
  </si>
  <si>
    <t xml:space="preserve">     市场主体管理</t>
  </si>
  <si>
    <t xml:space="preserve">     市场秩序执法</t>
  </si>
  <si>
    <t xml:space="preserve">     消费者权益保护</t>
  </si>
  <si>
    <t xml:space="preserve">     价格监督检查</t>
  </si>
  <si>
    <t xml:space="preserve">     市场监督管理技术支持</t>
  </si>
  <si>
    <t xml:space="preserve">     质量基础</t>
  </si>
  <si>
    <t xml:space="preserve">     标准化管理</t>
  </si>
  <si>
    <t xml:space="preserve">     药品事务</t>
  </si>
  <si>
    <t xml:space="preserve">     医疗器械事务</t>
  </si>
  <si>
    <t xml:space="preserve">     化妆品事务</t>
  </si>
  <si>
    <t xml:space="preserve">     质量安全监管</t>
  </si>
  <si>
    <t xml:space="preserve">     食品安全监管</t>
  </si>
  <si>
    <t xml:space="preserve">     其他市场监督管理事务</t>
  </si>
  <si>
    <t xml:space="preserve">   其他一般公共服务支出</t>
  </si>
  <si>
    <t xml:space="preserve">     国家赔偿费用支出</t>
  </si>
  <si>
    <t xml:space="preserve">     其他一般公共服务支出</t>
  </si>
  <si>
    <t xml:space="preserve">   对外合作与交流</t>
  </si>
  <si>
    <t xml:space="preserve">   其他外交支出</t>
  </si>
  <si>
    <t xml:space="preserve">   现役部队</t>
  </si>
  <si>
    <t xml:space="preserve">     现役部队</t>
  </si>
  <si>
    <t xml:space="preserve">    国防科研事业</t>
  </si>
  <si>
    <t xml:space="preserve">     国防科研事业</t>
  </si>
  <si>
    <t xml:space="preserve">    专项工程</t>
  </si>
  <si>
    <t xml:space="preserve">     专项工程</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</si>
  <si>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</si>
  <si>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</si>
  <si>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</si>
  <si>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</si>
  <si>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</si>
  <si>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</si>
  <si>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</si>
  <si>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</si>
  <si>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</si>
  <si>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</si>
  <si>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t>
  </si>
  <si>
    <t xml:space="preserve">     其他国防支出</t>
  </si>
  <si>
    <t xml:space="preserve">   武装警察部队</t>
  </si>
  <si>
    <t xml:space="preserve">     武装警察部队</t>
  </si>
  <si>
    <t xml:space="preserve">     其他武装警察部队支出</t>
  </si>
  <si>
    <t xml:space="preserve">   公安</t>
  </si>
  <si>
    <t xml:space="preserve">     执法办案</t>
  </si>
  <si>
    <t xml:space="preserve">     特别业务</t>
  </si>
  <si>
    <t xml:space="preserve">     特勤业务</t>
  </si>
  <si>
    <t xml:space="preserve">     移民事务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</si>
  <si>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</si>
  <si>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</si>
  <si>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</si>
  <si>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</si>
  <si>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</si>
  <si>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</si>
  <si>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</si>
  <si>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</si>
  <si>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</si>
  <si>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</si>
  <si>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</si>
  <si>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</si>
  <si>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</si>
  <si>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</si>
  <si>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</si>
  <si>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</si>
  <si>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</si>
  <si>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</si>
  <si>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</si>
  <si>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</si>
  <si>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</si>
  <si>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</si>
  <si>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</si>
  <si>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</si>
  <si>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</si>
  <si>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</si>
  <si>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</si>
  <si>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</si>
  <si>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</si>
  <si>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</si>
  <si>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</si>
  <si>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</si>
  <si>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</si>
  <si>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</si>
  <si>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</si>
  <si>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</si>
  <si>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</si>
  <si>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</si>
  <si>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</si>
  <si>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</si>
  <si>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</si>
  <si>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t>
  </si>
  <si>
    <t xml:space="preserve">     其他公共安全支出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</si>
  <si>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</si>
  <si>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</si>
  <si>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</si>
  <si>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</si>
  <si>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</si>
  <si>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</si>
  <si>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</si>
  <si>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</si>
  <si>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</si>
  <si>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</si>
  <si>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</si>
  <si>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</si>
  <si>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</si>
  <si>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中等职业教育</t>
  </si>
  <si>
    <t xml:space="preserve">     技校教育</t>
  </si>
  <si>
    <t xml:space="preserve">     职业高中教育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</si>
  <si>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</si>
  <si>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</si>
  <si>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</si>
  <si>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</si>
  <si>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</si>
  <si>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</si>
  <si>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</si>
  <si>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</si>
  <si>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</si>
  <si>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</si>
  <si>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</si>
  <si>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</si>
  <si>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</si>
  <si>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</si>
  <si>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</si>
  <si>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</si>
  <si>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</si>
  <si>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</si>
  <si>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</si>
  <si>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</si>
  <si>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</si>
  <si>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</si>
  <si>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</si>
  <si>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</si>
  <si>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</si>
  <si>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</si>
  <si>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</si>
  <si>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</si>
  <si>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</si>
  <si>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</si>
  <si>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</si>
  <si>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</si>
  <si>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</si>
  <si>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</si>
  <si>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其他教育支出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</si>
  <si>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</si>
  <si>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</si>
  <si>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</si>
  <si>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</si>
  <si>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</si>
  <si>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</si>
  <si>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</si>
  <si>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</si>
  <si>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</si>
  <si>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</si>
  <si>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</si>
  <si>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</si>
  <si>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</si>
  <si>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</si>
  <si>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</si>
  <si>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</si>
  <si>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</si>
  <si>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</si>
  <si>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</si>
  <si>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</si>
  <si>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</si>
  <si>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</si>
  <si>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</si>
  <si>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</si>
  <si>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</si>
  <si>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</si>
  <si>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</si>
  <si>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</si>
  <si>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</si>
  <si>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</si>
  <si>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</si>
  <si>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</si>
  <si>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</si>
  <si>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</si>
  <si>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</si>
  <si>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</si>
  <si>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</si>
  <si>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</si>
  <si>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</si>
  <si>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</si>
  <si>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</si>
  <si>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</si>
  <si>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</si>
  <si>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其他科技重大项目</t>
  </si>
  <si>
    <t xml:space="preserve">   其他科学技术支出</t>
  </si>
  <si>
    <t xml:space="preserve">     科技奖励</t>
  </si>
  <si>
    <t xml:space="preserve">     核应急</t>
  </si>
  <si>
    <t xml:space="preserve">     转制科研机构</t>
  </si>
  <si>
    <t xml:space="preserve">     其他科学技术支出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</si>
  <si>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</si>
  <si>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</si>
  <si>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</si>
  <si>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</si>
  <si>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</si>
  <si>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</si>
  <si>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</si>
  <si>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</si>
  <si>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</si>
  <si>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</si>
  <si>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</si>
  <si>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文化和旅游管理事务</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</si>
  <si>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</si>
  <si>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</si>
  <si>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</si>
  <si>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</si>
  <si>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</si>
  <si>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</si>
  <si>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</si>
  <si>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</si>
  <si>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</si>
  <si>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</si>
  <si>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</si>
  <si>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</si>
  <si>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</si>
  <si>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</si>
  <si>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</si>
  <si>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</si>
  <si>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</si>
  <si>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</si>
  <si>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</si>
  <si>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</si>
  <si>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</si>
  <si>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</si>
  <si>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</si>
  <si>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监测监管</t>
  </si>
  <si>
    <t xml:space="preserve">     其他广播电视支出</t>
  </si>
  <si>
    <t xml:space="preserve">   其他文化旅游体育与传媒支出</t>
  </si>
  <si>
    <t xml:space="preserve">     宣传文化发展专项支出</t>
  </si>
  <si>
    <t xml:space="preserve">     文化产业发展专项支出</t>
  </si>
  <si>
    <t xml:space="preserve">     其他文化旅游体育与传媒支出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</si>
  <si>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</si>
  <si>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</si>
  <si>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</si>
  <si>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</si>
  <si>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</si>
  <si>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</si>
  <si>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</si>
  <si>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</si>
  <si>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</si>
  <si>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</si>
  <si>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</si>
  <si>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社会组织管理</t>
  </si>
  <si>
    <t xml:space="preserve">     行政区划和地名管理</t>
  </si>
  <si>
    <t xml:space="preserve">     基层政权建设和社区治理</t>
  </si>
  <si>
    <t xml:space="preserve">     其他民政管理事务支出</t>
  </si>
  <si>
    <t xml:space="preserve">   补充全国社会保障基金</t>
  </si>
  <si>
    <t xml:space="preserve">     用一般公共预算补充基金</t>
  </si>
  <si>
    <t xml:space="preserve">   行政事业单位养老支出</t>
  </si>
  <si>
    <t xml:space="preserve">     行政单位离退休</t>
  </si>
  <si>
    <t xml:space="preserve">     事业单位离退休</t>
  </si>
  <si>
    <t xml:space="preserve">     离退休人员管理机构</t>
  </si>
  <si>
    <t xml:space="preserve">     未归口管理的行政单位离退休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</si>
  <si>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</si>
  <si>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</si>
  <si>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</si>
  <si>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其他行政事业单位养老支出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</si>
  <si>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</si>
  <si>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</si>
  <si>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</si>
  <si>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</si>
  <si>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</si>
  <si>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</si>
  <si>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</si>
  <si>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</si>
  <si>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</si>
  <si>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</si>
  <si>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</si>
  <si>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</si>
  <si>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</si>
  <si>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</si>
  <si>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</si>
  <si>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</si>
  <si>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</si>
  <si>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</si>
  <si>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</si>
  <si>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</si>
  <si>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烈士纪念设施管理维护</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</si>
  <si>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</si>
  <si>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</si>
  <si>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</si>
  <si>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</si>
  <si>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</si>
  <si>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</si>
  <si>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</si>
  <si>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</si>
  <si>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</si>
  <si>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</si>
  <si>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</si>
  <si>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康复辅具</t>
  </si>
  <si>
    <t xml:space="preserve">     殡葬</t>
  </si>
  <si>
    <t xml:space="preserve">     社会福利事业单位</t>
  </si>
  <si>
    <t xml:space="preserve">     养老服务</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</si>
  <si>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</si>
  <si>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</si>
  <si>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</si>
  <si>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</si>
  <si>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</si>
  <si>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</si>
  <si>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</si>
  <si>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</si>
  <si>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</si>
  <si>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</si>
  <si>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</si>
  <si>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</si>
  <si>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</si>
  <si>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</si>
  <si>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</si>
  <si>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</si>
  <si>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</si>
  <si>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</si>
  <si>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</si>
  <si>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</si>
  <si>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</si>
  <si>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</si>
  <si>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</si>
  <si>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</si>
  <si>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</si>
  <si>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</si>
  <si>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</si>
  <si>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</si>
  <si>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</si>
  <si>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</si>
  <si>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</si>
  <si>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</si>
  <si>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</si>
  <si>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</si>
  <si>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</si>
  <si>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</si>
  <si>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</si>
  <si>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财政代缴社会保险费支出</t>
  </si>
  <si>
    <t xml:space="preserve">     财政代缴城乡居民基本养老保险费支出</t>
  </si>
  <si>
    <t xml:space="preserve">     财政代缴其他社会保险费支出</t>
  </si>
  <si>
    <t xml:space="preserve">   其他社会保障和就业支出</t>
  </si>
  <si>
    <t xml:space="preserve">      其他社会保障和就业支出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</si>
  <si>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</si>
  <si>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</si>
  <si>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</si>
  <si>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</si>
  <si>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</si>
  <si>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</si>
  <si>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</si>
  <si>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</si>
  <si>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妇幼保健医院</t>
  </si>
  <si>
    <t xml:space="preserve">     儿童医院</t>
  </si>
  <si>
    <t xml:space="preserve">     其他专科医院</t>
  </si>
  <si>
    <t xml:space="preserve">     福利医院</t>
  </si>
  <si>
    <t xml:space="preserve">     行业医院</t>
  </si>
  <si>
    <t xml:space="preserve">     处理医疗欠费</t>
  </si>
  <si>
    <t xml:space="preserve">     康复医院</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</si>
  <si>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</si>
  <si>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</si>
  <si>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</si>
  <si>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</si>
  <si>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</si>
  <si>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</si>
  <si>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</si>
  <si>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</si>
  <si>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</si>
  <si>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</si>
  <si>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</si>
  <si>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</si>
  <si>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</si>
  <si>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</si>
  <si>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重大公共卫生服务</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</si>
  <si>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</si>
  <si>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</si>
  <si>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</si>
  <si>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</si>
  <si>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</si>
  <si>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</si>
  <si>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</si>
  <si>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</si>
  <si>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</si>
  <si>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</si>
  <si>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</si>
  <si>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</si>
  <si>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</si>
  <si>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</si>
  <si>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</si>
  <si>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</si>
  <si>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</si>
  <si>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</si>
  <si>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</si>
  <si>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</si>
  <si>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</si>
  <si>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</si>
  <si>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</si>
  <si>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</si>
  <si>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</si>
  <si>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</si>
  <si>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</si>
  <si>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</si>
  <si>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</si>
  <si>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t>
  </si>
  <si>
    <t xml:space="preserve">     老龄卫生健康事务</t>
  </si>
  <si>
    <t xml:space="preserve">   其他卫生健康支出</t>
  </si>
  <si>
    <t xml:space="preserve">     其他卫生健康支出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</si>
  <si>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</si>
  <si>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</si>
  <si>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</si>
  <si>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</si>
  <si>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</si>
  <si>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</si>
  <si>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</si>
  <si>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</si>
  <si>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</si>
  <si>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</si>
  <si>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</si>
  <si>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</si>
  <si>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</si>
  <si>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</si>
  <si>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</si>
  <si>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</si>
  <si>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</si>
  <si>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</si>
  <si>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</si>
  <si>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</si>
  <si>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</si>
  <si>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</si>
  <si>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自然保护区</t>
  </si>
  <si>
    <t xml:space="preserve">     草原生态修复治理</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</si>
  <si>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</si>
  <si>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</si>
  <si>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</si>
  <si>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</si>
  <si>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</si>
  <si>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</si>
  <si>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</si>
  <si>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</si>
  <si>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退耕还林还草</t>
  </si>
  <si>
    <t xml:space="preserve">     退耕现金</t>
  </si>
  <si>
    <t xml:space="preserve">     退耕还林粮食折现补贴</t>
  </si>
  <si>
    <t xml:space="preserve">     退耕还林粮食费用补贴</t>
  </si>
  <si>
    <t xml:space="preserve">     退耕还林工程建设</t>
  </si>
  <si>
    <t xml:space="preserve">     其他退耕还林还草支出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</si>
  <si>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</si>
  <si>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</si>
  <si>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</si>
  <si>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</si>
  <si>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</si>
  <si>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</si>
  <si>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t>
  </si>
  <si>
    <t xml:space="preserve">     已垦草原退耕还草</t>
  </si>
  <si>
    <t xml:space="preserve">   能源节约利用</t>
  </si>
  <si>
    <t xml:space="preserve">     能源节约利用</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</si>
  <si>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</si>
  <si>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</si>
  <si>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</si>
  <si>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</si>
  <si>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</si>
  <si>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</si>
  <si>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t>
  </si>
  <si>
    <t xml:space="preserve">     可再生能源</t>
  </si>
  <si>
    <t xml:space="preserve">   循环经济</t>
  </si>
  <si>
    <t xml:space="preserve">     循环经济</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</si>
  <si>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</si>
  <si>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</si>
  <si>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</si>
  <si>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</si>
  <si>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</si>
  <si>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</si>
  <si>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</si>
  <si>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</si>
  <si>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</si>
  <si>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</si>
  <si>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t>
  </si>
  <si>
    <t xml:space="preserve">     其他节能环保支出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</si>
  <si>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</si>
  <si>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</si>
  <si>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</si>
  <si>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</si>
  <si>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</si>
  <si>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</si>
  <si>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</si>
  <si>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</si>
  <si>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</si>
  <si>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</si>
  <si>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</si>
  <si>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</si>
  <si>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</si>
  <si>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</si>
  <si>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城乡社区环境卫生</t>
  </si>
  <si>
    <t xml:space="preserve">   建设市场管理与监督</t>
  </si>
  <si>
    <t xml:space="preserve">     建设市场管理与监督</t>
  </si>
  <si>
    <t xml:space="preserve">   其他城乡社区支出</t>
  </si>
  <si>
    <t xml:space="preserve">     其他城乡社区支出</t>
  </si>
  <si>
    <t xml:space="preserve">   农业农村</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</si>
  <si>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</si>
  <si>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</si>
  <si>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</si>
  <si>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</si>
  <si>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</si>
  <si>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</si>
  <si>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行业业务管理</t>
  </si>
  <si>
    <t xml:space="preserve">     对外交流与合作</t>
  </si>
  <si>
    <t xml:space="preserve">     防灾救灾</t>
  </si>
  <si>
    <t xml:space="preserve">     稳定农民收入补贴</t>
  </si>
  <si>
    <t xml:space="preserve">     农业结构调整补贴</t>
  </si>
  <si>
    <t xml:space="preserve">     农业生产发展</t>
  </si>
  <si>
    <t xml:space="preserve">     农村合作经济</t>
  </si>
  <si>
    <t xml:space="preserve">     农产品加工与促销</t>
  </si>
  <si>
    <t xml:space="preserve">     农村社会事业</t>
  </si>
  <si>
    <t xml:space="preserve">     农业资源保护修复与利用</t>
  </si>
  <si>
    <t xml:space="preserve">     农村道路建设</t>
  </si>
  <si>
    <t xml:space="preserve">     成品油价格改革对渔业的补贴</t>
  </si>
  <si>
    <t xml:space="preserve">     对高校毕业生到基层任职补助</t>
  </si>
  <si>
    <t xml:space="preserve">     农田建设</t>
  </si>
  <si>
    <t xml:space="preserve">     其他农业农村支出</t>
  </si>
  <si>
    <t xml:space="preserve">   林业和草原</t>
  </si>
  <si>
    <t xml:space="preserve">     事业机构</t>
  </si>
  <si>
    <t xml:space="preserve">     森林资源培育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</si>
  <si>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</si>
  <si>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</si>
  <si>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</si>
  <si>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</si>
  <si>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</si>
  <si>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</si>
  <si>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</si>
  <si>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</si>
  <si>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</si>
  <si>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</si>
  <si>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</si>
  <si>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</si>
  <si>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</si>
  <si>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</si>
  <si>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林业草原防灾减灾</t>
  </si>
  <si>
    <t xml:space="preserve">     国家公园</t>
  </si>
  <si>
    <t xml:space="preserve">     草原管理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</si>
  <si>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</si>
  <si>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</si>
  <si>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</si>
  <si>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</si>
  <si>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</si>
  <si>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</si>
  <si>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</si>
  <si>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</si>
  <si>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</si>
  <si>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</si>
  <si>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</si>
  <si>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</si>
  <si>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</si>
  <si>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</si>
  <si>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农村水利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</si>
  <si>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</si>
  <si>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</si>
  <si>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</si>
  <si>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</si>
  <si>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</si>
  <si>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水利建设征地及移民支出</t>
  </si>
  <si>
    <t xml:space="preserve">     农村人畜饮水</t>
  </si>
  <si>
    <t xml:space="preserve">     南水北调工程建设</t>
  </si>
  <si>
    <t xml:space="preserve">     南水北调工程管理</t>
  </si>
  <si>
    <t xml:space="preserve">     其他水利支出</t>
  </si>
  <si>
    <t xml:space="preserve">   南水北调</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</si>
  <si>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</si>
  <si>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</si>
  <si>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</si>
  <si>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</si>
  <si>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</si>
  <si>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</si>
  <si>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</si>
  <si>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</si>
  <si>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</si>
  <si>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</si>
  <si>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</si>
  <si>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</si>
  <si>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</si>
  <si>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</si>
  <si>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</si>
  <si>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土地治理</t>
  </si>
  <si>
    <t xml:space="preserve">     产业化发展</t>
  </si>
  <si>
    <t xml:space="preserve">     创新示范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</si>
  <si>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</si>
  <si>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</si>
  <si>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</si>
  <si>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</si>
  <si>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</si>
  <si>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</si>
  <si>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</si>
  <si>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</si>
  <si>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</si>
  <si>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</si>
  <si>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</si>
  <si>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</si>
  <si>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</si>
  <si>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</si>
  <si>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</si>
  <si>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</si>
  <si>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</si>
  <si>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</si>
  <si>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t>
  </si>
  <si>
    <t xml:space="preserve">     化解其他公益性乡村债务支出</t>
  </si>
  <si>
    <t xml:space="preserve">     其他农林水支出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</si>
  <si>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</si>
  <si>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</si>
  <si>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</si>
  <si>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</si>
  <si>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</si>
  <si>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</si>
  <si>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</si>
  <si>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</si>
  <si>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</si>
  <si>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</si>
  <si>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</si>
  <si>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</si>
  <si>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</si>
  <si>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</si>
  <si>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</si>
  <si>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</si>
  <si>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</si>
  <si>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</si>
  <si>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</si>
  <si>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</si>
  <si>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</si>
  <si>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</si>
  <si>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</si>
  <si>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</si>
  <si>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</si>
  <si>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</si>
  <si>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</si>
  <si>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</si>
  <si>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</si>
  <si>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</si>
  <si>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</si>
  <si>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</si>
  <si>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</si>
  <si>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</si>
  <si>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</si>
  <si>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</si>
  <si>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</si>
  <si>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</si>
  <si>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</si>
  <si>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</si>
  <si>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</si>
  <si>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</si>
  <si>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</si>
  <si>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</si>
  <si>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</si>
  <si>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</si>
  <si>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</si>
  <si>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</si>
  <si>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</si>
  <si>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</si>
  <si>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</si>
  <si>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</si>
  <si>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</si>
  <si>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</si>
  <si>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</si>
  <si>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</si>
  <si>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</si>
  <si>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</si>
  <si>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</si>
  <si>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</si>
  <si>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</si>
  <si>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</si>
  <si>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</si>
  <si>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</si>
  <si>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</si>
  <si>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</si>
  <si>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</si>
  <si>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</si>
  <si>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</si>
  <si>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</si>
  <si>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</si>
  <si>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</si>
  <si>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</si>
  <si>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</si>
  <si>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</si>
  <si>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</si>
  <si>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</si>
  <si>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</si>
  <si>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</si>
  <si>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</si>
  <si>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</si>
  <si>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产业发展</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</si>
  <si>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</si>
  <si>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</si>
  <si>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</si>
  <si>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</si>
  <si>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</si>
  <si>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</si>
  <si>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</si>
  <si>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</si>
  <si>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减免房租补贴</t>
  </si>
  <si>
    <t xml:space="preserve">     其他支持中小企业发展和管理支出</t>
  </si>
  <si>
    <t xml:space="preserve">   其他资源勘探信息等支出</t>
  </si>
  <si>
    <t xml:space="preserve">     黄金事务</t>
  </si>
  <si>
    <t xml:space="preserve">     技术改造支出</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</si>
  <si>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</si>
  <si>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</si>
  <si>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</si>
  <si>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</si>
  <si>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</si>
  <si>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</si>
  <si>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</si>
  <si>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</si>
  <si>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</si>
  <si>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</si>
  <si>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</si>
  <si>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</si>
  <si>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</si>
  <si>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</si>
  <si>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</si>
  <si>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</si>
  <si>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</si>
  <si>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</si>
  <si>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</si>
  <si>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</si>
  <si>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</si>
  <si>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</si>
  <si>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</si>
  <si>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</si>
  <si>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</si>
  <si>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</si>
  <si>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</si>
  <si>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</si>
  <si>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</si>
  <si>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</si>
  <si>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</si>
  <si>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</si>
  <si>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</si>
  <si>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</si>
  <si>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</si>
  <si>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</si>
  <si>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</si>
  <si>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t>
  </si>
  <si>
    <t xml:space="preserve">     重点企业贷款贴息</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</si>
  <si>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</si>
  <si>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</si>
  <si>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</si>
  <si>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</si>
  <si>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</si>
  <si>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</si>
  <si>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</si>
  <si>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</si>
  <si>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</si>
  <si>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</si>
  <si>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自然资源事务</t>
  </si>
  <si>
    <t xml:space="preserve">     自然资源规划及管理</t>
  </si>
  <si>
    <t xml:space="preserve">     土地资源调查</t>
  </si>
  <si>
    <t xml:space="preserve">     自然资源利用与保护</t>
  </si>
  <si>
    <t xml:space="preserve">     自然资源社会公益服务</t>
  </si>
  <si>
    <t xml:space="preserve">     自然资源行业业务管理</t>
  </si>
  <si>
    <t xml:space="preserve">     自然资源调查与确权登记</t>
  </si>
  <si>
    <t xml:space="preserve">     国土整治</t>
  </si>
  <si>
    <t xml:space="preserve">     土地资源储备支出</t>
  </si>
  <si>
    <t xml:space="preserve">     地质矿产资源与环境调查</t>
  </si>
  <si>
    <t xml:space="preserve">     地质勘查与矿产资源管理</t>
  </si>
  <si>
    <t xml:space="preserve">     地质转产项目财政贴息</t>
  </si>
  <si>
    <t xml:space="preserve">     国外风险勘查</t>
  </si>
  <si>
    <t xml:space="preserve">     地质勘查基金(周转金)支出</t>
  </si>
  <si>
    <t xml:space="preserve">     海域与海岛管理</t>
  </si>
  <si>
    <t xml:space="preserve">     自然资源国际合作与海洋权益维护</t>
  </si>
  <si>
    <t xml:space="preserve">     自然资源卫星</t>
  </si>
  <si>
    <t xml:space="preserve">     极地考察</t>
  </si>
  <si>
    <t xml:space="preserve">     深海调查与资源开发</t>
  </si>
  <si>
    <t xml:space="preserve">     海港航标维护</t>
  </si>
  <si>
    <t xml:space="preserve">     海水淡化</t>
  </si>
  <si>
    <t xml:space="preserve">     无居民海岛使用金支出</t>
  </si>
  <si>
    <t xml:space="preserve">     海洋战略规划与预警监测</t>
  </si>
  <si>
    <t xml:space="preserve">     基础测绘与地理信息监管</t>
  </si>
  <si>
    <t xml:space="preserve">     其他自然资源事务支出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</si>
  <si>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</si>
  <si>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</si>
  <si>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</si>
  <si>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</si>
  <si>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</si>
  <si>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</si>
  <si>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</si>
  <si>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</si>
  <si>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海洋矿产资源勘探研究</t>
  </si>
  <si>
    <t xml:space="preserve">     海岛和海域保护</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</si>
  <si>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</si>
  <si>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</si>
  <si>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</si>
  <si>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</si>
  <si>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</si>
  <si>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</si>
  <si>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</si>
  <si>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</si>
  <si>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</si>
  <si>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</si>
  <si>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</si>
  <si>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</si>
  <si>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</si>
  <si>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</si>
  <si>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</si>
  <si>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</si>
  <si>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</si>
  <si>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</si>
  <si>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t>
  </si>
  <si>
    <t xml:space="preserve">     其他自然资源海洋气象等支出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</si>
  <si>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</si>
  <si>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</si>
  <si>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</si>
  <si>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</si>
  <si>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</si>
  <si>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</si>
  <si>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</si>
  <si>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</si>
  <si>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老旧小区改造</t>
  </si>
  <si>
    <t xml:space="preserve">     住房租赁市场发展</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</si>
  <si>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</si>
  <si>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</si>
  <si>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</si>
  <si>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</si>
  <si>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</si>
  <si>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</si>
  <si>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</si>
  <si>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</si>
  <si>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</si>
  <si>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</si>
  <si>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</si>
  <si>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</si>
  <si>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</si>
  <si>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</si>
  <si>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</si>
  <si>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</si>
  <si>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</si>
  <si>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</si>
  <si>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</si>
  <si>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</si>
  <si>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</si>
  <si>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</si>
  <si>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</si>
  <si>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</si>
  <si>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</si>
  <si>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</si>
  <si>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</si>
  <si>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</si>
  <si>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</si>
  <si>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</si>
  <si>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</si>
  <si>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</si>
  <si>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</si>
  <si>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</si>
  <si>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</si>
  <si>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</si>
  <si>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</si>
  <si>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</si>
  <si>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</si>
  <si>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</si>
  <si>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</si>
  <si>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</si>
  <si>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</si>
  <si>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</si>
  <si>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</si>
  <si>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</si>
  <si>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</si>
  <si>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</si>
  <si>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</si>
  <si>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</si>
  <si>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</si>
  <si>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</si>
  <si>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应急物资储备</t>
  </si>
  <si>
    <t xml:space="preserve">     其他重要商品储备支出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</si>
  <si>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</si>
  <si>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</si>
  <si>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</si>
  <si>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</si>
  <si>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</si>
  <si>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</si>
  <si>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</si>
  <si>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</si>
  <si>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</si>
  <si>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</si>
  <si>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</si>
  <si>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</si>
  <si>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</si>
  <si>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</si>
  <si>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</si>
  <si>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</si>
  <si>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</si>
  <si>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</si>
  <si>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</si>
  <si>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</si>
  <si>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</si>
  <si>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</si>
  <si>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</si>
  <si>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</si>
  <si>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</si>
  <si>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</si>
  <si>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</si>
  <si>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</si>
  <si>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</si>
  <si>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</si>
  <si>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</si>
  <si>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</si>
  <si>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</si>
  <si>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</si>
  <si>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</si>
  <si>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</si>
  <si>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</si>
  <si>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其他自然灾害生活救助支出</t>
  </si>
  <si>
    <t xml:space="preserve">   其他灾害防治及应急管理支出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</si>
  <si>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</si>
  <si>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</si>
  <si>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</si>
  <si>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</si>
  <si>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</si>
  <si>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 xml:space="preserve">   地方政府一般债务发行费用支出</t>
  </si>
  <si>
    <t xml:space="preserve">   年初预留</t>
  </si>
  <si>
    <t>一般公共预算支出合计</t>
  </si>
  <si>
    <t>2023年昆明市东川区区本级一般公共预算支出执行情况表</t>
  </si>
  <si>
    <t>表五</t>
  </si>
  <si>
    <t>2023年昆明市东川区区本级一般公共预算支出执行情况明细表</t>
  </si>
  <si>
    <t>表六</t>
  </si>
  <si>
    <t>正常结转</t>
  </si>
  <si>
    <t>结转</t>
  </si>
  <si>
    <t>2023年昆明市东川区政府性基金预算收入执行情况表</t>
  </si>
  <si>
    <t>表七</t>
  </si>
  <si>
    <t>1030102</t>
  </si>
  <si>
    <t>一、农网还贷资金收入</t>
  </si>
  <si>
    <t>1030129</t>
  </si>
  <si>
    <t>二、国家电影事业发展专项资金收入</t>
  </si>
  <si>
    <t>1030146</t>
  </si>
  <si>
    <t>三、国有土地收益基金收入</t>
  </si>
  <si>
    <t>1030147</t>
  </si>
  <si>
    <t>四、农业土地开发资金收入</t>
  </si>
  <si>
    <t>1030148</t>
  </si>
  <si>
    <t>五、国有土地使用权出让收入</t>
  </si>
  <si>
    <t>103014801</t>
  </si>
  <si>
    <t xml:space="preserve">   土地出让价款收入</t>
  </si>
  <si>
    <t>103014802</t>
  </si>
  <si>
    <t xml:space="preserve">   补缴的土地价款</t>
  </si>
  <si>
    <t>103014803</t>
  </si>
  <si>
    <t xml:space="preserve">   划拨土地收入</t>
  </si>
  <si>
    <t xml:space="preserve">  云南水利建设专项资金</t>
  </si>
  <si>
    <t xml:space="preserve">  保障性住房建设资金</t>
  </si>
  <si>
    <t>103014898</t>
  </si>
  <si>
    <t xml:space="preserve">   缴纳新增建设用地土地有偿使用费</t>
  </si>
  <si>
    <t>103014899</t>
  </si>
  <si>
    <t xml:space="preserve">   其他土地出让收入</t>
  </si>
  <si>
    <t>1030150</t>
  </si>
  <si>
    <t>六、大中型水库库区基金收入</t>
  </si>
  <si>
    <t>1030155</t>
  </si>
  <si>
    <t>七、彩票公益金收入</t>
  </si>
  <si>
    <t>103015501</t>
  </si>
  <si>
    <t xml:space="preserve">   福利彩票公益金收入</t>
  </si>
  <si>
    <t>103015502</t>
  </si>
  <si>
    <t xml:space="preserve">   体育彩票公益金收入</t>
  </si>
  <si>
    <t>1030156</t>
  </si>
  <si>
    <t>八、城市基础设施配套费收入</t>
  </si>
  <si>
    <t>1030157</t>
  </si>
  <si>
    <t>九、小型水库移民扶助基金收入</t>
  </si>
  <si>
    <t>1030158</t>
  </si>
  <si>
    <t>十、国家重大水利工程建设基金收入</t>
  </si>
  <si>
    <t>1030159</t>
  </si>
  <si>
    <t>十一、车辆通行费</t>
  </si>
  <si>
    <t>1030178</t>
  </si>
  <si>
    <t>十二、污水处理费收入</t>
  </si>
  <si>
    <t>1030180</t>
  </si>
  <si>
    <t>十三、彩票发行机构和彩票销售机构的业务费用</t>
  </si>
  <si>
    <t>1030199</t>
  </si>
  <si>
    <t>十四、其他政府性基金收入</t>
  </si>
  <si>
    <t>10310</t>
  </si>
  <si>
    <t>十五、专项债务对应项目专项收入</t>
  </si>
  <si>
    <t>地方政府专项债务收入</t>
  </si>
  <si>
    <t xml:space="preserve">   政府性基金转移支付收入</t>
  </si>
  <si>
    <r>
      <rPr>
        <sz val="14"/>
        <rFont val="宋体"/>
        <charset val="134"/>
      </rPr>
      <t xml:space="preserve">   上年结</t>
    </r>
    <r>
      <rPr>
        <sz val="14"/>
        <color theme="1"/>
        <rFont val="宋体"/>
        <charset val="134"/>
      </rPr>
      <t>余</t>
    </r>
    <r>
      <rPr>
        <sz val="14"/>
        <rFont val="宋体"/>
        <charset val="134"/>
      </rPr>
      <t>收入</t>
    </r>
  </si>
  <si>
    <t xml:space="preserve">     地方政府专项债务转贷收入</t>
  </si>
  <si>
    <t>2023年昆明市东川区区本级政府性基金预算收入执行情况表</t>
  </si>
  <si>
    <t>表八</t>
  </si>
  <si>
    <t>2023年昆明市东川区政府性基金预算支出执行情况表</t>
  </si>
  <si>
    <t>表九</t>
  </si>
  <si>
    <t>决算数</t>
  </si>
  <si>
    <t>2023年预算数</t>
  </si>
  <si>
    <t>一、文化旅游体育与传媒支出</t>
  </si>
  <si>
    <t xml:space="preserve">   国家电影事业发展专项资金安排的支出</t>
  </si>
  <si>
    <t xml:space="preserve">     资助国产影片放映</t>
  </si>
  <si>
    <t xml:space="preserve">     资助影院建设</t>
  </si>
  <si>
    <t xml:space="preserve">     资助少数民族语电影译制</t>
  </si>
  <si>
    <t xml:space="preserve">      购买农村电影公益性放映版权服务</t>
  </si>
  <si>
    <t xml:space="preserve">     其他国家电影事业发展专项资金支出</t>
  </si>
  <si>
    <t xml:space="preserve">   旅游发展基金支出</t>
  </si>
  <si>
    <t xml:space="preserve">     宣传促销</t>
  </si>
  <si>
    <t xml:space="preserve">     行业规划</t>
  </si>
  <si>
    <t xml:space="preserve">     旅游事业补助</t>
  </si>
  <si>
    <t xml:space="preserve">     地方旅游开发项目补助 </t>
  </si>
  <si>
    <t xml:space="preserve">     其他旅游发展基金支出 </t>
  </si>
  <si>
    <t xml:space="preserve">   国家电影事业发展专项资金对应专项债务收入安排的支出</t>
  </si>
  <si>
    <t xml:space="preserve">     资助城市影院</t>
  </si>
  <si>
    <t xml:space="preserve">     其他国家电影事业发展专项资金对应专项债务收入支出</t>
  </si>
  <si>
    <t>二、社会保障和就业支出</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</si>
  <si>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</si>
  <si>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</si>
  <si>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</si>
  <si>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</si>
  <si>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</si>
  <si>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其他小型水库移民扶助基金支出</t>
  </si>
  <si>
    <t xml:space="preserve">   小型水库移民扶助基金对应专项债务收入安排的支出</t>
  </si>
  <si>
    <t xml:space="preserve">     其他小型水库移民扶助基金对应专项债务收入安排的支出</t>
  </si>
  <si>
    <t>三、节能环保支出</t>
  </si>
  <si>
    <t xml:space="preserve">   可再生能源电价附加收入安排的支出</t>
  </si>
  <si>
    <t xml:space="preserve">     风力发电补助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</si>
  <si>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</si>
  <si>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</si>
  <si>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</si>
  <si>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</si>
  <si>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</si>
  <si>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</si>
  <si>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</si>
  <si>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</si>
  <si>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</si>
  <si>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</si>
  <si>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</si>
  <si>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</si>
  <si>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</si>
  <si>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</si>
  <si>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</si>
  <si>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</si>
  <si>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</si>
  <si>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</si>
  <si>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</si>
  <si>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农业生产发展支出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</si>
  <si>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</si>
  <si>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</si>
  <si>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</si>
  <si>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</si>
  <si>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</si>
  <si>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</si>
  <si>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</si>
  <si>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</si>
  <si>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</si>
  <si>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</si>
  <si>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</si>
  <si>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</si>
  <si>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</si>
  <si>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</si>
  <si>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</si>
  <si>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</si>
  <si>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</si>
  <si>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</si>
  <si>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</si>
  <si>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</si>
  <si>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</si>
  <si>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</si>
  <si>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</si>
  <si>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</si>
  <si>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</si>
  <si>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</si>
  <si>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</si>
  <si>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</si>
  <si>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</si>
  <si>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</si>
  <si>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</si>
  <si>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</si>
  <si>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</si>
  <si>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</si>
  <si>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</si>
  <si>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</si>
  <si>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</si>
  <si>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</si>
  <si>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</si>
  <si>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</si>
  <si>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</si>
  <si>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</si>
  <si>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六、交通运输支出</t>
  </si>
  <si>
    <t xml:space="preserve">   海南省高等级公路车辆通行附加费安排的支出</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</si>
  <si>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</si>
  <si>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</si>
  <si>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</si>
  <si>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</si>
  <si>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</si>
  <si>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</si>
  <si>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</si>
  <si>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</si>
  <si>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</si>
  <si>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</si>
  <si>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</si>
  <si>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</si>
  <si>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</si>
  <si>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</si>
  <si>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</si>
  <si>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</si>
  <si>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</si>
  <si>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</si>
  <si>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</si>
  <si>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</si>
  <si>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</si>
  <si>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</si>
  <si>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</si>
  <si>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</si>
  <si>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</si>
  <si>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</si>
  <si>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</si>
  <si>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</si>
  <si>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</si>
  <si>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</si>
  <si>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</si>
  <si>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</si>
  <si>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</si>
  <si>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</si>
  <si>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</si>
  <si>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</si>
  <si>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</si>
  <si>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</si>
  <si>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</si>
  <si>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</si>
  <si>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</si>
  <si>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七、资源勘探信息等支出</t>
  </si>
  <si>
    <t xml:space="preserve">   农网还贷资金支出</t>
  </si>
  <si>
    <t xml:space="preserve">     地方农网还贷资金支出</t>
  </si>
  <si>
    <t xml:space="preserve">     其他农网还贷资金支出</t>
  </si>
  <si>
    <t>八、其他支出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</si>
  <si>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</si>
  <si>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</si>
  <si>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</si>
  <si>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</si>
  <si>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</si>
  <si>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</si>
  <si>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</si>
  <si>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</si>
  <si>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</si>
  <si>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</si>
  <si>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</si>
  <si>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</si>
  <si>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</si>
  <si>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</si>
  <si>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</si>
  <si>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</si>
  <si>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</si>
  <si>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</si>
  <si>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</si>
  <si>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</si>
  <si>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</si>
  <si>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</si>
  <si>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</si>
  <si>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用于城乡医疗救助的彩票公益金支出</t>
  </si>
  <si>
    <t xml:space="preserve">     用于其他社会公益事业的彩票公益金支出</t>
  </si>
  <si>
    <t>九、债务付息支出</t>
  </si>
  <si>
    <t xml:space="preserve">   地方政府专项债务付息支出</t>
  </si>
  <si>
    <t xml:space="preserve">     海南省高等级公路车辆通行附加费债务付息支出</t>
  </si>
  <si>
    <t xml:space="preserve">     港口建设费债务付息支出</t>
  </si>
  <si>
    <t xml:space="preserve">     国家电影事业发展专项资金债务付息支出</t>
  </si>
  <si>
    <t xml:space="preserve">     国有土地使用权出让金债务付息支出</t>
  </si>
  <si>
    <t xml:space="preserve">     国有土地收益基金债务付息支出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</si>
  <si>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</si>
  <si>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</si>
  <si>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</si>
  <si>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</si>
  <si>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</si>
  <si>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</si>
  <si>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</si>
  <si>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</si>
  <si>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</si>
  <si>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</si>
  <si>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</si>
  <si>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</si>
  <si>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</si>
  <si>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地方政府专项债务发行费用支出</t>
  </si>
  <si>
    <t xml:space="preserve">     海南省高等级公路车辆通行附加费债务发行费用支出</t>
  </si>
  <si>
    <t xml:space="preserve">     港口建设费债务发行费用支出</t>
  </si>
  <si>
    <t xml:space="preserve">     国家电影事业发展专项资金债务发行费用支出</t>
  </si>
  <si>
    <t xml:space="preserve">     国有土地使用权出让金债务发行费用支出</t>
  </si>
  <si>
    <t xml:space="preserve">     国有土地收益基金债务发行费用支出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</si>
  <si>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</si>
  <si>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</si>
  <si>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</si>
  <si>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</si>
  <si>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</si>
  <si>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</si>
  <si>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</si>
  <si>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</si>
  <si>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</si>
  <si>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</si>
  <si>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</si>
  <si>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</si>
  <si>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十一、抗疫特别国债安排的支出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</si>
  <si>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</si>
  <si>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</si>
  <si>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</si>
  <si>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</si>
  <si>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</si>
  <si>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</si>
  <si>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</si>
  <si>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</si>
  <si>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</si>
  <si>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</si>
  <si>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</si>
  <si>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</si>
  <si>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</si>
  <si>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</si>
  <si>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</si>
  <si>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</si>
  <si>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</si>
  <si>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</si>
  <si>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</si>
  <si>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</si>
  <si>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政府性基金支出合计</t>
  </si>
  <si>
    <t xml:space="preserve">   政府性基金上解支出</t>
  </si>
  <si>
    <t xml:space="preserve">   调出资金</t>
  </si>
  <si>
    <t>23104</t>
  </si>
  <si>
    <t xml:space="preserve">   地方政府专项债务还本支出</t>
  </si>
  <si>
    <t>2023年昆明市东川区区本级政府性基金预算支出执行情况表</t>
  </si>
  <si>
    <t>表十</t>
  </si>
  <si>
    <t>2023年昆明市东川区国有资本经营预算收入执行情况表</t>
  </si>
  <si>
    <t>表十一</t>
  </si>
  <si>
    <t xml:space="preserve">  利润收入</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</si>
  <si>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</si>
  <si>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</si>
  <si>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</si>
  <si>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</si>
  <si>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</si>
  <si>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房地产企业利润收入</t>
  </si>
  <si>
    <t xml:space="preserve">     建材企业利润收入</t>
  </si>
  <si>
    <t xml:space="preserve">     农林牧渔企业利润收入</t>
  </si>
  <si>
    <t xml:space="preserve">     军工企业利润收入</t>
  </si>
  <si>
    <t xml:space="preserve">     转制科研院所利润收入</t>
  </si>
  <si>
    <t xml:space="preserve">     地质勘查企业利润收入</t>
  </si>
  <si>
    <r>
      <rPr>
        <sz val="14"/>
        <rFont val="宋体"/>
        <charset val="134"/>
      </rPr>
      <t xml:space="preserve">     </t>
    </r>
    <r>
      <rPr>
        <sz val="14"/>
        <rFont val="宋体"/>
        <charset val="134"/>
      </rPr>
      <t>卫生体育福利企业利润收入</t>
    </r>
  </si>
  <si>
    <t xml:space="preserve">     教育文化广播企业利润收入</t>
  </si>
  <si>
    <t xml:space="preserve">     科学研究企业利润收入</t>
  </si>
  <si>
    <t xml:space="preserve">     机关社团所属企业利润收入</t>
  </si>
  <si>
    <t xml:space="preserve">     金融企业利润收入（国资预算）</t>
  </si>
  <si>
    <t xml:space="preserve">     其他国有资本经营预算企业利润收入</t>
  </si>
  <si>
    <t xml:space="preserve">  股利、股息收入</t>
  </si>
  <si>
    <t xml:space="preserve">     国有控股公司股利、股息收入</t>
  </si>
  <si>
    <t xml:space="preserve">     国有参股公司股利、股息收入</t>
  </si>
  <si>
    <t xml:space="preserve">     其他国有资本经营预算企业股利、股息收入</t>
  </si>
  <si>
    <t xml:space="preserve">  产权转让收入</t>
  </si>
  <si>
    <t xml:space="preserve">     国有股权、股份转让收入</t>
  </si>
  <si>
    <t xml:space="preserve">     国有独资企业产权转让收入</t>
  </si>
  <si>
    <t xml:space="preserve">     其他国有资本经营预算企业产权转让收入</t>
  </si>
  <si>
    <t xml:space="preserve">  清算收入</t>
  </si>
  <si>
    <t xml:space="preserve">     国有股权、股份清算收入</t>
  </si>
  <si>
    <t xml:space="preserve">     国有独资企业清算收入</t>
  </si>
  <si>
    <t xml:space="preserve">     其他国有资本经营预算企业清算收入</t>
  </si>
  <si>
    <t xml:space="preserve">  其他国有资本经营预算收入</t>
  </si>
  <si>
    <t xml:space="preserve">    国有资本经营预算转移支付收入</t>
  </si>
  <si>
    <t xml:space="preserve">    上年结余收入</t>
  </si>
  <si>
    <t>2023年昆明市东川区区本级国有资本经营预算收入执行情况表</t>
  </si>
  <si>
    <t>表十二</t>
  </si>
  <si>
    <t>2023年昆明市东川区国有资本经营预算支出执行情况表</t>
  </si>
  <si>
    <t>表十三</t>
  </si>
  <si>
    <t xml:space="preserve">  解决历史遗留问题及改革成本支出</t>
  </si>
  <si>
    <t xml:space="preserve">    “三供一业”移交补助支出</t>
  </si>
  <si>
    <t xml:space="preserve">    国有企业办职教幼教补助支出</t>
  </si>
  <si>
    <t xml:space="preserve">    国有企业退休人员社会化管理补助支出</t>
  </si>
  <si>
    <t xml:space="preserve">    国有企业改革成本支出</t>
  </si>
  <si>
    <t xml:space="preserve">    其他解决历史遗留问题及改革成本支出</t>
  </si>
  <si>
    <t xml:space="preserve">  国有企业资本金注入</t>
  </si>
  <si>
    <t xml:space="preserve">    国有经济结构调整支出</t>
  </si>
  <si>
    <t xml:space="preserve">    公益性设施投资支出</t>
  </si>
  <si>
    <t xml:space="preserve">    生态环境保护支出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</si>
  <si>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</si>
  <si>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</si>
  <si>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</si>
  <si>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</si>
  <si>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</si>
  <si>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</si>
  <si>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</si>
  <si>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国有资本经营预算支出合计</t>
  </si>
  <si>
    <t>国有资本经营预算转移支付</t>
  </si>
  <si>
    <t>调出资金</t>
  </si>
  <si>
    <t>2023年昆明市东川区区本级国有资本经营预算支出执行情况表</t>
  </si>
  <si>
    <t>表十四</t>
  </si>
  <si>
    <t>2023年昆明市东川区社会保险基金收入执行情况表</t>
  </si>
  <si>
    <t>表十五</t>
  </si>
  <si>
    <t>一、企业职工基本养老保险基金收入</t>
  </si>
  <si>
    <t xml:space="preserve">    其中:基本养老保险费收入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</si>
  <si>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</si>
  <si>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</si>
  <si>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</si>
  <si>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</si>
  <si>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</si>
  <si>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</si>
  <si>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二、失业保险基金收入</t>
  </si>
  <si>
    <t xml:space="preserve">    其中:失业保险费收入</t>
  </si>
  <si>
    <t xml:space="preserve">          财政补贴收入</t>
  </si>
  <si>
    <t>三、 职工基本医疗保险基金收入</t>
  </si>
  <si>
    <t xml:space="preserve">    其中:基本医疗保险费收入</t>
  </si>
  <si>
    <t>四、工伤保险基金收入</t>
  </si>
  <si>
    <t xml:space="preserve">    其中:工伤保险费收入</t>
  </si>
  <si>
    <t>五、城乡居民基本养老保险基金收入</t>
  </si>
  <si>
    <t>财政专户要求每月上缴，所以利息减少。</t>
  </si>
  <si>
    <t>转移收入预算数与执行数差距大，原因是新的业务系统功能不完善，市内转移收入从原来的只办理关系转移手续不发生城乡居民个人账户基金转移收支，变为办理关系转移手续的同时也要办理城乡居民个人账户基金转移收支。</t>
  </si>
  <si>
    <t>2023年追回往年养老金较2022年有所减少。</t>
  </si>
  <si>
    <t>六、机关事业单位基本养老保险基金收入</t>
  </si>
  <si>
    <t>2023年将机关事业单位基础性绩效工资纳入缴费基数。</t>
  </si>
  <si>
    <t>本年清理有企业经历机关事业单位人员养老关系转移。</t>
  </si>
  <si>
    <t>七、城乡居民基本医疗保险基金收入</t>
  </si>
  <si>
    <t>收入小计</t>
  </si>
  <si>
    <t xml:space="preserve">  其中：保险费收入</t>
  </si>
  <si>
    <t xml:space="preserve">        利息收入</t>
  </si>
  <si>
    <t xml:space="preserve">        财政补贴收入</t>
  </si>
  <si>
    <t xml:space="preserve">        全国统筹调剂资金收入</t>
  </si>
  <si>
    <t xml:space="preserve">        基金其他收入</t>
  </si>
  <si>
    <t>上级补助收入</t>
  </si>
  <si>
    <t xml:space="preserve">   其中：企业职工基本养老保险基金补助收入</t>
  </si>
  <si>
    <t xml:space="preserve">         失业保险基金补助收入</t>
  </si>
  <si>
    <t xml:space="preserve">         职工基本医疗保险基金补助收入</t>
  </si>
  <si>
    <t xml:space="preserve">         城乡居民基本养老保险基金补助收入</t>
  </si>
  <si>
    <t xml:space="preserve">         工伤保险基金补助收入</t>
  </si>
  <si>
    <t xml:space="preserve">       机关事业单位基本养老保险基金补助收入</t>
  </si>
  <si>
    <t xml:space="preserve">        城乡居民基本医疗保险基金补助收入</t>
  </si>
  <si>
    <t>2023年昆明市东川区区本级社会保险基金收入执行情况表</t>
  </si>
  <si>
    <t>表十六</t>
  </si>
  <si>
    <t>2023年昆明市东川区社会保险基金支出执行情况表</t>
  </si>
  <si>
    <t>表十七</t>
  </si>
  <si>
    <r>
      <rPr>
        <sz val="14"/>
        <rFont val="MS Serif"/>
        <charset val="134"/>
      </rPr>
      <t xml:space="preserve">    </t>
    </r>
    <r>
      <rPr>
        <sz val="14"/>
        <rFont val="宋体"/>
        <charset val="134"/>
      </rPr>
      <t>单位：万元</t>
    </r>
  </si>
  <si>
    <t>一、企业职工基本养老保险基金支出</t>
  </si>
  <si>
    <t xml:space="preserve">    其中:基本养老金支出</t>
  </si>
  <si>
    <t xml:space="preserve">         丧葬补助金和抚恤金支出</t>
  </si>
  <si>
    <t xml:space="preserve">         转移支出</t>
  </si>
  <si>
    <t xml:space="preserve">         其他支出</t>
  </si>
  <si>
    <t xml:space="preserve">          全国统筹调剂资金支出</t>
  </si>
  <si>
    <t>二、失业保险基金支出</t>
  </si>
  <si>
    <t xml:space="preserve">    其中:失业保险金支出</t>
  </si>
  <si>
    <t xml:space="preserve">         基本医疗保险费支出</t>
  </si>
  <si>
    <t xml:space="preserve">         职业培训和职业介绍补贴支出</t>
  </si>
  <si>
    <t xml:space="preserve">         其他费用支出</t>
  </si>
  <si>
    <t xml:space="preserve">         稳岗返还支出</t>
  </si>
  <si>
    <t xml:space="preserve">         技能提升补贴支出</t>
  </si>
  <si>
    <t>三、职工基本医疗保险基金支出</t>
  </si>
  <si>
    <t xml:space="preserve">    其中:基本医疗保险待遇支出</t>
  </si>
  <si>
    <t>四、工伤保险基金支出</t>
  </si>
  <si>
    <t xml:space="preserve">    其中:工伤保险待遇支出</t>
  </si>
  <si>
    <t xml:space="preserve">         劳动能力鉴定支出</t>
  </si>
  <si>
    <t xml:space="preserve">         工伤保险预防费用支出</t>
  </si>
  <si>
    <t>五、城乡居民基本养老保险基金支出</t>
  </si>
  <si>
    <t xml:space="preserve">    其中:基础养老金支出</t>
  </si>
  <si>
    <t xml:space="preserve">         个人账户养老金支出</t>
  </si>
  <si>
    <t xml:space="preserve">         丧葬补助金支出</t>
  </si>
  <si>
    <t>在预算2023年丧葬补助金时考虑清理系统暂停人员会产生比2022年多的支出，故在预算时稍微做了增加。</t>
  </si>
  <si>
    <t>2023年由于个人帐户积累较多原因，转移支出增长较大。</t>
  </si>
  <si>
    <t>由于2022年底使用新系统上线，后税务再收保费无法做到账，故2023年退出误缴保费，其他支出增加。</t>
  </si>
  <si>
    <t>六、机关事业单位基本养老保险基金支出</t>
  </si>
  <si>
    <t>七、城乡居民基本医疗保险基金支出</t>
  </si>
  <si>
    <t xml:space="preserve">         大病保险支出</t>
  </si>
  <si>
    <t>之前表格未区分基本及大病，统称待遇支出。</t>
  </si>
  <si>
    <t>支出小计</t>
  </si>
  <si>
    <t xml:space="preserve">    其中：待遇支出</t>
  </si>
  <si>
    <t xml:space="preserve">          其他费用支出</t>
  </si>
  <si>
    <t>上解上级支出</t>
  </si>
  <si>
    <t xml:space="preserve">  其中：企业职工基本养老保险基金上解支出</t>
  </si>
  <si>
    <t xml:space="preserve">        失业保险基金上解支出</t>
  </si>
  <si>
    <t xml:space="preserve">        职工基本医疗保险基金上解支出</t>
  </si>
  <si>
    <t xml:space="preserve">        工伤保险基金上解支出</t>
  </si>
  <si>
    <t xml:space="preserve">        城乡居民基本养老保险基金上解支出</t>
  </si>
  <si>
    <t xml:space="preserve">        城乡居民基本医疗保险基金上解支出</t>
  </si>
  <si>
    <t>2023年昆明市东川区区本级社会保险基金支出执行情况表</t>
  </si>
  <si>
    <t>表十八</t>
  </si>
  <si>
    <t>2023年昆明市东川区社会保险基金结余执行情况表</t>
  </si>
  <si>
    <t>表十九</t>
  </si>
  <si>
    <t>一、企业职工基本养老保险基金本年收支结余</t>
  </si>
  <si>
    <t xml:space="preserve">    企业职工基本养老保险基金年末滚存结余</t>
  </si>
  <si>
    <t>二、失业保险基金本年收支结余</t>
  </si>
  <si>
    <t xml:space="preserve">    失业保险基金年末滚存结余</t>
  </si>
  <si>
    <t>三、职工基本医疗保险基金本年收支结余</t>
  </si>
  <si>
    <t xml:space="preserve">    城镇职工基本医疗保险基金年末滚存结余</t>
  </si>
  <si>
    <t>四、工伤保险基金本年收支结余</t>
  </si>
  <si>
    <t xml:space="preserve">    工伤保险基金年末滚存结余</t>
  </si>
  <si>
    <t>五、城乡居民基本养老保险基金本年收支结余</t>
  </si>
  <si>
    <t xml:space="preserve">    居民社会养老保险基金年末滚存结余</t>
  </si>
  <si>
    <t>六、机关事业单位基本养老保险基金本年收支结余</t>
  </si>
  <si>
    <t xml:space="preserve">    机关事业单位基本养老保险基金年末滚存结余</t>
  </si>
  <si>
    <t>21年决算年末结余5056万元；23年编制预算：22年年末结余2980万元；22年决算年末2950万元。</t>
  </si>
  <si>
    <t>七、城乡居民基本医疗保险基金本年收支结余</t>
  </si>
  <si>
    <t xml:space="preserve">    居民基本医疗保险基金年末滚存结余</t>
  </si>
  <si>
    <t xml:space="preserve">        本年收支结余</t>
  </si>
  <si>
    <t xml:space="preserve">        年末滚存结余</t>
  </si>
  <si>
    <t>2023年昆明市东川区区本级社会保险基金结余执行情况表</t>
  </si>
  <si>
    <t>表二十</t>
  </si>
  <si>
    <t>2024年昆明市东川区一般公共预算收入情况表</t>
  </si>
  <si>
    <t>表二十一</t>
  </si>
  <si>
    <t>2023年执行数</t>
  </si>
  <si>
    <t>2024年预算数</t>
  </si>
  <si>
    <t>增幅%</t>
  </si>
  <si>
    <t>10199</t>
  </si>
  <si>
    <r>
      <rPr>
        <sz val="14"/>
        <rFont val="宋体"/>
        <charset val="134"/>
      </rPr>
      <t xml:space="preserve">   </t>
    </r>
    <r>
      <rPr>
        <sz val="14"/>
        <color theme="1"/>
        <rFont val="宋体"/>
        <charset val="134"/>
      </rPr>
      <t>上年结余收入</t>
    </r>
  </si>
  <si>
    <t>2024年昆明市东川区区本级一般公共预算收入情况表</t>
  </si>
  <si>
    <t>表二十二</t>
  </si>
  <si>
    <t>2024年昆明市东川区一般公共预算支出情况表</t>
  </si>
  <si>
    <t>表二十三</t>
  </si>
  <si>
    <t>二十三、其他支出</t>
  </si>
  <si>
    <t>二十四、债务付息支出</t>
  </si>
  <si>
    <t>二十五、债务发行费用支出</t>
  </si>
  <si>
    <t>地方政府一般债务还本支出</t>
  </si>
  <si>
    <t>2024年昆明市东川区一般公共预算支出情况明细表</t>
  </si>
  <si>
    <t>表二十四</t>
  </si>
  <si>
    <t>取整</t>
  </si>
  <si>
    <t>合计</t>
  </si>
  <si>
    <t>基本支出</t>
  </si>
  <si>
    <t>项目支出</t>
  </si>
  <si>
    <t>基本上级</t>
  </si>
  <si>
    <t>项目上级</t>
  </si>
  <si>
    <t>上年结转</t>
  </si>
  <si>
    <t>提前下达</t>
  </si>
  <si>
    <t>土地增减挂</t>
  </si>
  <si>
    <t xml:space="preserve">     专项业务及机关事务管理</t>
  </si>
  <si>
    <t xml:space="preserve">     税收业务</t>
  </si>
  <si>
    <t xml:space="preserve">     知识产权战略和规划</t>
  </si>
  <si>
    <t xml:space="preserve">     国际合作与交流</t>
  </si>
  <si>
    <t>社会工作事务</t>
  </si>
  <si>
    <t>款</t>
  </si>
  <si>
    <t xml:space="preserve">    行政运行</t>
  </si>
  <si>
    <t>项</t>
  </si>
  <si>
    <t xml:space="preserve">    一般行政管理事务</t>
  </si>
  <si>
    <t xml:space="preserve">    机关服务</t>
  </si>
  <si>
    <t xml:space="preserve">    专项业务</t>
  </si>
  <si>
    <t xml:space="preserve">    事业运行</t>
  </si>
  <si>
    <t xml:space="preserve">    其他社会工作事务支出</t>
  </si>
  <si>
    <t>信访事务</t>
  </si>
  <si>
    <t xml:space="preserve">    信访业务</t>
  </si>
  <si>
    <t xml:space="preserve">    其他信访事务支出</t>
  </si>
  <si>
    <t xml:space="preserve">   军费</t>
  </si>
  <si>
    <t xml:space="preserve">     其他军费支出</t>
  </si>
  <si>
    <t xml:space="preserve">   国防科研事业</t>
  </si>
  <si>
    <t xml:space="preserve">   专项工程</t>
  </si>
  <si>
    <t xml:space="preserve">     律师管理</t>
  </si>
  <si>
    <t xml:space="preserve">     公共法律服务</t>
  </si>
  <si>
    <t xml:space="preserve">     法治建设</t>
  </si>
  <si>
    <t xml:space="preserve">     罪犯生活及医疗卫生</t>
  </si>
  <si>
    <t xml:space="preserve">     监狱业务及罪犯改造</t>
  </si>
  <si>
    <t xml:space="preserve">     国家司法救助支出</t>
  </si>
  <si>
    <t xml:space="preserve">      其他教育支出</t>
  </si>
  <si>
    <t xml:space="preserve">     实验室及相关设施</t>
  </si>
  <si>
    <t xml:space="preserve">     科技人才队伍建设</t>
  </si>
  <si>
    <t xml:space="preserve">     共性技术研究与开发</t>
  </si>
  <si>
    <t xml:space="preserve">     传输发射</t>
  </si>
  <si>
    <t xml:space="preserve">     广播电视事务</t>
  </si>
  <si>
    <t xml:space="preserve">     对机关事业单位职业年金的补助</t>
  </si>
  <si>
    <t xml:space="preserve">     促进创业补贴</t>
  </si>
  <si>
    <t xml:space="preserve">     农村籍退役士兵老年生活补助</t>
  </si>
  <si>
    <t xml:space="preserve">     光荣院</t>
  </si>
  <si>
    <t xml:space="preserve">     褒扬纪念</t>
  </si>
  <si>
    <t xml:space="preserve">     残疾人就业</t>
  </si>
  <si>
    <t xml:space="preserve">     对道路交通事故社会救助基金的补助</t>
  </si>
  <si>
    <t xml:space="preserve">     军供保障</t>
  </si>
  <si>
    <t xml:space="preserve">     优抚医院</t>
  </si>
  <si>
    <t xml:space="preserve">     突发公共卫生事件应急处置</t>
  </si>
  <si>
    <t xml:space="preserve">   中医药事务</t>
  </si>
  <si>
    <t xml:space="preserve">     其他中医药事务支出</t>
  </si>
  <si>
    <t xml:space="preserve">   疾病预防控制事务支出</t>
  </si>
  <si>
    <t xml:space="preserve">     其他疾病预防控制事务支出</t>
  </si>
  <si>
    <t xml:space="preserve">     土壤</t>
  </si>
  <si>
    <t xml:space="preserve">     生物及物种资源保护</t>
  </si>
  <si>
    <t xml:space="preserve">     自然保护地</t>
  </si>
  <si>
    <t xml:space="preserve">   森林保护修复</t>
  </si>
  <si>
    <t xml:space="preserve">     其他森林保护修复支出</t>
  </si>
  <si>
    <t xml:space="preserve">     农业生态资源保护</t>
  </si>
  <si>
    <t xml:space="preserve">     乡村道路建设</t>
  </si>
  <si>
    <t xml:space="preserve">     渔业发展</t>
  </si>
  <si>
    <t xml:space="preserve">     耕地建设与利用</t>
  </si>
  <si>
    <t xml:space="preserve">     退耕还林草原</t>
  </si>
  <si>
    <t xml:space="preserve">     农村供水</t>
  </si>
  <si>
    <t xml:space="preserve">   巩固脱贫攻坚成果衔接乡村振兴</t>
  </si>
  <si>
    <t xml:space="preserve">     贷款奖补和贴息</t>
  </si>
  <si>
    <t xml:space="preserve">     其他巩固脱贫攻坚成果衔接乡村振兴支出</t>
  </si>
  <si>
    <t xml:space="preserve">     对村级公益事业建设的补助</t>
  </si>
  <si>
    <t xml:space="preserve">     创业担保贷款贴息及奖补</t>
  </si>
  <si>
    <t xml:space="preserve">     水运建设</t>
  </si>
  <si>
    <t xml:space="preserve">     无线电及信息通信监管</t>
  </si>
  <si>
    <t xml:space="preserve">     工程建设及运行维护</t>
  </si>
  <si>
    <t xml:space="preserve">   其他资源勘探工业信息等支出</t>
  </si>
  <si>
    <t xml:space="preserve">     其他资源勘探工业信息等支出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</si>
  <si>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</si>
  <si>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</si>
  <si>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</si>
  <si>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</si>
  <si>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</si>
  <si>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</si>
  <si>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</si>
  <si>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</si>
  <si>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</si>
  <si>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</si>
  <si>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文化旅游体育与传媒</t>
  </si>
  <si>
    <t xml:space="preserve">   卫生健康</t>
  </si>
  <si>
    <t xml:space="preserve">     地质勘查基金（周转金）支出</t>
  </si>
  <si>
    <t xml:space="preserve">   粮油物资事务</t>
  </si>
  <si>
    <t xml:space="preserve">     财务和审计支出</t>
  </si>
  <si>
    <t xml:space="preserve">     信息统计</t>
  </si>
  <si>
    <t xml:space="preserve">     设施建设</t>
  </si>
  <si>
    <t xml:space="preserve">     设施安全</t>
  </si>
  <si>
    <t xml:space="preserve">     物资保管保养</t>
  </si>
  <si>
    <t xml:space="preserve">     其他粮油物资事务支出</t>
  </si>
  <si>
    <t xml:space="preserve">     天然铀储备</t>
  </si>
  <si>
    <t xml:space="preserve">     成品油储备</t>
  </si>
  <si>
    <t xml:space="preserve">     天然气储备</t>
  </si>
  <si>
    <t xml:space="preserve">     储备粮（油）库建设</t>
  </si>
  <si>
    <t xml:space="preserve">   消防救援事务</t>
  </si>
  <si>
    <t xml:space="preserve">     其他消防救援事务支出</t>
  </si>
  <si>
    <t xml:space="preserve">   矿山安全</t>
  </si>
  <si>
    <t xml:space="preserve">     矿山安全监察事务</t>
  </si>
  <si>
    <t xml:space="preserve">     矿山应急救援事务</t>
  </si>
  <si>
    <t xml:space="preserve">     其他矿山安全支出</t>
  </si>
  <si>
    <t xml:space="preserve">     其他自然灾害救灾及恢复重建支出</t>
  </si>
  <si>
    <t xml:space="preserve">     其他灾害防治及应急管理支出</t>
  </si>
  <si>
    <t xml:space="preserve">      年初预留</t>
  </si>
  <si>
    <t xml:space="preserve">      其他支出</t>
  </si>
  <si>
    <t>2024年昆明市东川区区本级一般公共预算支出情况表</t>
  </si>
  <si>
    <t>表二十五</t>
  </si>
  <si>
    <t>2024年昆明市东川区区本级一般公共预算支出情况明细表</t>
  </si>
  <si>
    <t xml:space="preserve"> </t>
  </si>
  <si>
    <t>表二十六</t>
  </si>
  <si>
    <t>2024年昆明市东川区一般公共预算专项转移支付表（分项目）</t>
  </si>
  <si>
    <t>表二十七</t>
  </si>
  <si>
    <t>项       目</t>
  </si>
  <si>
    <t xml:space="preserve">一般公共服务支出 </t>
  </si>
  <si>
    <t xml:space="preserve">国防支出 </t>
  </si>
  <si>
    <t xml:space="preserve">公共安全支出 </t>
  </si>
  <si>
    <t xml:space="preserve">教育支出 </t>
  </si>
  <si>
    <t xml:space="preserve">科学技术支出 </t>
  </si>
  <si>
    <t xml:space="preserve">文化体育与传媒支出 </t>
  </si>
  <si>
    <t xml:space="preserve">社会保障和就业支出 </t>
  </si>
  <si>
    <t xml:space="preserve">医疗卫生与计划生育支出 </t>
  </si>
  <si>
    <t xml:space="preserve">节能环保支出 </t>
  </si>
  <si>
    <t xml:space="preserve">城乡社区支出 </t>
  </si>
  <si>
    <t xml:space="preserve">农林水支出 </t>
  </si>
  <si>
    <t xml:space="preserve">交通运输支出 </t>
  </si>
  <si>
    <t xml:space="preserve">资源勘探信息等支出 </t>
  </si>
  <si>
    <t xml:space="preserve">商业服务业等支出 </t>
  </si>
  <si>
    <t xml:space="preserve">自然资源海洋气象等支出 </t>
  </si>
  <si>
    <t xml:space="preserve">住房保障支出 </t>
  </si>
  <si>
    <t xml:space="preserve">灾害防治及应急管理支出 </t>
  </si>
  <si>
    <t xml:space="preserve">其他支出 </t>
  </si>
  <si>
    <t>备注：东川区实行乡财县管，对下无对下专项转移支付预算，此表以空表列示。</t>
  </si>
  <si>
    <t>2024年昆明市东川区分地区税收返还和转移支付预算表</t>
  </si>
  <si>
    <t>表二十八</t>
  </si>
  <si>
    <t>乡镇（街道）</t>
  </si>
  <si>
    <t>税收返还</t>
  </si>
  <si>
    <t>一般性转移支付</t>
  </si>
  <si>
    <t>专项转移支付</t>
  </si>
  <si>
    <t>铜都街道</t>
  </si>
  <si>
    <t>碧谷街道</t>
  </si>
  <si>
    <t>汤丹镇</t>
  </si>
  <si>
    <t>阿旺镇</t>
  </si>
  <si>
    <t>拖布卡镇</t>
  </si>
  <si>
    <t>因民镇</t>
  </si>
  <si>
    <t>乌龙镇</t>
  </si>
  <si>
    <t>红土地镇</t>
  </si>
  <si>
    <t>舍块乡</t>
  </si>
  <si>
    <t>注：东川区实行乡财县管，对下无税收返还和转移支付预算，此表以空表列示。</t>
  </si>
  <si>
    <t>2024年昆明市东川区部分转移支付分地区情况表</t>
  </si>
  <si>
    <t>表二十九</t>
  </si>
  <si>
    <t>注：东川区实行乡财县管，对下无转移支付预算，此表以空表列示。</t>
  </si>
  <si>
    <t>2024年昆明市东川区一般公共预算部门预算经济分类表
(基本支出)</t>
  </si>
  <si>
    <t>表三十</t>
  </si>
  <si>
    <t>经济科目编码</t>
  </si>
  <si>
    <t>经济科目名称</t>
  </si>
  <si>
    <t>本级</t>
  </si>
  <si>
    <t>上级</t>
  </si>
  <si>
    <t>工资福利支出</t>
  </si>
  <si>
    <t xml:space="preserve">  基本工资</t>
  </si>
  <si>
    <t xml:space="preserve">  津贴补贴</t>
  </si>
  <si>
    <t xml:space="preserve">  奖金</t>
  </si>
  <si>
    <t xml:space="preserve">  伙食补助费</t>
  </si>
  <si>
    <t>30107</t>
  </si>
  <si>
    <t xml:space="preserve">  绩效工资</t>
  </si>
  <si>
    <t>30108</t>
  </si>
  <si>
    <t xml:space="preserve">  机关事业单位基本养老保险缴费</t>
  </si>
  <si>
    <t>30109</t>
  </si>
  <si>
    <t xml:space="preserve">  职业年金缴费</t>
  </si>
  <si>
    <t>30110</t>
  </si>
  <si>
    <t xml:space="preserve">  职工基本医疗保险缴费</t>
  </si>
  <si>
    <t>30111</t>
  </si>
  <si>
    <t xml:space="preserve">  公务员医疗补助缴费</t>
  </si>
  <si>
    <t>30112</t>
  </si>
  <si>
    <t xml:space="preserve">  其他社会保障缴费</t>
  </si>
  <si>
    <t>30113</t>
  </si>
  <si>
    <t xml:space="preserve">  住房公积金</t>
  </si>
  <si>
    <t>30199</t>
  </si>
  <si>
    <t xml:space="preserve">  其他工资福利支出</t>
  </si>
  <si>
    <t>商品和服务支出</t>
  </si>
  <si>
    <t>30201</t>
  </si>
  <si>
    <t xml:space="preserve">  办公费</t>
  </si>
  <si>
    <t>30202</t>
  </si>
  <si>
    <t xml:space="preserve">  印刷费</t>
  </si>
  <si>
    <t>30203</t>
  </si>
  <si>
    <t xml:space="preserve">  咨询费</t>
  </si>
  <si>
    <t>30204</t>
  </si>
  <si>
    <t xml:space="preserve">  手续费</t>
  </si>
  <si>
    <t>30205</t>
  </si>
  <si>
    <t xml:space="preserve">  水费</t>
  </si>
  <si>
    <t>30206</t>
  </si>
  <si>
    <t xml:space="preserve">  电费</t>
  </si>
  <si>
    <t>30207</t>
  </si>
  <si>
    <t xml:space="preserve">  邮电费</t>
  </si>
  <si>
    <t>30209</t>
  </si>
  <si>
    <t xml:space="preserve">  物业管理费</t>
  </si>
  <si>
    <t>30211</t>
  </si>
  <si>
    <t xml:space="preserve">  差旅费</t>
  </si>
  <si>
    <t>30212</t>
  </si>
  <si>
    <t xml:space="preserve">  因公出国（境）费用</t>
  </si>
  <si>
    <t>30213</t>
  </si>
  <si>
    <t xml:space="preserve">  维修（护）费</t>
  </si>
  <si>
    <t>30214</t>
  </si>
  <si>
    <t xml:space="preserve">  租赁费</t>
  </si>
  <si>
    <t>30215</t>
  </si>
  <si>
    <t xml:space="preserve">  会议费</t>
  </si>
  <si>
    <t>30216</t>
  </si>
  <si>
    <t xml:space="preserve">  培训费</t>
  </si>
  <si>
    <t>30217</t>
  </si>
  <si>
    <t xml:space="preserve">  公务接待费</t>
  </si>
  <si>
    <t>30218</t>
  </si>
  <si>
    <t xml:space="preserve">  专用材料费</t>
  </si>
  <si>
    <t xml:space="preserve">  被装购置费</t>
  </si>
  <si>
    <t>30225</t>
  </si>
  <si>
    <t xml:space="preserve">  专用燃料费</t>
  </si>
  <si>
    <t>30226</t>
  </si>
  <si>
    <t xml:space="preserve">  劳务费</t>
  </si>
  <si>
    <t>30227</t>
  </si>
  <si>
    <t xml:space="preserve">  委托业务费</t>
  </si>
  <si>
    <t>30228</t>
  </si>
  <si>
    <t xml:space="preserve">  工会经费</t>
  </si>
  <si>
    <t>30229</t>
  </si>
  <si>
    <t xml:space="preserve">  福利费</t>
  </si>
  <si>
    <t>30231</t>
  </si>
  <si>
    <t xml:space="preserve">  公务用车运行维护费</t>
  </si>
  <si>
    <t>30239</t>
  </si>
  <si>
    <t xml:space="preserve">  其他交通费用</t>
  </si>
  <si>
    <t>30299</t>
  </si>
  <si>
    <t xml:space="preserve">  其他商品和服务支出</t>
  </si>
  <si>
    <t>对个人和家庭的补助</t>
  </si>
  <si>
    <t>30301</t>
  </si>
  <si>
    <t xml:space="preserve">  离休费</t>
  </si>
  <si>
    <t>30302</t>
  </si>
  <si>
    <t xml:space="preserve">  退休费</t>
  </si>
  <si>
    <t>30304</t>
  </si>
  <si>
    <t xml:space="preserve">  抚恤金</t>
  </si>
  <si>
    <t>30305</t>
  </si>
  <si>
    <t xml:space="preserve">  生活补助</t>
  </si>
  <si>
    <t xml:space="preserve">  救济费</t>
  </si>
  <si>
    <t>30307</t>
  </si>
  <si>
    <t xml:space="preserve">  医疗费补助</t>
  </si>
  <si>
    <t>30308</t>
  </si>
  <si>
    <t xml:space="preserve">  助学金</t>
  </si>
  <si>
    <t>30399</t>
  </si>
  <si>
    <t xml:space="preserve">  其他对个人和家庭的补助</t>
  </si>
  <si>
    <t>资本性支出</t>
  </si>
  <si>
    <t xml:space="preserve">  办公设备购置</t>
  </si>
  <si>
    <t xml:space="preserve">  专用设备购置</t>
  </si>
  <si>
    <t>支  出  合  计</t>
  </si>
  <si>
    <t>2024年昆明市东川区区本级一般公共预算部门预算经济分类表
(基本支出)</t>
  </si>
  <si>
    <t>表三十一</t>
  </si>
  <si>
    <t>2024年昆明市东川区一般公共预算政府预算经济分类表
(基本支出)</t>
  </si>
  <si>
    <t>表三十二</t>
  </si>
  <si>
    <t>机关工资福利支出</t>
  </si>
  <si>
    <t xml:space="preserve">  工资奖金津补贴</t>
  </si>
  <si>
    <t xml:space="preserve">  社会保障缴费</t>
  </si>
  <si>
    <t>机关商品和服务支出</t>
  </si>
  <si>
    <t>50201</t>
  </si>
  <si>
    <t xml:space="preserve">  办公经费</t>
  </si>
  <si>
    <t>50202</t>
  </si>
  <si>
    <t>50203</t>
  </si>
  <si>
    <t>50205</t>
  </si>
  <si>
    <t>50206</t>
  </si>
  <si>
    <t>50207</t>
  </si>
  <si>
    <t>50208</t>
  </si>
  <si>
    <t>50209</t>
  </si>
  <si>
    <t>50299</t>
  </si>
  <si>
    <t>机关资本性支出（一）</t>
  </si>
  <si>
    <t xml:space="preserve">  房屋建筑物购建</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</si>
  <si>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</si>
  <si>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</si>
  <si>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</si>
  <si>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</si>
  <si>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</si>
  <si>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</si>
  <si>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</si>
  <si>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</si>
  <si>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</si>
  <si>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</si>
  <si>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</si>
  <si>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</si>
  <si>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</si>
  <si>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</si>
  <si>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</si>
  <si>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</si>
  <si>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</si>
  <si>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</si>
  <si>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</si>
  <si>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</si>
  <si>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 xml:space="preserve">  社会福利和救助</t>
  </si>
  <si>
    <t xml:space="preserve">  个人农业生产补贴</t>
  </si>
  <si>
    <t xml:space="preserve">  离退休费</t>
  </si>
  <si>
    <t xml:space="preserve">  其他对个人和家庭补助</t>
  </si>
  <si>
    <t>对社会保障基金补助</t>
  </si>
  <si>
    <t xml:space="preserve">  对社会保险基金补助</t>
  </si>
  <si>
    <t xml:space="preserve">  补充全国社会保障基金</t>
  </si>
  <si>
    <t xml:space="preserve">  对机关事业单位职业年金的补助</t>
  </si>
  <si>
    <t>债务利息及费用支出</t>
  </si>
  <si>
    <t xml:space="preserve">  国内债务付息</t>
  </si>
  <si>
    <t xml:space="preserve">  国外债务付息</t>
  </si>
  <si>
    <t xml:space="preserve">  国内债务发行费用</t>
  </si>
  <si>
    <t xml:space="preserve">  国外债务发行费用</t>
  </si>
  <si>
    <t xml:space="preserve">  国内债务还本</t>
  </si>
  <si>
    <t xml:space="preserve">  国外债务还本</t>
  </si>
  <si>
    <t xml:space="preserve">  上下级政府间转移性支出</t>
  </si>
  <si>
    <t xml:space="preserve">  援助其他地区支出</t>
  </si>
  <si>
    <t xml:space="preserve">  债务转贷</t>
  </si>
  <si>
    <t xml:space="preserve">  调出资金</t>
  </si>
  <si>
    <t xml:space="preserve">  安排预算稳定调节基金</t>
  </si>
  <si>
    <t xml:space="preserve">  补充预算周转金</t>
  </si>
  <si>
    <t>预备费及预留</t>
  </si>
  <si>
    <t xml:space="preserve">  预备费</t>
  </si>
  <si>
    <t xml:space="preserve">  预留</t>
  </si>
  <si>
    <t>其他支出</t>
  </si>
  <si>
    <t xml:space="preserve">  赠与</t>
  </si>
  <si>
    <t xml:space="preserve">  国家赔偿费用支出</t>
  </si>
  <si>
    <t xml:space="preserve">  对民间非营利组织和群众性自治组织补贴</t>
  </si>
  <si>
    <t xml:space="preserve">  其他支出</t>
  </si>
  <si>
    <t>2024年昆明市东川区区本级一般公共预算政府预算经济分类表
(基本支出)</t>
  </si>
  <si>
    <t>表三十三</t>
  </si>
  <si>
    <t>2024年昆明市东川区“三公”经费预算财政拨款情况统计表</t>
  </si>
  <si>
    <t>表三十四</t>
  </si>
  <si>
    <t>上年预算数</t>
  </si>
  <si>
    <t>本年预算数</t>
  </si>
  <si>
    <t>比上年增、减情况</t>
  </si>
  <si>
    <t>增、减金额</t>
  </si>
  <si>
    <t>增、减幅度</t>
  </si>
  <si>
    <t>1.因公出国（境）费</t>
  </si>
  <si>
    <t>2.公务接待费</t>
  </si>
  <si>
    <t>3.公务用车购置及运行费</t>
  </si>
  <si>
    <t>其中：（1）公务用车购置费</t>
  </si>
  <si>
    <t xml:space="preserve">      （2）公务用车运行费</t>
  </si>
  <si>
    <r>
      <rPr>
        <sz val="10"/>
        <rFont val="宋体"/>
        <charset val="134"/>
        <scheme val="minor"/>
      </rPr>
      <t xml:space="preserve">说明：
    1.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   </t>
    </r>
    <r>
      <rPr>
        <sz val="10"/>
        <color rgb="FFFF0000"/>
        <rFont val="宋体"/>
        <charset val="134"/>
        <scheme val="minor"/>
      </rPr>
      <t xml:space="preserve">
   </t>
    </r>
    <r>
      <rPr>
        <sz val="10"/>
        <rFont val="宋体"/>
        <charset val="134"/>
        <scheme val="minor"/>
      </rPr>
      <t xml:space="preserve"> 2.“三公”经费增减变化原因说明:2024年未安排因公出国（境）经费；2024年公务接待费与上年预算数基本持平；2024年将事业单位公务用运行维护费纳入预算予以保障，公务用车运行费有所增加。</t>
    </r>
  </si>
  <si>
    <t>2024年昆明市东川区政府性基金预算收入情况表</t>
  </si>
  <si>
    <t>表三十五</t>
  </si>
  <si>
    <t>二、海南省高等级公路车辆通行附加费收入</t>
  </si>
  <si>
    <t>三、国家电影事业发展专项资金收入</t>
  </si>
  <si>
    <t>四、国有土地收益基金收入</t>
  </si>
  <si>
    <t>五、农业土地开发资金收入</t>
  </si>
  <si>
    <t>六、国有土地使用权出让收入</t>
  </si>
  <si>
    <t xml:space="preserve">  土地出让价款收入</t>
  </si>
  <si>
    <t xml:space="preserve">  补缴的土地价款</t>
  </si>
  <si>
    <t xml:space="preserve">  划拨土地收入</t>
  </si>
  <si>
    <t xml:space="preserve">  缴纳新增建设用地土地有偿使用费</t>
  </si>
  <si>
    <t xml:space="preserve">  其他土地出让收入</t>
  </si>
  <si>
    <t>七、大中型水库库区基金收入</t>
  </si>
  <si>
    <t>八、彩票公益金收入</t>
  </si>
  <si>
    <t xml:space="preserve">  福利彩票公益金收入</t>
  </si>
  <si>
    <t xml:space="preserve">  体育彩票公益金收入</t>
  </si>
  <si>
    <t>九、城市基础设施配套费收入</t>
  </si>
  <si>
    <t>十、小型水库移民扶助基金收入</t>
  </si>
  <si>
    <t>十一、国家重大水利工程建设基金收入</t>
  </si>
  <si>
    <t>十二、车辆通行费</t>
  </si>
  <si>
    <t>十三、污水处理费收入</t>
  </si>
  <si>
    <t>十四、彩票发行机构和彩票销售机构的业务费用</t>
  </si>
  <si>
    <t xml:space="preserve">  福利彩票销售机构的业务费用</t>
  </si>
  <si>
    <t xml:space="preserve">  体育彩票销售机构的业务费用</t>
  </si>
  <si>
    <t xml:space="preserve">  彩票兑奖周转金</t>
  </si>
  <si>
    <t xml:space="preserve">  彩票发行销售风险基金</t>
  </si>
  <si>
    <t xml:space="preserve">  彩票市场调控资金收入</t>
  </si>
  <si>
    <t>十五、其他政府性基金收入</t>
  </si>
  <si>
    <t>十六、专项债务对应项目专项收入</t>
  </si>
  <si>
    <t>2024年昆明市东川区区本级政府性基金预算收入情况表</t>
  </si>
  <si>
    <t>表三十六</t>
  </si>
  <si>
    <t>2024年昆明市东川区政府性基金预算支出情况表</t>
  </si>
  <si>
    <t>表三十七</t>
  </si>
  <si>
    <t>区级</t>
  </si>
  <si>
    <t xml:space="preserve">      资助国产影片放映</t>
  </si>
  <si>
    <t xml:space="preserve">      资助影院建设</t>
  </si>
  <si>
    <t xml:space="preserve">      资助少数民族语电影译制</t>
  </si>
  <si>
    <t xml:space="preserve">      其他国家电影事业发展专项资金支出</t>
  </si>
  <si>
    <t xml:space="preserve">      宣传促销</t>
  </si>
  <si>
    <t xml:space="preserve">      行业规划</t>
  </si>
  <si>
    <t xml:space="preserve">      旅游事业补助</t>
  </si>
  <si>
    <t xml:space="preserve">      地方旅游开发项目补助</t>
  </si>
  <si>
    <t xml:space="preserve">      其他旅游发展基金支出 </t>
  </si>
  <si>
    <t xml:space="preserve">      资助城市影院</t>
  </si>
  <si>
    <t xml:space="preserve">      其他国家电影事业发展专项资金对应专项债务收入支出</t>
  </si>
  <si>
    <t>二、节能环保支出</t>
  </si>
  <si>
    <t xml:space="preserve">    可再生能源电价附加收入安排的支出</t>
  </si>
  <si>
    <t xml:space="preserve">      风力发电补助</t>
  </si>
  <si>
    <t xml:space="preserve">      太阳能发电补助</t>
  </si>
  <si>
    <t xml:space="preserve">      生物质能发电补助</t>
  </si>
  <si>
    <t xml:space="preserve">      其他可再生能源电价附加收入安排的支出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</si>
  <si>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</si>
  <si>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</si>
  <si>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</si>
  <si>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</si>
  <si>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</si>
  <si>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三、城乡社区支出</t>
  </si>
  <si>
    <t xml:space="preserve">    国有土地使用权出让收入安排的支出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</si>
  <si>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</si>
  <si>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</si>
  <si>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</si>
  <si>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</si>
  <si>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</si>
  <si>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</si>
  <si>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</si>
  <si>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</si>
  <si>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</si>
  <si>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</si>
  <si>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</si>
  <si>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农业生产发展支出</t>
  </si>
  <si>
    <t xml:space="preserve">      农业农村生态环境支出</t>
  </si>
  <si>
    <t xml:space="preserve">      其他国有土地使用权出让收入安排的支出</t>
  </si>
  <si>
    <t xml:space="preserve">    国有土地收益基金安排的支出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</si>
  <si>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</si>
  <si>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</si>
  <si>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</si>
  <si>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</si>
  <si>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</si>
  <si>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</si>
  <si>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</si>
  <si>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</si>
  <si>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</si>
  <si>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</si>
  <si>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</si>
  <si>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</si>
  <si>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</si>
  <si>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</si>
  <si>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</si>
  <si>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</si>
  <si>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</si>
  <si>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</si>
  <si>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</si>
  <si>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</si>
  <si>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 xml:space="preserve">    国有土地使用权出让收入对应专项债务收入安排的支出</t>
  </si>
  <si>
    <t xml:space="preserve">      其他国有土地使用权出让收入对应专项债务收入安排的支出</t>
  </si>
  <si>
    <t xml:space="preserve">    大中型水库库区基金安排的支出</t>
  </si>
  <si>
    <t xml:space="preserve">      基础设施建设和经济发展</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</si>
  <si>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</si>
  <si>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</si>
  <si>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</si>
  <si>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</si>
  <si>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</si>
  <si>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</si>
  <si>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</si>
  <si>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</si>
  <si>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</si>
  <si>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</si>
  <si>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</si>
  <si>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</si>
  <si>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</si>
  <si>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</si>
  <si>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三峡工程后续工作</t>
  </si>
  <si>
    <t xml:space="preserve">      其他重大水利工程建设基金对应专项债务收入支出</t>
  </si>
  <si>
    <t>21372</t>
  </si>
  <si>
    <t xml:space="preserve">  大中型水库移民后期扶持基金支出</t>
  </si>
  <si>
    <t>2137201</t>
  </si>
  <si>
    <t>2137202</t>
  </si>
  <si>
    <t>2137299</t>
  </si>
  <si>
    <t>21373</t>
  </si>
  <si>
    <t xml:space="preserve">  小型水库移民扶助基金安排的支出</t>
  </si>
  <si>
    <t>2137301</t>
  </si>
  <si>
    <t>2137302</t>
  </si>
  <si>
    <t>2137399</t>
  </si>
  <si>
    <t>21374</t>
  </si>
  <si>
    <t>2137401</t>
  </si>
  <si>
    <t>2137499</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</si>
  <si>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</si>
  <si>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</si>
  <si>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</si>
  <si>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</si>
  <si>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</si>
  <si>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</si>
  <si>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</si>
  <si>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</si>
  <si>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</si>
  <si>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</si>
  <si>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</si>
  <si>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</si>
  <si>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</si>
  <si>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</si>
  <si>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</si>
  <si>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</si>
  <si>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</si>
  <si>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</si>
  <si>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</si>
  <si>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</si>
  <si>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</si>
  <si>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</si>
  <si>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</si>
  <si>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</si>
  <si>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</si>
  <si>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</si>
  <si>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</si>
  <si>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</si>
  <si>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</si>
  <si>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</si>
  <si>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</si>
  <si>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</si>
  <si>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</si>
  <si>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</si>
  <si>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</si>
  <si>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</si>
  <si>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</si>
  <si>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</si>
  <si>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</si>
  <si>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七、资源勘探工业信息等支出</t>
  </si>
  <si>
    <t xml:space="preserve">    农网还贷资金支出</t>
  </si>
  <si>
    <t xml:space="preserve">      地方农网还贷资金支出</t>
  </si>
  <si>
    <t xml:space="preserve">      其他农网还贷资金支出</t>
  </si>
  <si>
    <t xml:space="preserve">    其他政府性基金及对应专项债务收入安排的支出</t>
  </si>
  <si>
    <t xml:space="preserve">      其他政府性基金安排的支出</t>
  </si>
  <si>
    <t xml:space="preserve">      其他地方自行试点项目收益专项债券收入安排的支出</t>
  </si>
  <si>
    <t xml:space="preserve">      其他政府性基金债务收入安排的支出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</si>
  <si>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</si>
  <si>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</si>
  <si>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</si>
  <si>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</si>
  <si>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</si>
  <si>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</si>
  <si>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</si>
  <si>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</si>
  <si>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</si>
  <si>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</si>
  <si>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用于补充全国社会保障基金的彩票公益金支出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</si>
  <si>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</si>
  <si>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</si>
  <si>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</si>
  <si>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</si>
  <si>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</si>
  <si>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</si>
  <si>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用于巩固脱贫攻坚成果衔接乡村振兴的彩票公益金支出</t>
  </si>
  <si>
    <t xml:space="preserve">      用于法律援助的彩票公益金支出</t>
  </si>
  <si>
    <t xml:space="preserve">      用于城乡医疗救助的彩票公益金支出</t>
  </si>
  <si>
    <t xml:space="preserve">      用于其他社会公益事业的彩票公益金支出</t>
  </si>
  <si>
    <t xml:space="preserve">      海南省高等级公路车辆通行附加费债务付息支出</t>
  </si>
  <si>
    <t xml:space="preserve">      国家电影事业发展专项资金债务付息支出</t>
  </si>
  <si>
    <t xml:space="preserve">      国有土地使用权出让金债务付息支出</t>
  </si>
  <si>
    <t xml:space="preserve">      农业土地开发资金债务付息支出</t>
  </si>
  <si>
    <t xml:space="preserve">      大中型水库库区基金债务付息支出</t>
  </si>
  <si>
    <t xml:space="preserve">      城市基础设施配套费债务付息支出</t>
  </si>
  <si>
    <t xml:space="preserve">      小型水库移民扶助基金债务付息支出</t>
  </si>
  <si>
    <t xml:space="preserve">      国家重大水利工程建设基金债务付息支出</t>
  </si>
  <si>
    <t xml:space="preserve">      车辆通行费债务付息支出</t>
  </si>
  <si>
    <t xml:space="preserve">      污水处理费债务付息支出</t>
  </si>
  <si>
    <t xml:space="preserve">      土地储备专项债券付息支出</t>
  </si>
  <si>
    <t xml:space="preserve">      政府收费公路专项债券付息支出</t>
  </si>
  <si>
    <t xml:space="preserve">      棚户区改造专项债券付息支出</t>
  </si>
  <si>
    <t xml:space="preserve">      其他地方自行试点项目收益专项债券付息支出</t>
  </si>
  <si>
    <t xml:space="preserve">      其他政府性基金债务付息支出</t>
  </si>
  <si>
    <t xml:space="preserve">    地方政府专项债务发行费用支出</t>
  </si>
  <si>
    <t xml:space="preserve">      海南省高等级公路车辆通行附加费债务发行费用支出</t>
  </si>
  <si>
    <t xml:space="preserve">      国家电影事业发展专项资金债务发行费用支出</t>
  </si>
  <si>
    <t xml:space="preserve">      国有土地使用权出让金债务发行费用支出</t>
  </si>
  <si>
    <t xml:space="preserve">      农业土地开发资金债务发行费用支出</t>
  </si>
  <si>
    <t xml:space="preserve">      大中型水库库区基金债务发行费用支出</t>
  </si>
  <si>
    <t xml:space="preserve">      城市基础设施配套费债务发行费用支出</t>
  </si>
  <si>
    <t xml:space="preserve">      小型水库移民扶助基金债务发行费用支出</t>
  </si>
  <si>
    <t xml:space="preserve">      国家重大水利工程建设基金债务发行费用支出</t>
  </si>
  <si>
    <t xml:space="preserve">      车辆通行费债务发行费用支出</t>
  </si>
  <si>
    <t xml:space="preserve">      污水处理费债务发行费用支出</t>
  </si>
  <si>
    <t xml:space="preserve">      土地储备专项债券发行费用支出</t>
  </si>
  <si>
    <t xml:space="preserve">      政府收费公路专项债券发行费用支出</t>
  </si>
  <si>
    <t xml:space="preserve">      棚户区改造专项债券发行费用支出</t>
  </si>
  <si>
    <t xml:space="preserve">      其他地方自行试点项目收益专项债券发行费用支出</t>
  </si>
  <si>
    <t xml:space="preserve">      其他政府性基金债务发行费用支出</t>
  </si>
  <si>
    <t xml:space="preserve">    基础设施建设</t>
  </si>
  <si>
    <t xml:space="preserve">      公共卫生体系建设</t>
  </si>
  <si>
    <t xml:space="preserve">      重大疫情防控救治体系建设</t>
  </si>
  <si>
    <t xml:space="preserve">      粮食安全</t>
  </si>
  <si>
    <t xml:space="preserve">      能源安全</t>
  </si>
  <si>
    <t xml:space="preserve">      应急物资保障</t>
  </si>
  <si>
    <t xml:space="preserve">      产业链改造升级</t>
  </si>
  <si>
    <t xml:space="preserve">      城镇老旧小区改造</t>
  </si>
  <si>
    <t xml:space="preserve">      生态环境治理</t>
  </si>
  <si>
    <t xml:space="preserve">      交通基础设施建设</t>
  </si>
  <si>
    <t xml:space="preserve">      市政设施建设</t>
  </si>
  <si>
    <t xml:space="preserve">      重大区域规划基础设施建设</t>
  </si>
  <si>
    <t xml:space="preserve">      其他基础设施建设</t>
  </si>
  <si>
    <t xml:space="preserve">    抗疫相关支出</t>
  </si>
  <si>
    <t xml:space="preserve">      减免房租补贴</t>
  </si>
  <si>
    <t xml:space="preserve">      重点企业贷款贴息</t>
  </si>
  <si>
    <t xml:space="preserve">      创业担保贷款贴息</t>
  </si>
  <si>
    <t xml:space="preserve">      援企稳岗补贴</t>
  </si>
  <si>
    <t xml:space="preserve">      困难群众基本生活补助</t>
  </si>
  <si>
    <t xml:space="preserve">      其他抗疫相关支出</t>
  </si>
  <si>
    <t xml:space="preserve">      国有土地使用权出让金债务还本支出</t>
  </si>
  <si>
    <t xml:space="preserve">      土地储备专项债券还本支出</t>
  </si>
  <si>
    <t xml:space="preserve">   年终结转</t>
  </si>
  <si>
    <t>2024年昆明市东川区区本级政府性基金预算支出情况表</t>
  </si>
  <si>
    <t>表三十八</t>
  </si>
  <si>
    <t>2024年昆明市东川区政府性基金预算对下转移支付情况表</t>
  </si>
  <si>
    <t>表三十九</t>
  </si>
  <si>
    <t>是</t>
  </si>
  <si>
    <t>注；东川区实行乡财县管，对下无转移支付预算，此表为空表。</t>
  </si>
  <si>
    <t>2024年昆明市东川区国有资本经营预算收入情况表</t>
  </si>
  <si>
    <t>表四十</t>
  </si>
  <si>
    <r>
      <rPr>
        <sz val="14"/>
        <rFont val="MS Serif"/>
        <charset val="134"/>
      </rPr>
      <t xml:space="preserve">    </t>
    </r>
    <r>
      <rPr>
        <sz val="14"/>
        <color indexed="8"/>
        <rFont val="宋体"/>
        <charset val="134"/>
      </rPr>
      <t>单位：万元</t>
    </r>
  </si>
  <si>
    <t>项        目</t>
  </si>
  <si>
    <r>
      <rPr>
        <sz val="14"/>
        <rFont val="宋体"/>
        <charset val="134"/>
      </rPr>
      <t xml:space="preserve">  </t>
    </r>
    <r>
      <rPr>
        <sz val="14"/>
        <rFont val="宋体"/>
        <charset val="134"/>
      </rPr>
      <t xml:space="preserve"> </t>
    </r>
    <r>
      <rPr>
        <sz val="14"/>
        <rFont val="宋体"/>
        <charset val="134"/>
      </rPr>
      <t xml:space="preserve">  卫生体育福利企业利润收入</t>
    </r>
  </si>
  <si>
    <t xml:space="preserve">     化工企业利润收入</t>
  </si>
  <si>
    <t>国有资本经营预算转移性支付收入</t>
  </si>
  <si>
    <t>上年结余收入</t>
  </si>
  <si>
    <t>2024年昆明市东川区区本级国有资本经营预算收入情况表</t>
  </si>
  <si>
    <t>表四十一</t>
  </si>
  <si>
    <t>2024年昆明市东川区国有资本经营预算支出情况表</t>
  </si>
  <si>
    <t>表四十二</t>
  </si>
  <si>
    <t xml:space="preserve">      其他解决历史遗留问题及改革成本支出</t>
  </si>
  <si>
    <t>结转下年</t>
  </si>
  <si>
    <t>2024年昆明市东川区区本级国有资本经营预算支出情况表</t>
  </si>
  <si>
    <t>表四十三</t>
  </si>
  <si>
    <t>2024年昆明市东川区社会保险基金收入情况表</t>
  </si>
  <si>
    <t>表四十四</t>
  </si>
  <si>
    <t>项     目</t>
  </si>
  <si>
    <t xml:space="preserve">         全国统筹调剂资金收入（上级补助）</t>
  </si>
  <si>
    <t>三、城镇职工基本医疗保险基金收入</t>
  </si>
  <si>
    <t xml:space="preserve">    其中:个人缴费收入</t>
  </si>
  <si>
    <t>支出户基金有所增加，预计利息会有所增加</t>
  </si>
  <si>
    <t>2024年市内转移收入只办理关系转移手续不发生城乡居民个人账户基金转移收支，故转移收入会比2023年有所下降。</t>
  </si>
  <si>
    <t>其他收入指追回往年度养老金，根据上级下发的疑点数据及部门发现的疑点数据核实进行追缴，2024年预算在2023年执行数的基础上做适量增加。</t>
  </si>
  <si>
    <t>2023年10月编制2024年预算，2023年11月起对当年1-10月保费基数补差增收2000万元，增幅较大，故2024年预算数比2023年执行数低。</t>
  </si>
  <si>
    <t xml:space="preserve">         专户利息收入</t>
  </si>
  <si>
    <t xml:space="preserve">         支出户利息收入</t>
  </si>
  <si>
    <t>2024年昆明市东川区区本级社会保险基金收入情况表</t>
  </si>
  <si>
    <t>表四十五</t>
  </si>
  <si>
    <t>2024年昆明市东川区社会保险基金支出情况表</t>
  </si>
  <si>
    <t>表四十六</t>
  </si>
  <si>
    <r>
      <rPr>
        <sz val="14"/>
        <rFont val="宋体"/>
        <charset val="134"/>
      </rPr>
      <t xml:space="preserve">    </t>
    </r>
    <r>
      <rPr>
        <sz val="14"/>
        <color indexed="8"/>
        <rFont val="宋体"/>
        <charset val="134"/>
      </rPr>
      <t>单位：万元</t>
    </r>
  </si>
  <si>
    <t xml:space="preserve">         全国统筹调剂资金支出</t>
  </si>
  <si>
    <t>三、城镇职工基本医疗保险基金支出</t>
  </si>
  <si>
    <t>2023年因2022年底使用新系统上线，后税务再收保费无法做到账，故退出误缴保费，2023年其他支出增加，2024年无此特殊情况，预算减少。</t>
  </si>
  <si>
    <t xml:space="preserve">          全国统筹调剂资金支出（上解上级）</t>
  </si>
  <si>
    <t>2024年昆明市东川区区本级社会保险基金支出情况表</t>
  </si>
  <si>
    <t>表四十七</t>
  </si>
  <si>
    <t>2024年昆明市东川区社会保险基金结余情况表</t>
  </si>
  <si>
    <t>表四十八</t>
  </si>
  <si>
    <t>三、城镇职工基本医疗保险基金本年收支结余</t>
  </si>
  <si>
    <t xml:space="preserve">    城乡居民基本养老保险基金年末滚存结余</t>
  </si>
  <si>
    <r>
      <rPr>
        <sz val="12"/>
        <rFont val="宋体"/>
        <charset val="134"/>
      </rPr>
      <t>22年决算年末2950万元，24年预算：23年年末结余</t>
    </r>
    <r>
      <rPr>
        <sz val="12"/>
        <color rgb="FFFF0000"/>
        <rFont val="宋体"/>
        <charset val="134"/>
      </rPr>
      <t>3028</t>
    </r>
    <r>
      <rPr>
        <sz val="12"/>
        <rFont val="宋体"/>
        <charset val="134"/>
      </rPr>
      <t>万元。</t>
    </r>
  </si>
  <si>
    <t>本年收支结余</t>
  </si>
  <si>
    <t>年末滚存结余</t>
  </si>
  <si>
    <t>2024年昆明市东川区区本级社会保险基金结余情况表</t>
  </si>
  <si>
    <t>表四十九</t>
  </si>
  <si>
    <r>
      <rPr>
        <sz val="12"/>
        <rFont val="宋体"/>
        <charset val="134"/>
      </rPr>
      <t>22年决算年末2950万元，24年预算：23年年末结余</t>
    </r>
    <r>
      <rPr>
        <sz val="12"/>
        <color rgb="FFC00000"/>
        <rFont val="宋体"/>
        <charset val="134"/>
      </rPr>
      <t>3028</t>
    </r>
    <r>
      <rPr>
        <sz val="12"/>
        <rFont val="宋体"/>
        <charset val="134"/>
      </rPr>
      <t>万元。</t>
    </r>
  </si>
  <si>
    <t>2023年昆明市东川区政府债务限额和余额情况表</t>
  </si>
  <si>
    <t>表五十</t>
  </si>
  <si>
    <t>增幅(%)</t>
  </si>
  <si>
    <t>一、政府一般债务限额及余额情况</t>
  </si>
  <si>
    <t>（一）上年末地方政府一般债务余额</t>
  </si>
  <si>
    <t>1.上年末地方一般债务余额</t>
  </si>
  <si>
    <t>2.调增上年一般债务余额</t>
  </si>
  <si>
    <t>（二）当年末地方政府一般债务限额</t>
  </si>
  <si>
    <t>（三）当年地方政府一般债务发行额</t>
  </si>
  <si>
    <t>1.发行新增一般债券</t>
  </si>
  <si>
    <t>2.发行再融资一般债券</t>
  </si>
  <si>
    <t>3.发行置换一般债券</t>
  </si>
  <si>
    <t>（四）当年地方政府一般债务还本额</t>
  </si>
  <si>
    <t>1.一般债务置换、再融资债券还本</t>
  </si>
  <si>
    <t>2.一般债务其他资金还本</t>
  </si>
  <si>
    <t>（五）当年末地方政府一般债务余额</t>
  </si>
  <si>
    <t>二、政府专项债务限额及余额情况</t>
  </si>
  <si>
    <t>（一）上年末地方政府专项债务余额</t>
  </si>
  <si>
    <t>1.上年末地方专项债务余额</t>
  </si>
  <si>
    <t>2.调增上年专项债务余额</t>
  </si>
  <si>
    <t>（二）当年末地方政府专项债务限额</t>
  </si>
  <si>
    <t>（三）当年地方政府专项债务发行额</t>
  </si>
  <si>
    <t>1.发行新增专项债券</t>
  </si>
  <si>
    <t>2.发行再融资专项债券</t>
  </si>
  <si>
    <t>3.发行置换专项债券</t>
  </si>
  <si>
    <t>（四）当年地方政府专项债务还本额</t>
  </si>
  <si>
    <t>1.专项债务置换、再融资债券还本</t>
  </si>
  <si>
    <t>2.专项债务其他资金还本</t>
  </si>
  <si>
    <t>（五）当年末地方政府专项债务余额</t>
  </si>
  <si>
    <t>三、政府债务限额和余额情况合计</t>
  </si>
  <si>
    <t>（一）上年末地方政府债务余额</t>
  </si>
  <si>
    <t>1.上年末地方政府债务余额</t>
  </si>
  <si>
    <t>2.调增上年政府债务余额</t>
  </si>
  <si>
    <t>（二）当年末地方政府债务限额</t>
  </si>
  <si>
    <t>（三）当年地方政府债务发行额</t>
  </si>
  <si>
    <t>1.发行新增政府债券</t>
  </si>
  <si>
    <t>2.发行再融资债券</t>
  </si>
  <si>
    <t>3.发行置换债券</t>
  </si>
  <si>
    <t>（四）当年地方政府债务还本额</t>
  </si>
  <si>
    <t>1.政府债务置换、再融资债券还本</t>
  </si>
  <si>
    <t>2.政府债务其他资金还本</t>
  </si>
  <si>
    <t>（五）当年末地方政府债务余额</t>
  </si>
  <si>
    <t>2023年昆明市东川区区本级政府债务限额和余额情况表</t>
  </si>
  <si>
    <t>表五十一</t>
  </si>
  <si>
    <t>2023年昆明市东川区地方政府债务投向情况表</t>
  </si>
  <si>
    <t>表五十二</t>
  </si>
  <si>
    <t>项    目</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</si>
  <si>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</si>
  <si>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</si>
  <si>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</si>
  <si>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</si>
  <si>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</si>
  <si>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</si>
  <si>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</si>
  <si>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</si>
  <si>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</si>
  <si>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</si>
  <si>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</si>
  <si>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</si>
  <si>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</si>
  <si>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</si>
  <si>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</si>
  <si>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</si>
  <si>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</si>
  <si>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</si>
  <si>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</si>
  <si>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2023年昆明市东川区区本级地方政府债务投向情况表</t>
  </si>
  <si>
    <t>表五十三</t>
  </si>
  <si>
    <t>2023年昆明市东川区地方政府一般债务投向情况表</t>
  </si>
  <si>
    <t>表五十四</t>
  </si>
  <si>
    <t>2023年昆明市东川区区本级地方政府一般债务投向情况表</t>
  </si>
  <si>
    <t>表五十五</t>
  </si>
  <si>
    <t>2023年昆明市东川区地方政府专项债务投向情况表</t>
  </si>
  <si>
    <t>表五十六</t>
  </si>
  <si>
    <t>2023年昆明市东川区区本级地方政府专项债务投向情况表</t>
  </si>
  <si>
    <t>表五十七</t>
  </si>
  <si>
    <t>昆明市东川区地方政府债券发行及还本付息情况表</t>
  </si>
  <si>
    <t>表五十八</t>
  </si>
  <si>
    <t>金额</t>
  </si>
  <si>
    <t>一、2023年发行执行数</t>
  </si>
  <si>
    <t>（一）一般债券</t>
  </si>
  <si>
    <t>（二）专项债券</t>
  </si>
  <si>
    <t>二、2023年还本执行数</t>
  </si>
  <si>
    <t>三、2023年付息执行数</t>
  </si>
  <si>
    <t>四、2024年还本预算数</t>
  </si>
  <si>
    <t>五、2024年付息预算数</t>
  </si>
  <si>
    <t xml:space="preserve">注：本表反映本地区上一年度地方政府债券（含再融资债券）发行及还本付息支出预计执行数、本年度 地方政府债券还本付息支出预算数等。
 </t>
  </si>
  <si>
    <t>2024年昆明市东川区政府债务限额和余额情况表</t>
  </si>
  <si>
    <t>表五十九</t>
  </si>
  <si>
    <t>一、政府一般债务限额和余额情况</t>
  </si>
  <si>
    <t>4.新增外债提款</t>
  </si>
  <si>
    <t>二、政府专项债务限额和余额情况</t>
  </si>
  <si>
    <t>2024年昆明市东川区区本级政府债务限额和余额情况表</t>
  </si>
  <si>
    <t>表六十</t>
  </si>
  <si>
    <t>2024年东川区重大政策和重点项目绩效目标表</t>
  </si>
  <si>
    <t>表六十一</t>
  </si>
  <si>
    <t>序号</t>
  </si>
  <si>
    <t>单位名称</t>
  </si>
  <si>
    <t>项目名称</t>
  </si>
  <si>
    <t>项目目标</t>
  </si>
  <si>
    <t>绩效指标</t>
  </si>
  <si>
    <t>总体目标
(2024年-2026年)</t>
  </si>
  <si>
    <t>预算年度目标</t>
  </si>
  <si>
    <t>一级指标</t>
  </si>
  <si>
    <t>二级指标</t>
  </si>
  <si>
    <t>三级指标</t>
  </si>
  <si>
    <t>指标值</t>
  </si>
  <si>
    <t>指标属性</t>
  </si>
  <si>
    <t>指标内容</t>
  </si>
  <si>
    <t>昆明市东川区融媒体中心</t>
  </si>
  <si>
    <t>东川区应急广播建设资金</t>
  </si>
  <si>
    <t>东川区应急广播终端补点建设项目，2023-2024年年底完成20户以上800个自然村的应急广播终端补点建设，实现应急广播全覆盖。</t>
  </si>
  <si>
    <t>产出指标</t>
  </si>
  <si>
    <t>数量指标</t>
  </si>
  <si>
    <t>终端补点数量</t>
  </si>
  <si>
    <t>≥800个</t>
  </si>
  <si>
    <t>定量指标</t>
  </si>
  <si>
    <t>终端建设数量</t>
  </si>
  <si>
    <t>播发应急信息</t>
  </si>
  <si>
    <t>≥1398条</t>
  </si>
  <si>
    <t>播发应急信息次数</t>
  </si>
  <si>
    <t>播发日常宣传信息</t>
  </si>
  <si>
    <t>≥14948条</t>
  </si>
  <si>
    <t>播发日常宣传次数</t>
  </si>
  <si>
    <t>质量指标</t>
  </si>
  <si>
    <t>验收通过率</t>
  </si>
  <si>
    <t>＝100%</t>
  </si>
  <si>
    <t>项目验收合格率</t>
  </si>
  <si>
    <t>时效指标</t>
  </si>
  <si>
    <t>完成时限</t>
  </si>
  <si>
    <t>2024年12月31日前</t>
  </si>
  <si>
    <t>安装时间</t>
  </si>
  <si>
    <t>效益指标</t>
  </si>
  <si>
    <t>社会效益指标</t>
  </si>
  <si>
    <t>应急广播覆盖率</t>
  </si>
  <si>
    <t>满意度指标</t>
  </si>
  <si>
    <t>服务对象满意度指标</t>
  </si>
  <si>
    <t>村民满意度</t>
  </si>
  <si>
    <t>≥90%</t>
  </si>
  <si>
    <t>村民满意度调查</t>
  </si>
  <si>
    <t>昆明市东川区城市管理局</t>
  </si>
  <si>
    <t>城市环境卫生保洁服务专项资金</t>
  </si>
  <si>
    <t>东川区城市环卫清扫保洁政府采购服务项目合同期限为三年，合同一年一签，对城区68块行车道、836块人行道、295块绿化带（其中：车行道面积869570.73平方米，人行道面积335183.27平方米，绿化带面积102212.06平方米，保洁面积合计1,306966.06平方米）进行道路清扫保洁作业，对38座公厕及84个洗手台进行开放管理，对城市产生垃圾进行日产日清。</t>
  </si>
  <si>
    <t>东川区城市环卫清扫保洁政府采购服务项目，对城区68块行车道、836块人行道、295块绿化带（其中：车行道面积869570.73平方米，人行道面积335183.27平方米，绿化带面积102212.06平方米，保洁面积合计1,306966.06平方米）进行道路清扫保洁作业，对38座公厕及84个洗手台进行开放管理，对城市产生垃圾进行日产日清。</t>
  </si>
  <si>
    <t>城区道路清扫保洁</t>
  </si>
  <si>
    <t>每天一次</t>
  </si>
  <si>
    <t>符合建设部《城市环境卫生质量标准》、《昆明市环境卫生作业规范（试行）》、《东川区城市环境卫生作业质量标准》等国家、相关行业标准及昆明市环境卫生质量的相关规定。</t>
  </si>
  <si>
    <t>公厕开放数</t>
  </si>
  <si>
    <t>≥38座</t>
  </si>
  <si>
    <t>洗手台开放数量</t>
  </si>
  <si>
    <t>≥84个</t>
  </si>
  <si>
    <t>城市产生垃圾清理</t>
  </si>
  <si>
    <t>日产日清</t>
  </si>
  <si>
    <t>公厕管理</t>
  </si>
  <si>
    <t>免费开放、卫生整洁、方便群众</t>
  </si>
  <si>
    <t>定性指标</t>
  </si>
  <si>
    <t>提升城区居民生活环境质量,提升城市形象。</t>
  </si>
  <si>
    <t>100%</t>
  </si>
  <si>
    <t>生态效益指标</t>
  </si>
  <si>
    <t>实现城区垃圾统一收集运输处理新模式</t>
  </si>
  <si>
    <t>市民满意度</t>
  </si>
  <si>
    <t>90%</t>
  </si>
  <si>
    <t>社会对城市环卫清扫保洁服务满意率</t>
  </si>
  <si>
    <t>昆明市东川区教育体育局</t>
  </si>
  <si>
    <t>义务教育课后服务经费</t>
  </si>
  <si>
    <t>为促进中小学生健康成长、帮助家长解决按时接送学生困难，进一步增强教育服务能力、使人民群众具有更多获得感和幸福感。根据《关于推进昆明市小学生课后服务的工作意见》昆教体办发〔2019〕237号（以此件为准）的要求，结合我区实际，2020年秋季学期计划开始在东川区中小学实施3点半课后服务工作。2024年-2026年在以前工作的基础上进一步完善项目实施机制。</t>
  </si>
  <si>
    <t>开展小学生课后服务有利于促进学生健康成长，是发展学生智力、发展学生身体素质，发展学生心理健康的有效措施，是帮助家长解决按时接送学生困难的重要举措，是进一步增强教育服务能力，使人民群众具有更多获得感、安全感和幸福感的民生工程。做好人员经费保障工作。按照现行基础教育管理体制和财政管理体制，各级政府是建立完善所属公办义务教育学校经费保障的责任主体，负责落实所属公办义务教育学校财政拨款，保障公办义务教育阶段学校健康发展。</t>
  </si>
  <si>
    <t>中小学生课后服务天数</t>
  </si>
  <si>
    <t>200天</t>
  </si>
  <si>
    <t>一个学年40周计算，一周5天，一年课后服务天数 为200天</t>
  </si>
  <si>
    <t>实施课后服务中小学校数</t>
  </si>
  <si>
    <t>23个</t>
  </si>
  <si>
    <t>2024年开展实施课后服务中小学校数量</t>
  </si>
  <si>
    <t>参与课后服务学生数</t>
  </si>
  <si>
    <t>27989人</t>
  </si>
  <si>
    <t>2024年参与课后服务中小学生数</t>
  </si>
  <si>
    <t>东川区课后服务实施效果</t>
  </si>
  <si>
    <t>教育教学质量得到提升</t>
  </si>
  <si>
    <t>2024年中小学校开展课后服务活动产生的质量效果</t>
  </si>
  <si>
    <t>经济效益指标</t>
  </si>
  <si>
    <t>帮助学生家庭减轻经济支出情况</t>
  </si>
  <si>
    <t>有所减轻</t>
  </si>
  <si>
    <t>开展课后服务对学生家庭经济支出减轻情况</t>
  </si>
  <si>
    <t>错峰放学，缓解交通，有助于提升学校教育教学质量情况</t>
  </si>
  <si>
    <t>得到提升</t>
  </si>
  <si>
    <t>开展课后服务活动后，学生放学时段得以和家长下班时间同步，同时错峰放学，缓解城区下班和放学交通拥堵情况</t>
  </si>
  <si>
    <t>可持续影响指标</t>
  </si>
  <si>
    <t>学校育人得到全面提升，学生兴趣爱好和思维得到提高</t>
  </si>
  <si>
    <t>长期</t>
  </si>
  <si>
    <t>开展课后服务，让学生学习真正实现德智体全面发展。</t>
  </si>
  <si>
    <t>学校师生满意度</t>
  </si>
  <si>
    <t>95%</t>
  </si>
  <si>
    <t>项目开展后学校师生满意度问卷调查</t>
  </si>
  <si>
    <t>家长满意度</t>
  </si>
  <si>
    <t>项目开展后学生家庭满意度问卷调查</t>
  </si>
  <si>
    <t>东川区就业服务局</t>
  </si>
  <si>
    <t>就业补助资金</t>
  </si>
  <si>
    <t>（一）宣传、贯彻执行并组织实施国家有关就业再就业政策、法律、法规；（二）开展鼓励创业、农村劳动力转移就业、困难群体就业和促进高校毕业生就业等工作；（三）承担创业担保贷款、失业人员登记管理、失业职工报到和档案管理等业务；（四）开展职业培训、职业介绍、劳务输出，监督和指导中介机构开展就业服务等。</t>
  </si>
  <si>
    <t>落实就业保障政策。确保就业补贴得到100%补助。按标资助、人费对应，及时划转资助资，帮扶困难群众，扶持创新人员，增加人员就业机会，提升劳务输出组织化水平，最大限度提高农村贫困家庭务工收入比重。</t>
  </si>
  <si>
    <t>发布岗位信息</t>
  </si>
  <si>
    <t>≥24次</t>
  </si>
  <si>
    <t>反映发布岗位信息的数量情况。</t>
  </si>
  <si>
    <t>提供有效就业岗位</t>
  </si>
  <si>
    <t>≥24724个</t>
  </si>
  <si>
    <t>反映提供有效就业岗位的数量情况。</t>
  </si>
  <si>
    <t>开展农会村劳会动力职业技能培训</t>
  </si>
  <si>
    <t>≥91场</t>
  </si>
  <si>
    <t>反映农村劳动力职业技能培训开展情况。</t>
  </si>
  <si>
    <t>开展招聘会</t>
  </si>
  <si>
    <t>≥39场</t>
  </si>
  <si>
    <t>反映招聘会召开场数量情况。</t>
  </si>
  <si>
    <t>兑付外出务工人员交通补贴</t>
  </si>
  <si>
    <t>≥1024.22万元</t>
  </si>
  <si>
    <t>反映外出务工人员获补情况。</t>
  </si>
  <si>
    <t>提供乡村公益性岗位</t>
  </si>
  <si>
    <t>≥3702个</t>
  </si>
  <si>
    <t>反映享受乡村公岗岗位补贴人数情况。</t>
  </si>
  <si>
    <t>城镇新增就业人次</t>
  </si>
  <si>
    <r>
      <rPr>
        <sz val="10"/>
        <rFont val="宋体"/>
        <charset val="134"/>
      </rPr>
      <t>≥1000</t>
    </r>
    <r>
      <rPr>
        <sz val="10"/>
        <rFont val="仿宋_GB2312"/>
        <charset val="134"/>
      </rPr>
      <t>人</t>
    </r>
  </si>
  <si>
    <t>反映城镇新增就业人数情况。</t>
  </si>
  <si>
    <t>失业人员再就业人次</t>
  </si>
  <si>
    <r>
      <rPr>
        <sz val="10"/>
        <rFont val="宋体"/>
        <charset val="134"/>
      </rPr>
      <t>≥550</t>
    </r>
    <r>
      <rPr>
        <sz val="10"/>
        <rFont val="仿宋_GB2312"/>
        <charset val="134"/>
      </rPr>
      <t>人</t>
    </r>
  </si>
  <si>
    <t>反映失业人员再就业人数情况。</t>
  </si>
  <si>
    <t>就业困难人员再就业人次</t>
  </si>
  <si>
    <r>
      <rPr>
        <sz val="10"/>
        <rFont val="宋体"/>
        <charset val="134"/>
      </rPr>
      <t>≥400</t>
    </r>
    <r>
      <rPr>
        <sz val="10"/>
        <rFont val="仿宋_GB2312"/>
        <charset val="134"/>
      </rPr>
      <t>人</t>
    </r>
  </si>
  <si>
    <t>反映就业困难人员再就业人数情况。</t>
  </si>
  <si>
    <t>成本指标</t>
  </si>
  <si>
    <t>发放创业担保贷款金额</t>
  </si>
  <si>
    <t>≥1200万元</t>
  </si>
  <si>
    <t>反映享受创业担保贷款补贴人员情况。</t>
  </si>
  <si>
    <t>发放“贷免扶补”创业贷款</t>
  </si>
  <si>
    <t>≥500万元</t>
  </si>
  <si>
    <t>反映享受“贷免扶补”创业贷款人员的情况</t>
  </si>
  <si>
    <t>农村劳动力转移就业率</t>
  </si>
  <si>
    <t>≥0.9108</t>
  </si>
  <si>
    <t>反映农村劳动力转移就业人员情况。</t>
  </si>
  <si>
    <t>易地搬迁劳动力转移就业率</t>
  </si>
  <si>
    <t>≥0.9123</t>
  </si>
  <si>
    <t>反映易地搬迁劳动力转移就业人员情况。</t>
  </si>
  <si>
    <t>脱贫劳动力转移就业率</t>
  </si>
  <si>
    <t>≥0.9116</t>
  </si>
  <si>
    <t>反映脱贫劳动力转移就业人员情况。</t>
  </si>
  <si>
    <t>就业人员满意率</t>
  </si>
  <si>
    <t>反映就业人员的满意程度。</t>
  </si>
  <si>
    <t>用工单位满意率</t>
  </si>
  <si>
    <t>反映用工单位的满意程度。</t>
  </si>
  <si>
    <t>东川区企业退休管理办公室</t>
  </si>
  <si>
    <t>原矿务局人员社会化管理补助资金</t>
  </si>
  <si>
    <t xml:space="preserve">做好对原矿务局退休、抚恤人员的管理和服务工作，确保服务对象各项费用按时足额发放，为东川区建设提供稳定和谐的社会环境。
</t>
  </si>
  <si>
    <t xml:space="preserve">1.做好原东川矿务局1.02万余名退休、伤残、抚恤等人员的社会化管理服务工作，确保此部分人员各项费用按时足额发放。2.管理好原矿务局移交地方所管理的五个退休大院维护管理，加大各退休大院的日常管理及基础设施的维护改造。
3.丰富原矿务局退休及遗属人员节业余文化体育生活，让退休人员老有所乐。
</t>
  </si>
  <si>
    <t>获补对象数</t>
  </si>
  <si>
    <t>≥10159</t>
  </si>
  <si>
    <t>反映获补助人员、企业的数量情况，也适用补贴、资助等形式的补助。</t>
  </si>
  <si>
    <t>补助社会化发放率</t>
  </si>
  <si>
    <t>≥95%</t>
  </si>
  <si>
    <t>反映补助资金社会化发放的比例情况。
补助社会化发放率=采用社会化发放的补助资金数/发放补助资金总额*100%</t>
  </si>
  <si>
    <t>获补覆盖率</t>
  </si>
  <si>
    <t>获补覆盖率=实际获得补助人数（企业数）/申请符合标准人数（企业数）*100%</t>
  </si>
  <si>
    <t>发放及时率</t>
  </si>
  <si>
    <t>=100</t>
  </si>
  <si>
    <t>反映发放单位及时发放补助资金的情况。
发放及时率=在时限内发放资金/应发放资金*100%</t>
  </si>
  <si>
    <t>生活状况改善</t>
  </si>
  <si>
    <t>反映补助促进受助对象生活状况改善的情况。</t>
  </si>
  <si>
    <t>受益对象满意度</t>
  </si>
  <si>
    <t>反映获补助受益对象的满意程度。</t>
  </si>
  <si>
    <t>东川区防震减灾局</t>
  </si>
  <si>
    <t>东川区Ⅰ类地震应急避难场所建设专项经费</t>
  </si>
  <si>
    <t>东川区地处小江断裂带，是全国地震重点监测区域，为保障未来地震自然灾害来临时全区人民生命财产安全，逐年分类建设地震应急避难场所，逐步解决全区防震减灾设施设备不足的问题。</t>
  </si>
  <si>
    <t>依托昆明市东川区职业成人教育培训中心有利地理位置和资源条件，通过新建部分应急库房设施，安装配备应急设备，全面建成1个东川区Ⅰ类地震应急避难场所，可用避难面积34900平方米，有效安置避难人数2.4万人。</t>
  </si>
  <si>
    <t>安装工程项目数</t>
  </si>
  <si>
    <t>=6个</t>
  </si>
  <si>
    <t>完成指挥中心、机房、仓库、医务室、厕所的设施设备及标示牌安装</t>
  </si>
  <si>
    <t>新建建筑面积</t>
  </si>
  <si>
    <t>=330平方米</t>
  </si>
  <si>
    <t>新建指挥中心用房、机房、仓库、医务室、厕所各一个</t>
  </si>
  <si>
    <t>可用避难面积</t>
  </si>
  <si>
    <t>≥34900平方米</t>
  </si>
  <si>
    <t>可有效利用避难场所面积</t>
  </si>
  <si>
    <t>安置避难人数</t>
  </si>
  <si>
    <t>≥24000人</t>
  </si>
  <si>
    <t>可有效安置避难人数</t>
  </si>
  <si>
    <t>=100%</t>
  </si>
  <si>
    <t>2024年9月30日前</t>
  </si>
  <si>
    <t>2024年9月底以前完成</t>
  </si>
  <si>
    <t>经济成本指标</t>
  </si>
  <si>
    <t>=225.45万元</t>
  </si>
  <si>
    <t>项目预算总投资金额</t>
  </si>
  <si>
    <t>有效提升全区地震灾害避难安置水平</t>
  </si>
  <si>
    <t>≥80%</t>
  </si>
  <si>
    <t>重大地震灾害受灾群众安置率</t>
  </si>
  <si>
    <t>防震减灾设施质量持续提升</t>
  </si>
  <si>
    <t>防震减灾设施质量明显提升</t>
  </si>
  <si>
    <t>社会公众满意度</t>
  </si>
  <si>
    <t>问卷调查，受访社会公众满意度</t>
  </si>
  <si>
    <t>东川区林业和草原局</t>
  </si>
  <si>
    <t>东川区2023年度征占用林地2024年异地植被恢复专项资金</t>
  </si>
  <si>
    <t>做好征占用林地异地造林恢复，确保成活率85%以上。</t>
  </si>
  <si>
    <t>2024年4月30日前完成施工作业设计编制及评审；2024年 5月30前完成项目招投标；2024年9月30日前完成整地及栽植；2024年11月30日前完成区级年度检查验收。</t>
  </si>
  <si>
    <t>植被恢复造林面积</t>
  </si>
  <si>
    <t>=2000亩</t>
  </si>
  <si>
    <t>《东川区2023年度征占用林地2024年度林地征占用植被恢复造林实施方案》</t>
  </si>
  <si>
    <t>植被恢复造林面积成活率</t>
  </si>
  <si>
    <t>≥85%</t>
  </si>
  <si>
    <t>改善居住环境</t>
  </si>
  <si>
    <t>有效</t>
  </si>
  <si>
    <t>改善生态环境，保障东川区森林资源可持续发展</t>
  </si>
  <si>
    <t>项目参与人员满意度</t>
  </si>
  <si>
    <t>云南东川产业园区管理委员会</t>
  </si>
  <si>
    <t>围绕“五好”绿色园区建设目标，到2025年，重点抓好“六个行动”计划，为推进园区高质量发展搭建平台、夯实基础。园区总量规模实现新突破，质量效益大幅提升，主营业务收入达到300亿元，园区规模以上工业增加值占全区规模以上工业增加值比重提高到85%以上，工业和信息化投资占全区工业和信息化投资比重提高到90%以上，“1+2”（1个主导产业+2个辅助产业）产业工业产值占园区工业产值比重提高到70%以上，在全省园区经济年度考核评价中进入省级前5强园区。</t>
  </si>
  <si>
    <t>1.按照《云南东川产业园区高质量发展三年行动计划（2023—2025年）》（东办发〔2023〕4号）文件和《云南东川产业园区历史遗留问题化解专项行动方案》（东发〔2022〕24号）文件精神，专项用于产业扶持、历史遗留问题化解和园区基础设施建设，不断增强园区发展内生动力。2.结合东川区“11133”发展思路和东川产业园区“1+2”产业定位，抢抓国家和省、市产业园区优化提升机遇，加快推动东川工业经济高质量发展。</t>
  </si>
  <si>
    <t>园区营业收入</t>
  </si>
  <si>
    <t>≥250亿元</t>
  </si>
  <si>
    <t>反映园区营业收入情况。</t>
  </si>
  <si>
    <t>支持“铜基新材料、新能源材料、稀贵金属材料、新型建材、再生资源加工”等产业项目数量</t>
  </si>
  <si>
    <t>≥5项</t>
  </si>
  <si>
    <t>反映高质量发展重点产业项目数量。</t>
  </si>
  <si>
    <t>园区规划编制等</t>
  </si>
  <si>
    <t>≥1个</t>
  </si>
  <si>
    <t>反映园区发展规划编制数量等。</t>
  </si>
  <si>
    <t>园区规模以上工业增加值占全区规模以上工业增加值比重</t>
  </si>
  <si>
    <t>反映园区规模以上工业增加值占全区规模以上工业增加值比重情况。</t>
  </si>
  <si>
    <t>工业和信息化投资占全区工业和信息化投资比重</t>
  </si>
  <si>
    <t>≥70%</t>
  </si>
  <si>
    <t>反映工业和信息化投资占全区工业和信息化投资比重情况。</t>
  </si>
  <si>
    <t>“1+2”（1个主导产业+2个辅助产业）产业工业产值占园区工业产值比重</t>
  </si>
  <si>
    <t>反映产业工业产值占园区工业产值比重情况。</t>
  </si>
  <si>
    <t>全省园区经济年度考核达标率</t>
  </si>
  <si>
    <t>反映园区经济考核情况，力争进入省级前5强园区。</t>
  </si>
  <si>
    <t>2573万元</t>
  </si>
  <si>
    <t>反映园区高质量发展扶持资金。</t>
  </si>
  <si>
    <t>获补助项目经济效益情况</t>
  </si>
  <si>
    <t>良好</t>
  </si>
  <si>
    <t>反映园区获补助项目经济效益情况。</t>
  </si>
  <si>
    <t>园区发展环境</t>
  </si>
  <si>
    <t>提高</t>
  </si>
  <si>
    <t>反映园区实现绿色高质量发展，改善营商环境，提升政府形象。</t>
  </si>
  <si>
    <t>入园企业满意度</t>
  </si>
  <si>
    <t>反映园区企业满意度。</t>
  </si>
  <si>
    <t>昆明市东川区商务和投资促进局</t>
  </si>
  <si>
    <t>总部经济企业产业扶持资金</t>
  </si>
  <si>
    <t>根据《东川区加快总部经济和楼宇经济发展的政策措施》（东政发〔2023〕12号）文件，三年预计投入不少于产业扶持资金1亿元，支持东川区总部经济高质量发展，推动东川区经济转型。</t>
  </si>
  <si>
    <t>根据《东川区加快总部经济和楼宇经济发展的政策措施》（东政发〔2023〕12号）文件，2024年对4家总部经济企业产业扶持资金1000万元。</t>
  </si>
  <si>
    <t>引入总部数量</t>
  </si>
  <si>
    <t>≥4个</t>
  </si>
  <si>
    <t>反映总部企业个数</t>
  </si>
  <si>
    <t>企业购买（租赁）办公场地</t>
  </si>
  <si>
    <t>反映总部企业购买（租赁）办公场地的个数</t>
  </si>
  <si>
    <t>引进优秀总部经济人才数</t>
  </si>
  <si>
    <t>反映总部企业引进优秀总部经济人才的个数</t>
  </si>
  <si>
    <t>引入企业规模</t>
  </si>
  <si>
    <t>上年度营业收入不低于3000万元，且区级综合考评达100万元以上</t>
  </si>
  <si>
    <t>反映引入企业的规模数</t>
  </si>
  <si>
    <t>对企业补助预计资金数</t>
  </si>
  <si>
    <t>≥1000万元</t>
  </si>
  <si>
    <t>反映对总部企业补助预计资金数</t>
  </si>
  <si>
    <t>引进总部经济对全区经济发展的贡献率</t>
  </si>
  <si>
    <t>≥2%</t>
  </si>
  <si>
    <t>反映总部经济对全区经济发展的贡献率</t>
  </si>
  <si>
    <t>提供就业岗位数</t>
  </si>
  <si>
    <t>≥25个</t>
  </si>
  <si>
    <t>反映总部企业提供的就业岗位数</t>
  </si>
  <si>
    <t>引进企业满意度</t>
  </si>
  <si>
    <t>反映企业满意度</t>
  </si>
</sst>
</file>

<file path=xl/styles.xml><?xml version="1.0" encoding="utf-8"?>
<styleSheet xmlns="http://schemas.openxmlformats.org/spreadsheetml/2006/main">
  <numFmts count="3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 ??/??"/>
    <numFmt numFmtId="178" formatCode="#,##0;\(#,##0\)"/>
    <numFmt numFmtId="179" formatCode="_-&quot;$&quot;\ * #,##0_-;_-&quot;$&quot;\ * #,##0\-;_-&quot;$&quot;\ * &quot;-&quot;_-;_-@_-"/>
    <numFmt numFmtId="180" formatCode="&quot;$&quot;#,##0_);[Red]\(&quot;$&quot;#,##0\)"/>
    <numFmt numFmtId="181" formatCode="0.00_ "/>
    <numFmt numFmtId="182" formatCode="_ * #,##0_ ;_ * \-#,##0_ ;_ * &quot;-&quot;??_ ;_ @_ "/>
    <numFmt numFmtId="183" formatCode="&quot;$&quot;#,##0.00_);[Red]\(&quot;$&quot;#,##0.00\)"/>
    <numFmt numFmtId="184" formatCode="\$#,##0.00;\(\$#,##0.00\)"/>
    <numFmt numFmtId="185" formatCode="_-* #,##0.00_-;\-* #,##0.00_-;_-* &quot;-&quot;??_-;_-@_-"/>
    <numFmt numFmtId="186" formatCode="_(&quot;$&quot;* #,##0.00_);_(&quot;$&quot;* \(#,##0.00\);_(&quot;$&quot;* &quot;-&quot;??_);_(@_)"/>
    <numFmt numFmtId="187" formatCode="_(* #,##0.00_);_(* \(#,##0.00\);_(* &quot;-&quot;??_);_(@_)"/>
    <numFmt numFmtId="188" formatCode="&quot;$&quot;\ #,##0_-;[Red]&quot;$&quot;\ #,##0\-"/>
    <numFmt numFmtId="189" formatCode="0_ "/>
    <numFmt numFmtId="190" formatCode="\$#,##0;\(\$#,##0\)"/>
    <numFmt numFmtId="191" formatCode="#,##0.0_ "/>
    <numFmt numFmtId="192" formatCode="0.0%"/>
    <numFmt numFmtId="193" formatCode="&quot;$&quot;\ #,##0.00_-;[Red]&quot;$&quot;\ #,##0.00\-"/>
    <numFmt numFmtId="194" formatCode="_-* #,##0_-;\-* #,##0_-;_-* &quot;-&quot;_-;_-@_-"/>
    <numFmt numFmtId="195" formatCode="#,##0.0_);\(#,##0.0\)"/>
    <numFmt numFmtId="196" formatCode="_-&quot;$&quot;\ * #,##0.00_-;_-&quot;$&quot;\ * #,##0.00\-;_-&quot;$&quot;\ * &quot;-&quot;??_-;_-@_-"/>
    <numFmt numFmtId="197" formatCode="_(&quot;$&quot;* #,##0_);_(&quot;$&quot;* \(#,##0\);_(&quot;$&quot;* &quot;-&quot;_);_(@_)"/>
    <numFmt numFmtId="198" formatCode="_(* #,##0_);_(* \(#,##0\);_(* &quot;-&quot;_);_(@_)"/>
    <numFmt numFmtId="199" formatCode="#,##0_ "/>
    <numFmt numFmtId="200" formatCode="0.0_ "/>
    <numFmt numFmtId="201" formatCode="#,##0_);[Red]\(#,##0\)"/>
    <numFmt numFmtId="202" formatCode="#,##0.00_ "/>
    <numFmt numFmtId="203" formatCode="#,##0.00_);[Red]\(#,##0.00\)"/>
    <numFmt numFmtId="204" formatCode="0.0"/>
    <numFmt numFmtId="205" formatCode="#,##0_ ;[Red]\-#,##0\ "/>
  </numFmts>
  <fonts count="133">
    <font>
      <sz val="11"/>
      <color indexed="8"/>
      <name val="宋体"/>
      <charset val="134"/>
    </font>
    <font>
      <sz val="12"/>
      <name val="宋体"/>
      <charset val="134"/>
    </font>
    <font>
      <b/>
      <sz val="12"/>
      <name val="宋体"/>
      <charset val="134"/>
    </font>
    <font>
      <sz val="10"/>
      <name val="宋体"/>
      <charset val="134"/>
    </font>
    <font>
      <b/>
      <sz val="10"/>
      <name val="宋体"/>
      <charset val="134"/>
    </font>
    <font>
      <sz val="12"/>
      <color theme="1"/>
      <name val="宋体"/>
      <charset val="134"/>
    </font>
    <font>
      <sz val="20"/>
      <color indexed="8"/>
      <name val="方正小标宋_GBK"/>
      <charset val="134"/>
    </font>
    <font>
      <sz val="12"/>
      <color indexed="8"/>
      <name val="宋体"/>
      <charset val="134"/>
    </font>
    <font>
      <b/>
      <sz val="12"/>
      <color indexed="8"/>
      <name val="宋体"/>
      <charset val="134"/>
    </font>
    <font>
      <sz val="10"/>
      <color indexed="8"/>
      <name val="宋体"/>
      <charset val="134"/>
    </font>
    <font>
      <sz val="10"/>
      <color rgb="FF000000"/>
      <name val="宋体"/>
      <charset val="134"/>
    </font>
    <font>
      <sz val="10"/>
      <name val="宋体"/>
      <charset val="134"/>
      <scheme val="minor"/>
    </font>
    <font>
      <b/>
      <sz val="10"/>
      <color indexed="8"/>
      <name val="宋体"/>
      <charset val="134"/>
    </font>
    <font>
      <sz val="10"/>
      <color theme="1"/>
      <name val="宋体"/>
      <charset val="134"/>
    </font>
    <font>
      <b/>
      <sz val="20"/>
      <name val="方正小标宋_GBK"/>
      <charset val="134"/>
    </font>
    <font>
      <sz val="10"/>
      <name val="方正小标宋_GBK"/>
      <charset val="134"/>
    </font>
    <font>
      <sz val="18"/>
      <color indexed="8"/>
      <name val="方正小标宋_GBK"/>
      <charset val="134"/>
    </font>
    <font>
      <sz val="12"/>
      <name val="方正小标宋_GBK"/>
      <charset val="134"/>
    </font>
    <font>
      <b/>
      <sz val="14"/>
      <color indexed="8"/>
      <name val="宋体"/>
      <charset val="134"/>
    </font>
    <font>
      <b/>
      <sz val="14"/>
      <name val="SimSun"/>
      <charset val="134"/>
    </font>
    <font>
      <b/>
      <sz val="14"/>
      <color theme="1"/>
      <name val="宋体"/>
      <charset val="134"/>
    </font>
    <font>
      <sz val="14"/>
      <name val="SimSun"/>
      <charset val="134"/>
    </font>
    <font>
      <sz val="14"/>
      <color indexed="8"/>
      <name val="宋体"/>
      <charset val="134"/>
    </font>
    <font>
      <sz val="14"/>
      <color rgb="FFFF0000"/>
      <name val="宋体"/>
      <charset val="134"/>
    </font>
    <font>
      <sz val="9"/>
      <color indexed="8"/>
      <name val="宋体"/>
      <charset val="134"/>
    </font>
    <font>
      <sz val="14"/>
      <color theme="1"/>
      <name val="宋体"/>
      <charset val="134"/>
      <scheme val="minor"/>
    </font>
    <font>
      <sz val="14"/>
      <name val="MS Serif"/>
      <charset val="134"/>
    </font>
    <font>
      <sz val="14"/>
      <name val="宋体"/>
      <charset val="134"/>
    </font>
    <font>
      <b/>
      <sz val="14"/>
      <name val="宋体"/>
      <charset val="134"/>
    </font>
    <font>
      <sz val="11"/>
      <name val="宋体"/>
      <charset val="134"/>
    </font>
    <font>
      <sz val="14"/>
      <name val="宋体"/>
      <charset val="134"/>
      <scheme val="minor"/>
    </font>
    <font>
      <sz val="14"/>
      <color theme="1"/>
      <name val="宋体"/>
      <charset val="134"/>
    </font>
    <font>
      <b/>
      <sz val="14"/>
      <color theme="1"/>
      <name val="宋体"/>
      <charset val="134"/>
      <scheme val="minor"/>
    </font>
    <font>
      <sz val="14"/>
      <name val="Times New Roman"/>
      <charset val="134"/>
    </font>
    <font>
      <b/>
      <sz val="11"/>
      <name val="宋体"/>
      <charset val="134"/>
    </font>
    <font>
      <sz val="20"/>
      <color indexed="8"/>
      <name val="宋体"/>
      <charset val="134"/>
    </font>
    <font>
      <sz val="20"/>
      <name val="方正小标宋_GBK"/>
      <charset val="134"/>
    </font>
    <font>
      <b/>
      <sz val="14"/>
      <name val="黑体"/>
      <charset val="134"/>
    </font>
    <font>
      <sz val="14"/>
      <color indexed="9"/>
      <name val="宋体"/>
      <charset val="134"/>
    </font>
    <font>
      <sz val="12"/>
      <name val="仿宋_GB2312"/>
      <charset val="134"/>
    </font>
    <font>
      <sz val="11"/>
      <color theme="1"/>
      <name val="宋体"/>
      <charset val="134"/>
      <scheme val="minor"/>
    </font>
    <font>
      <sz val="10"/>
      <color theme="1"/>
      <name val="宋体"/>
      <charset val="134"/>
      <scheme val="minor"/>
    </font>
    <font>
      <sz val="14"/>
      <color theme="1"/>
      <name val="方正小标宋_GBK"/>
      <charset val="134"/>
    </font>
    <font>
      <sz val="11"/>
      <color theme="1"/>
      <name val="方正小标宋_GBK"/>
      <charset val="134"/>
    </font>
    <font>
      <sz val="10"/>
      <color theme="1"/>
      <name val="方正小标宋_GBK"/>
      <charset val="134"/>
    </font>
    <font>
      <b/>
      <sz val="10"/>
      <color theme="1"/>
      <name val="宋体"/>
      <charset val="134"/>
      <scheme val="minor"/>
    </font>
    <font>
      <sz val="11"/>
      <color indexed="8"/>
      <name val="方正小标宋_GBK"/>
      <charset val="134"/>
    </font>
    <font>
      <sz val="14"/>
      <name val="Arial"/>
      <charset val="134"/>
    </font>
    <font>
      <sz val="20"/>
      <name val="方正小标宋简体"/>
      <charset val="134"/>
    </font>
    <font>
      <sz val="10"/>
      <name val="宋体"/>
      <charset val="1"/>
    </font>
    <font>
      <b/>
      <sz val="10"/>
      <name val="宋体"/>
      <charset val="134"/>
      <scheme val="minor"/>
    </font>
    <font>
      <sz val="14"/>
      <color indexed="8"/>
      <name val="宋体"/>
      <charset val="134"/>
      <scheme val="minor"/>
    </font>
    <font>
      <sz val="18"/>
      <name val="宋体"/>
      <charset val="134"/>
    </font>
    <font>
      <sz val="16"/>
      <color indexed="8"/>
      <name val="仿宋_GB2312"/>
      <charset val="134"/>
    </font>
    <font>
      <sz val="16"/>
      <name val="宋体"/>
      <charset val="134"/>
    </font>
    <font>
      <sz val="16"/>
      <color indexed="8"/>
      <name val="宋体"/>
      <charset val="134"/>
    </font>
    <font>
      <sz val="18"/>
      <name val="华文中宋"/>
      <charset val="134"/>
    </font>
    <font>
      <b/>
      <sz val="11"/>
      <color indexed="8"/>
      <name val="宋体"/>
      <charset val="134"/>
    </font>
    <font>
      <sz val="12"/>
      <color indexed="9"/>
      <name val="宋体"/>
      <charset val="134"/>
    </font>
    <font>
      <sz val="11"/>
      <color rgb="FF3F3F76"/>
      <name val="宋体"/>
      <charset val="0"/>
      <scheme val="minor"/>
    </font>
    <font>
      <sz val="11"/>
      <color indexed="9"/>
      <name val="宋体"/>
      <charset val="134"/>
    </font>
    <font>
      <sz val="10"/>
      <name val="楷体"/>
      <charset val="134"/>
    </font>
    <font>
      <sz val="10"/>
      <name val="Geneva"/>
      <charset val="134"/>
    </font>
    <font>
      <sz val="11"/>
      <color indexed="52"/>
      <name val="宋体"/>
      <charset val="134"/>
    </font>
    <font>
      <sz val="11"/>
      <color theme="1"/>
      <name val="宋体"/>
      <charset val="0"/>
      <scheme val="minor"/>
    </font>
    <font>
      <sz val="11"/>
      <color indexed="17"/>
      <name val="宋体"/>
      <charset val="134"/>
    </font>
    <font>
      <sz val="8"/>
      <name val="Times New Roman"/>
      <charset val="134"/>
    </font>
    <font>
      <sz val="11"/>
      <color indexed="60"/>
      <name val="宋体"/>
      <charset val="134"/>
    </font>
    <font>
      <sz val="11"/>
      <color rgb="FF9C0006"/>
      <name val="宋体"/>
      <charset val="0"/>
      <scheme val="minor"/>
    </font>
    <font>
      <sz val="11"/>
      <color theme="0"/>
      <name val="宋体"/>
      <charset val="0"/>
      <scheme val="minor"/>
    </font>
    <font>
      <u/>
      <sz val="11"/>
      <color rgb="FF0000FF"/>
      <name val="宋体"/>
      <charset val="0"/>
      <scheme val="minor"/>
    </font>
    <font>
      <sz val="8"/>
      <name val="Arial"/>
      <charset val="134"/>
    </font>
    <font>
      <sz val="10"/>
      <name val="Arial"/>
      <charset val="134"/>
    </font>
    <font>
      <u/>
      <sz val="11"/>
      <color rgb="FF800080"/>
      <name val="宋体"/>
      <charset val="0"/>
      <scheme val="minor"/>
    </font>
    <font>
      <sz val="12"/>
      <color indexed="16"/>
      <name val="宋体"/>
      <charset val="134"/>
    </font>
    <font>
      <sz val="12"/>
      <color indexed="17"/>
      <name val="宋体"/>
      <charset val="134"/>
    </font>
    <font>
      <sz val="12"/>
      <name val="Times New Roman"/>
      <charset val="134"/>
    </font>
    <font>
      <b/>
      <sz val="11"/>
      <color theme="3"/>
      <name val="宋体"/>
      <charset val="134"/>
      <scheme val="minor"/>
    </font>
    <font>
      <i/>
      <sz val="11"/>
      <color indexed="23"/>
      <name val="宋体"/>
      <charset val="134"/>
    </font>
    <font>
      <sz val="11"/>
      <color rgb="FFFF0000"/>
      <name val="宋体"/>
      <charset val="0"/>
      <scheme val="minor"/>
    </font>
    <font>
      <b/>
      <sz val="18"/>
      <color theme="3"/>
      <name val="宋体"/>
      <charset val="134"/>
      <scheme val="minor"/>
    </font>
    <font>
      <b/>
      <sz val="15"/>
      <color indexed="56"/>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sz val="11"/>
      <color indexed="20"/>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b/>
      <sz val="11"/>
      <color indexed="56"/>
      <name val="宋体"/>
      <charset val="134"/>
    </font>
    <font>
      <b/>
      <sz val="10"/>
      <name val="MS Sans Serif"/>
      <charset val="134"/>
    </font>
    <font>
      <sz val="11"/>
      <color rgb="FFFA7D00"/>
      <name val="宋体"/>
      <charset val="0"/>
      <scheme val="minor"/>
    </font>
    <font>
      <b/>
      <sz val="11"/>
      <color theme="1"/>
      <name val="宋体"/>
      <charset val="0"/>
      <scheme val="minor"/>
    </font>
    <font>
      <sz val="11"/>
      <color rgb="FF006100"/>
      <name val="宋体"/>
      <charset val="0"/>
      <scheme val="minor"/>
    </font>
    <font>
      <b/>
      <sz val="11"/>
      <color indexed="63"/>
      <name val="宋体"/>
      <charset val="134"/>
    </font>
    <font>
      <sz val="11"/>
      <color rgb="FF9C6500"/>
      <name val="宋体"/>
      <charset val="0"/>
      <scheme val="minor"/>
    </font>
    <font>
      <b/>
      <sz val="18"/>
      <color indexed="56"/>
      <name val="宋体"/>
      <charset val="134"/>
    </font>
    <font>
      <b/>
      <sz val="11"/>
      <color indexed="9"/>
      <name val="宋体"/>
      <charset val="134"/>
    </font>
    <font>
      <b/>
      <sz val="11"/>
      <color indexed="52"/>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2"/>
      <name val="Arial"/>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10"/>
      <color theme="1"/>
      <name val="Arial"/>
      <charset val="0"/>
    </font>
    <font>
      <sz val="12"/>
      <color rgb="FFC00000"/>
      <name val="宋体"/>
      <charset val="134"/>
    </font>
    <font>
      <sz val="12"/>
      <color rgb="FFFF0000"/>
      <name val="宋体"/>
      <charset val="134"/>
    </font>
    <font>
      <sz val="10"/>
      <color rgb="FFFF0000"/>
      <name val="宋体"/>
      <charset val="134"/>
      <scheme val="minor"/>
    </font>
  </fonts>
  <fills count="72">
    <fill>
      <patternFill patternType="none"/>
    </fill>
    <fill>
      <patternFill patternType="gray125"/>
    </fill>
    <fill>
      <patternFill patternType="solid">
        <fgColor theme="8" tint="0.8"/>
        <bgColor indexed="64"/>
      </patternFill>
    </fill>
    <fill>
      <patternFill patternType="solid">
        <fgColor rgb="FFFFFF00"/>
        <bgColor indexed="64"/>
      </patternFill>
    </fill>
    <fill>
      <patternFill patternType="solid">
        <fgColor theme="8" tint="0.799981688894314"/>
        <bgColor indexed="64"/>
      </patternFill>
    </fill>
    <fill>
      <patternFill patternType="solid">
        <fgColor indexed="9"/>
        <bgColor indexed="64"/>
      </patternFill>
    </fill>
    <fill>
      <patternFill patternType="solid">
        <fgColor rgb="FFFFC000"/>
        <bgColor indexed="64"/>
      </patternFill>
    </fill>
    <fill>
      <patternFill patternType="solid">
        <fgColor rgb="FFFFFFFF"/>
        <bgColor indexed="64"/>
      </patternFill>
    </fill>
    <fill>
      <patternFill patternType="solid">
        <fgColor rgb="FFFFCC99"/>
        <bgColor indexed="64"/>
      </patternFill>
    </fill>
    <fill>
      <patternFill patternType="solid">
        <fgColor indexed="10"/>
        <bgColor indexed="64"/>
      </patternFill>
    </fill>
    <fill>
      <patternFill patternType="solid">
        <fgColor indexed="49"/>
        <bgColor indexed="64"/>
      </patternFill>
    </fill>
    <fill>
      <patternFill patternType="solid">
        <fgColor theme="6" tint="0.799981688894314"/>
        <bgColor indexed="64"/>
      </patternFill>
    </fill>
    <fill>
      <patternFill patternType="solid">
        <fgColor indexed="54"/>
        <bgColor indexed="64"/>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rgb="FFFFFFCC"/>
        <bgColor indexed="64"/>
      </patternFill>
    </fill>
    <fill>
      <patternFill patternType="solid">
        <fgColor theme="5" tint="0.399975585192419"/>
        <bgColor indexed="64"/>
      </patternFill>
    </fill>
    <fill>
      <patternFill patternType="solid">
        <fgColor indexed="44"/>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indexed="46"/>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auto="1"/>
      </right>
      <top style="thin">
        <color auto="1"/>
      </top>
      <bottom/>
      <diagonal/>
    </border>
    <border>
      <left/>
      <right style="thin">
        <color indexed="8"/>
      </right>
      <top/>
      <bottom style="thin">
        <color indexed="8"/>
      </bottom>
      <diagonal/>
    </border>
    <border>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auto="1"/>
      </top>
      <bottom/>
      <diagonal/>
    </border>
    <border>
      <left style="thin">
        <color auto="1"/>
      </left>
      <right/>
      <top/>
      <bottom style="thin">
        <color auto="1"/>
      </bottom>
      <diagonal/>
    </border>
    <border>
      <left style="thin">
        <color rgb="FF7F7F7F"/>
      </left>
      <right style="thin">
        <color rgb="FF7F7F7F"/>
      </right>
      <top style="thin">
        <color rgb="FF7F7F7F"/>
      </top>
      <bottom style="thin">
        <color rgb="FF7F7F7F"/>
      </bottom>
      <diagonal/>
    </border>
    <border>
      <left/>
      <right/>
      <top style="thin">
        <color indexed="62"/>
      </top>
      <bottom style="double">
        <color indexed="62"/>
      </bottom>
      <diagonal/>
    </border>
    <border>
      <left/>
      <right style="thin">
        <color auto="1"/>
      </right>
      <top/>
      <bottom style="thin">
        <color auto="1"/>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medium">
        <color auto="1"/>
      </bottom>
      <diagonal/>
    </border>
    <border>
      <left/>
      <right/>
      <top/>
      <bottom style="double">
        <color rgb="FFFF8001"/>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34">
    <xf numFmtId="0" fontId="0" fillId="0" borderId="0">
      <alignment vertical="center"/>
    </xf>
    <xf numFmtId="42" fontId="40" fillId="0" borderId="0" applyFont="0" applyFill="0" applyBorder="0" applyAlignment="0" applyProtection="0">
      <alignment vertical="center"/>
    </xf>
    <xf numFmtId="0" fontId="59" fillId="8" borderId="24" applyNumberFormat="0" applyAlignment="0" applyProtection="0">
      <alignment vertical="center"/>
    </xf>
    <xf numFmtId="0" fontId="60" fillId="9" borderId="0" applyNumberFormat="0" applyBorder="0" applyAlignment="0" applyProtection="0">
      <alignment vertical="center"/>
    </xf>
    <xf numFmtId="0" fontId="57" fillId="0" borderId="25" applyNumberFormat="0" applyFill="0" applyAlignment="0" applyProtection="0">
      <alignment vertical="center"/>
    </xf>
    <xf numFmtId="0" fontId="58" fillId="10" borderId="0" applyNumberFormat="0" applyBorder="0" applyAlignment="0" applyProtection="0">
      <alignment vertical="center"/>
    </xf>
    <xf numFmtId="44" fontId="40" fillId="0" borderId="0" applyFont="0" applyFill="0" applyBorder="0" applyAlignment="0" applyProtection="0">
      <alignment vertical="center"/>
    </xf>
    <xf numFmtId="0" fontId="61" fillId="0" borderId="26" applyNumberFormat="0" applyFill="0" applyProtection="0">
      <alignment horizontal="center" vertical="center"/>
    </xf>
    <xf numFmtId="0" fontId="62" fillId="0" borderId="0">
      <alignment vertical="center"/>
    </xf>
    <xf numFmtId="0" fontId="1" fillId="0" borderId="0">
      <alignment vertical="center"/>
    </xf>
    <xf numFmtId="0" fontId="63" fillId="0" borderId="27" applyNumberFormat="0" applyFill="0" applyAlignment="0" applyProtection="0">
      <alignment vertical="center"/>
    </xf>
    <xf numFmtId="0" fontId="0" fillId="0" borderId="0">
      <alignment vertical="center"/>
    </xf>
    <xf numFmtId="0" fontId="0" fillId="0" borderId="0">
      <alignment vertical="center"/>
    </xf>
    <xf numFmtId="0" fontId="64" fillId="11" borderId="0" applyNumberFormat="0" applyBorder="0" applyAlignment="0" applyProtection="0">
      <alignment vertical="center"/>
    </xf>
    <xf numFmtId="0" fontId="58" fillId="12" borderId="0" applyNumberFormat="0" applyBorder="0" applyAlignment="0" applyProtection="0">
      <alignment vertical="center"/>
    </xf>
    <xf numFmtId="9" fontId="1" fillId="0" borderId="0" applyFont="0" applyFill="0" applyBorder="0" applyAlignment="0" applyProtection="0">
      <alignment vertical="center"/>
    </xf>
    <xf numFmtId="0" fontId="65" fillId="13" borderId="0" applyNumberFormat="0" applyBorder="0" applyAlignment="0" applyProtection="0">
      <alignment vertical="center"/>
    </xf>
    <xf numFmtId="0" fontId="66" fillId="0" borderId="0">
      <alignment horizontal="center" vertical="center" wrapText="1"/>
      <protection locked="0"/>
    </xf>
    <xf numFmtId="0" fontId="62" fillId="0" borderId="0">
      <alignment vertical="center"/>
    </xf>
    <xf numFmtId="0" fontId="1" fillId="0" borderId="0">
      <alignment vertical="center"/>
    </xf>
    <xf numFmtId="0" fontId="7" fillId="14" borderId="0" applyNumberFormat="0" applyBorder="0" applyAlignment="0" applyProtection="0">
      <alignment vertical="center"/>
    </xf>
    <xf numFmtId="0" fontId="67" fillId="15" borderId="0" applyNumberFormat="0" applyBorder="0" applyAlignment="0" applyProtection="0">
      <alignment vertical="center"/>
    </xf>
    <xf numFmtId="0" fontId="1" fillId="0" borderId="0">
      <alignment vertical="center"/>
    </xf>
    <xf numFmtId="0" fontId="7" fillId="16" borderId="0" applyNumberFormat="0" applyBorder="0" applyAlignment="0" applyProtection="0">
      <alignment vertical="center"/>
    </xf>
    <xf numFmtId="41" fontId="40" fillId="0" borderId="0" applyFont="0" applyFill="0" applyBorder="0" applyAlignment="0" applyProtection="0">
      <alignment vertical="center"/>
    </xf>
    <xf numFmtId="0" fontId="0" fillId="0" borderId="0">
      <alignment vertical="center"/>
    </xf>
    <xf numFmtId="0" fontId="64" fillId="17" borderId="0" applyNumberFormat="0" applyBorder="0" applyAlignment="0" applyProtection="0">
      <alignment vertical="center"/>
    </xf>
    <xf numFmtId="0" fontId="68" fillId="18" borderId="0" applyNumberFormat="0" applyBorder="0" applyAlignment="0" applyProtection="0">
      <alignment vertical="center"/>
    </xf>
    <xf numFmtId="0" fontId="1" fillId="0" borderId="0">
      <alignment vertical="center"/>
    </xf>
    <xf numFmtId="43" fontId="0" fillId="0" borderId="0" applyFont="0" applyFill="0" applyBorder="0" applyAlignment="0" applyProtection="0">
      <alignment vertical="center"/>
    </xf>
    <xf numFmtId="0" fontId="69" fillId="19" borderId="0" applyNumberFormat="0" applyBorder="0" applyAlignment="0" applyProtection="0">
      <alignment vertical="center"/>
    </xf>
    <xf numFmtId="0" fontId="58" fillId="20" borderId="0" applyNumberFormat="0" applyBorder="0" applyAlignment="0" applyProtection="0">
      <alignment vertical="center"/>
    </xf>
    <xf numFmtId="0" fontId="70" fillId="0" borderId="0" applyNumberFormat="0" applyFill="0" applyBorder="0" applyAlignment="0" applyProtection="0">
      <alignment vertical="center"/>
    </xf>
    <xf numFmtId="0" fontId="65" fillId="21" borderId="0" applyNumberFormat="0" applyBorder="0" applyAlignment="0" applyProtection="0">
      <alignment vertical="center"/>
    </xf>
    <xf numFmtId="0" fontId="71" fillId="14" borderId="1" applyNumberFormat="0" applyBorder="0" applyAlignment="0" applyProtection="0">
      <alignment vertical="center"/>
    </xf>
    <xf numFmtId="0" fontId="58" fillId="22" borderId="0" applyNumberFormat="0" applyBorder="0" applyAlignment="0" applyProtection="0">
      <alignment vertical="center"/>
    </xf>
    <xf numFmtId="176" fontId="72" fillId="0" borderId="26" applyFill="0" applyProtection="0">
      <alignment horizontal="right" vertical="center"/>
    </xf>
    <xf numFmtId="0" fontId="60" fillId="20" borderId="0" applyNumberFormat="0" applyBorder="0" applyAlignment="0" applyProtection="0">
      <alignment vertical="center"/>
    </xf>
    <xf numFmtId="9" fontId="1" fillId="0" borderId="0" applyFont="0" applyFill="0" applyBorder="0" applyAlignment="0" applyProtection="0">
      <alignment vertical="center"/>
    </xf>
    <xf numFmtId="0" fontId="73" fillId="0" borderId="0" applyNumberFormat="0" applyFill="0" applyBorder="0" applyAlignment="0" applyProtection="0">
      <alignment vertical="center"/>
    </xf>
    <xf numFmtId="0" fontId="74" fillId="23" borderId="0" applyNumberFormat="0" applyBorder="0" applyAlignment="0" applyProtection="0">
      <alignment vertical="center"/>
    </xf>
    <xf numFmtId="0" fontId="58" fillId="12" borderId="0" applyNumberFormat="0" applyBorder="0" applyAlignment="0" applyProtection="0">
      <alignment vertical="center"/>
    </xf>
    <xf numFmtId="0" fontId="75" fillId="13" borderId="0" applyNumberFormat="0" applyBorder="0" applyAlignment="0" applyProtection="0">
      <alignment vertical="center"/>
    </xf>
    <xf numFmtId="0" fontId="60" fillId="24" borderId="0" applyNumberFormat="0" applyBorder="0" applyAlignment="0" applyProtection="0">
      <alignment vertical="center"/>
    </xf>
    <xf numFmtId="0" fontId="60" fillId="25" borderId="0" applyNumberFormat="0" applyBorder="0" applyAlignment="0" applyProtection="0">
      <alignment vertical="center"/>
    </xf>
    <xf numFmtId="0" fontId="40" fillId="26" borderId="28" applyNumberFormat="0" applyFont="0" applyAlignment="0" applyProtection="0">
      <alignment vertical="center"/>
    </xf>
    <xf numFmtId="0" fontId="1" fillId="0" borderId="0">
      <alignment vertical="center"/>
    </xf>
    <xf numFmtId="0" fontId="76" fillId="0" borderId="0">
      <alignment vertical="center"/>
    </xf>
    <xf numFmtId="0" fontId="69" fillId="27" borderId="0" applyNumberFormat="0" applyBorder="0" applyAlignment="0" applyProtection="0">
      <alignment vertical="center"/>
    </xf>
    <xf numFmtId="0" fontId="58" fillId="20" borderId="0" applyNumberFormat="0" applyBorder="0" applyAlignment="0" applyProtection="0">
      <alignment vertical="center"/>
    </xf>
    <xf numFmtId="0" fontId="58" fillId="28" borderId="0" applyNumberFormat="0" applyBorder="0" applyAlignment="0" applyProtection="0">
      <alignment vertical="center"/>
    </xf>
    <xf numFmtId="0" fontId="77"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58" fillId="22" borderId="0" applyNumberFormat="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79" fillId="0" borderId="0" applyNumberFormat="0" applyFill="0" applyBorder="0" applyAlignment="0" applyProtection="0">
      <alignment vertical="center"/>
    </xf>
    <xf numFmtId="0" fontId="60" fillId="23" borderId="0" applyNumberFormat="0" applyBorder="0" applyAlignment="0" applyProtection="0">
      <alignment vertical="center"/>
    </xf>
    <xf numFmtId="0" fontId="1" fillId="0" borderId="0">
      <alignment vertical="center"/>
    </xf>
    <xf numFmtId="0" fontId="80" fillId="0" borderId="0" applyNumberFormat="0" applyFill="0" applyBorder="0" applyAlignment="0" applyProtection="0">
      <alignment vertical="center"/>
    </xf>
    <xf numFmtId="0" fontId="81" fillId="0" borderId="29" applyNumberFormat="0" applyFill="0" applyAlignment="0" applyProtection="0">
      <alignment vertical="center"/>
    </xf>
    <xf numFmtId="0" fontId="58" fillId="28" borderId="0" applyNumberFormat="0" applyBorder="0" applyAlignment="0" applyProtection="0">
      <alignment vertical="center"/>
    </xf>
    <xf numFmtId="0" fontId="82" fillId="0" borderId="0" applyNumberFormat="0" applyFill="0" applyBorder="0" applyAlignment="0" applyProtection="0">
      <alignment vertical="center"/>
    </xf>
    <xf numFmtId="0" fontId="83" fillId="0" borderId="30" applyNumberFormat="0" applyFill="0" applyAlignment="0" applyProtection="0">
      <alignment vertical="center"/>
    </xf>
    <xf numFmtId="9" fontId="1" fillId="0" borderId="0" applyFont="0" applyFill="0" applyBorder="0" applyAlignment="0" applyProtection="0">
      <alignment vertical="center"/>
    </xf>
    <xf numFmtId="0" fontId="84" fillId="0" borderId="30" applyNumberFormat="0" applyFill="0" applyAlignment="0" applyProtection="0">
      <alignment vertical="center"/>
    </xf>
    <xf numFmtId="9" fontId="1" fillId="0" borderId="0" applyFont="0" applyFill="0" applyBorder="0" applyAlignment="0" applyProtection="0">
      <alignment vertical="center"/>
    </xf>
    <xf numFmtId="0" fontId="85" fillId="23" borderId="0" applyNumberFormat="0" applyBorder="0" applyAlignment="0" applyProtection="0">
      <alignment vertical="center"/>
    </xf>
    <xf numFmtId="0" fontId="76" fillId="0" borderId="0">
      <alignment vertical="center"/>
    </xf>
    <xf numFmtId="0" fontId="60" fillId="23" borderId="0" applyNumberFormat="0" applyBorder="0" applyAlignment="0" applyProtection="0">
      <alignment vertical="center"/>
    </xf>
    <xf numFmtId="0" fontId="1" fillId="0" borderId="0">
      <alignment vertical="center"/>
    </xf>
    <xf numFmtId="0" fontId="58" fillId="12" borderId="0" applyNumberFormat="0" applyBorder="0" applyAlignment="0" applyProtection="0">
      <alignment vertical="center"/>
    </xf>
    <xf numFmtId="0" fontId="69" fillId="29" borderId="0" applyNumberFormat="0" applyBorder="0" applyAlignment="0" applyProtection="0">
      <alignment vertical="center"/>
    </xf>
    <xf numFmtId="0" fontId="58" fillId="20" borderId="0" applyNumberFormat="0" applyBorder="0" applyAlignment="0" applyProtection="0">
      <alignment vertical="center"/>
    </xf>
    <xf numFmtId="0" fontId="77" fillId="0" borderId="31" applyNumberFormat="0" applyFill="0" applyAlignment="0" applyProtection="0">
      <alignment vertical="center"/>
    </xf>
    <xf numFmtId="9" fontId="1" fillId="0" borderId="0" applyFont="0" applyFill="0" applyBorder="0" applyAlignment="0" applyProtection="0">
      <alignment vertical="center"/>
    </xf>
    <xf numFmtId="0" fontId="69" fillId="30" borderId="0" applyNumberFormat="0" applyBorder="0" applyAlignment="0" applyProtection="0">
      <alignment vertical="center"/>
    </xf>
    <xf numFmtId="0" fontId="58" fillId="20" borderId="0" applyNumberFormat="0" applyBorder="0" applyAlignment="0" applyProtection="0">
      <alignment vertical="center"/>
    </xf>
    <xf numFmtId="0" fontId="86" fillId="31" borderId="32" applyNumberFormat="0" applyAlignment="0" applyProtection="0">
      <alignment vertical="center"/>
    </xf>
    <xf numFmtId="0" fontId="87" fillId="31" borderId="24" applyNumberFormat="0" applyAlignment="0" applyProtection="0">
      <alignment vertical="center"/>
    </xf>
    <xf numFmtId="0" fontId="0" fillId="28" borderId="0" applyNumberFormat="0" applyBorder="0" applyAlignment="0" applyProtection="0">
      <alignment vertical="center"/>
    </xf>
    <xf numFmtId="0" fontId="88" fillId="32" borderId="33" applyNumberFormat="0" applyAlignment="0" applyProtection="0">
      <alignment vertical="center"/>
    </xf>
    <xf numFmtId="0" fontId="64" fillId="33" borderId="0" applyNumberFormat="0" applyBorder="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69" fillId="34" borderId="0" applyNumberFormat="0" applyBorder="0" applyAlignment="0" applyProtection="0">
      <alignment vertical="center"/>
    </xf>
    <xf numFmtId="0" fontId="89" fillId="0" borderId="0" applyNumberFormat="0" applyFill="0" applyBorder="0" applyAlignment="0" applyProtection="0">
      <alignment vertical="center"/>
    </xf>
    <xf numFmtId="0" fontId="90" fillId="0" borderId="34">
      <alignment horizontal="center" vertical="center"/>
    </xf>
    <xf numFmtId="0" fontId="91" fillId="0" borderId="35" applyNumberFormat="0" applyFill="0" applyAlignment="0" applyProtection="0">
      <alignment vertical="center"/>
    </xf>
    <xf numFmtId="0" fontId="60" fillId="24" borderId="0" applyNumberFormat="0" applyBorder="0" applyAlignment="0" applyProtection="0">
      <alignment vertical="center"/>
    </xf>
    <xf numFmtId="0" fontId="85" fillId="35" borderId="0" applyNumberFormat="0" applyBorder="0" applyAlignment="0" applyProtection="0">
      <alignment vertical="center"/>
    </xf>
    <xf numFmtId="0" fontId="92" fillId="0" borderId="36" applyNumberFormat="0" applyFill="0" applyAlignment="0" applyProtection="0">
      <alignment vertical="center"/>
    </xf>
    <xf numFmtId="0" fontId="93" fillId="36" borderId="0" applyNumberFormat="0" applyBorder="0" applyAlignment="0" applyProtection="0">
      <alignment vertical="center"/>
    </xf>
    <xf numFmtId="0" fontId="67" fillId="15" borderId="0" applyNumberFormat="0" applyBorder="0" applyAlignment="0" applyProtection="0">
      <alignment vertical="center"/>
    </xf>
    <xf numFmtId="0" fontId="0" fillId="13" borderId="0" applyNumberFormat="0" applyBorder="0" applyAlignment="0" applyProtection="0">
      <alignment vertical="center"/>
    </xf>
    <xf numFmtId="0" fontId="94" fillId="16" borderId="37" applyNumberFormat="0" applyAlignment="0" applyProtection="0">
      <alignment vertical="center"/>
    </xf>
    <xf numFmtId="0" fontId="95" fillId="37" borderId="0" applyNumberFormat="0" applyBorder="0" applyAlignment="0" applyProtection="0">
      <alignment vertical="center"/>
    </xf>
    <xf numFmtId="0" fontId="64" fillId="4" borderId="0" applyNumberFormat="0" applyBorder="0" applyAlignment="0" applyProtection="0">
      <alignment vertical="center"/>
    </xf>
    <xf numFmtId="0" fontId="63" fillId="0" borderId="27" applyNumberFormat="0" applyFill="0" applyAlignment="0" applyProtection="0">
      <alignment vertical="center"/>
    </xf>
    <xf numFmtId="0" fontId="0" fillId="0" borderId="0">
      <alignment vertical="center"/>
    </xf>
    <xf numFmtId="0" fontId="0" fillId="0" borderId="0">
      <alignment vertical="center"/>
    </xf>
    <xf numFmtId="0" fontId="1" fillId="0" borderId="0">
      <alignment vertical="center"/>
    </xf>
    <xf numFmtId="0" fontId="69" fillId="38" borderId="0" applyNumberFormat="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72" fillId="0" borderId="4" applyNumberFormat="0" applyFill="0" applyProtection="0">
      <alignment horizontal="right" vertical="center"/>
    </xf>
    <xf numFmtId="0" fontId="64" fillId="39" borderId="0" applyNumberFormat="0" applyBorder="0" applyAlignment="0" applyProtection="0">
      <alignment vertical="center"/>
    </xf>
    <xf numFmtId="0" fontId="63" fillId="0" borderId="27" applyNumberFormat="0" applyFill="0" applyAlignment="0" applyProtection="0">
      <alignment vertical="center"/>
    </xf>
    <xf numFmtId="0" fontId="0" fillId="0" borderId="0">
      <alignment vertical="center"/>
    </xf>
    <xf numFmtId="0" fontId="0" fillId="0" borderId="0">
      <alignment vertical="center"/>
    </xf>
    <xf numFmtId="0" fontId="57" fillId="0" borderId="25" applyNumberFormat="0" applyFill="0" applyAlignment="0" applyProtection="0">
      <alignment vertical="center"/>
    </xf>
    <xf numFmtId="0" fontId="7" fillId="14" borderId="0" applyNumberFormat="0" applyBorder="0" applyAlignment="0" applyProtection="0">
      <alignment vertical="center"/>
    </xf>
    <xf numFmtId="0" fontId="64" fillId="40" borderId="0" applyNumberFormat="0" applyBorder="0" applyAlignment="0" applyProtection="0">
      <alignment vertical="center"/>
    </xf>
    <xf numFmtId="0" fontId="96" fillId="0" borderId="0" applyNumberFormat="0" applyFill="0" applyBorder="0" applyAlignment="0" applyProtection="0">
      <alignment vertical="center"/>
    </xf>
    <xf numFmtId="0" fontId="64" fillId="41" borderId="0" applyNumberFormat="0" applyBorder="0" applyAlignment="0" applyProtection="0">
      <alignment vertical="center"/>
    </xf>
    <xf numFmtId="0" fontId="63" fillId="0" borderId="27" applyNumberFormat="0" applyFill="0" applyAlignment="0" applyProtection="0">
      <alignment vertical="center"/>
    </xf>
    <xf numFmtId="0" fontId="0" fillId="0" borderId="0">
      <alignment vertical="center"/>
    </xf>
    <xf numFmtId="0" fontId="0" fillId="0" borderId="0">
      <alignment vertical="center"/>
    </xf>
    <xf numFmtId="0" fontId="64" fillId="42" borderId="0" applyNumberFormat="0" applyBorder="0" applyAlignment="0" applyProtection="0">
      <alignment vertical="center"/>
    </xf>
    <xf numFmtId="0" fontId="97" fillId="22" borderId="38" applyNumberFormat="0" applyAlignment="0" applyProtection="0">
      <alignment vertical="center"/>
    </xf>
    <xf numFmtId="0" fontId="7" fillId="16" borderId="0" applyNumberFormat="0" applyBorder="0" applyAlignment="0" applyProtection="0">
      <alignment vertical="center"/>
    </xf>
    <xf numFmtId="0" fontId="85" fillId="35" borderId="0" applyNumberFormat="0" applyBorder="0" applyAlignment="0" applyProtection="0">
      <alignment vertical="center"/>
    </xf>
    <xf numFmtId="0" fontId="69" fillId="43" borderId="0" applyNumberFormat="0" applyBorder="0" applyAlignment="0" applyProtection="0">
      <alignment vertical="center"/>
    </xf>
    <xf numFmtId="0" fontId="1" fillId="0" borderId="0" applyNumberFormat="0" applyFont="0" applyFill="0" applyBorder="0" applyAlignment="0" applyProtection="0">
      <alignment horizontal="left" vertical="center"/>
    </xf>
    <xf numFmtId="0" fontId="69" fillId="44" borderId="0" applyNumberFormat="0" applyBorder="0" applyAlignment="0" applyProtection="0">
      <alignment vertical="center"/>
    </xf>
    <xf numFmtId="0" fontId="75" fillId="13" borderId="0" applyNumberFormat="0" applyBorder="0" applyAlignment="0" applyProtection="0">
      <alignment vertical="center"/>
    </xf>
    <xf numFmtId="0" fontId="7" fillId="16" borderId="0" applyNumberFormat="0" applyBorder="0" applyAlignment="0" applyProtection="0">
      <alignment vertical="center"/>
    </xf>
    <xf numFmtId="0" fontId="64" fillId="45" borderId="0" applyNumberFormat="0" applyBorder="0" applyAlignment="0" applyProtection="0">
      <alignment vertical="center"/>
    </xf>
    <xf numFmtId="0" fontId="63" fillId="0" borderId="27" applyNumberFormat="0" applyFill="0" applyAlignment="0" applyProtection="0">
      <alignment vertical="center"/>
    </xf>
    <xf numFmtId="0" fontId="0" fillId="0" borderId="0">
      <alignment vertical="center"/>
    </xf>
    <xf numFmtId="0" fontId="0" fillId="0" borderId="0">
      <alignment vertical="center"/>
    </xf>
    <xf numFmtId="0" fontId="64" fillId="46" borderId="0" applyNumberFormat="0" applyBorder="0" applyAlignment="0" applyProtection="0">
      <alignment vertical="center"/>
    </xf>
    <xf numFmtId="0" fontId="69" fillId="47" borderId="0" applyNumberFormat="0" applyBorder="0" applyAlignment="0" applyProtection="0">
      <alignment vertical="center"/>
    </xf>
    <xf numFmtId="0" fontId="60" fillId="16" borderId="0" applyNumberFormat="0" applyBorder="0" applyAlignment="0" applyProtection="0">
      <alignment vertical="center"/>
    </xf>
    <xf numFmtId="0" fontId="1" fillId="0" borderId="0">
      <alignment vertical="center"/>
    </xf>
    <xf numFmtId="0" fontId="3" fillId="0" borderId="0">
      <alignment vertical="center"/>
    </xf>
    <xf numFmtId="0" fontId="98" fillId="16" borderId="39" applyNumberFormat="0" applyAlignment="0" applyProtection="0">
      <alignment vertical="center"/>
    </xf>
    <xf numFmtId="0" fontId="64" fillId="48" borderId="0" applyNumberFormat="0" applyBorder="0" applyAlignment="0" applyProtection="0">
      <alignment vertical="center"/>
    </xf>
    <xf numFmtId="0" fontId="81" fillId="0" borderId="29" applyNumberFormat="0" applyFill="0" applyAlignment="0" applyProtection="0">
      <alignment vertical="center"/>
    </xf>
    <xf numFmtId="0" fontId="69" fillId="49" borderId="0" applyNumberFormat="0" applyBorder="0" applyAlignment="0" applyProtection="0">
      <alignment vertical="center"/>
    </xf>
    <xf numFmtId="0" fontId="58" fillId="20" borderId="0" applyNumberFormat="0" applyBorder="0" applyAlignment="0" applyProtection="0">
      <alignment vertical="center"/>
    </xf>
    <xf numFmtId="0" fontId="69" fillId="50" borderId="0" applyNumberFormat="0" applyBorder="0" applyAlignment="0" applyProtection="0">
      <alignment vertical="center"/>
    </xf>
    <xf numFmtId="0" fontId="64" fillId="51" borderId="0" applyNumberFormat="0" applyBorder="0" applyAlignment="0" applyProtection="0">
      <alignment vertical="center"/>
    </xf>
    <xf numFmtId="0" fontId="99" fillId="0" borderId="0">
      <alignment vertical="center"/>
    </xf>
    <xf numFmtId="0" fontId="81" fillId="0" borderId="29" applyNumberFormat="0" applyFill="0" applyAlignment="0" applyProtection="0">
      <alignment vertical="center"/>
    </xf>
    <xf numFmtId="0" fontId="69" fillId="52" borderId="0" applyNumberFormat="0" applyBorder="0" applyAlignment="0" applyProtection="0">
      <alignment vertical="center"/>
    </xf>
    <xf numFmtId="0" fontId="58" fillId="20" borderId="0" applyNumberFormat="0" applyBorder="0" applyAlignment="0" applyProtection="0">
      <alignment vertical="center"/>
    </xf>
    <xf numFmtId="0" fontId="67" fillId="15" borderId="0" applyNumberFormat="0" applyBorder="0" applyAlignment="0" applyProtection="0">
      <alignment vertical="center"/>
    </xf>
    <xf numFmtId="0" fontId="1" fillId="0" borderId="0">
      <alignment vertical="center"/>
    </xf>
    <xf numFmtId="0" fontId="7" fillId="14" borderId="0" applyNumberFormat="0" applyBorder="0" applyAlignment="0" applyProtection="0">
      <alignment vertical="center"/>
    </xf>
    <xf numFmtId="0" fontId="62" fillId="0" borderId="0">
      <alignment vertical="center"/>
    </xf>
    <xf numFmtId="0" fontId="76" fillId="0" borderId="0">
      <alignment vertical="center"/>
    </xf>
    <xf numFmtId="0" fontId="99" fillId="0" borderId="0">
      <alignment vertical="center"/>
    </xf>
    <xf numFmtId="0" fontId="99" fillId="0" borderId="0">
      <alignment vertical="center"/>
    </xf>
    <xf numFmtId="0" fontId="76" fillId="0" borderId="0">
      <alignment vertical="center"/>
    </xf>
    <xf numFmtId="0" fontId="7" fillId="14" borderId="0" applyNumberFormat="0" applyBorder="0" applyAlignment="0" applyProtection="0">
      <alignment vertical="center"/>
    </xf>
    <xf numFmtId="9" fontId="1" fillId="0" borderId="0" applyFont="0" applyFill="0" applyBorder="0" applyAlignment="0" applyProtection="0">
      <alignment vertical="center"/>
    </xf>
    <xf numFmtId="0" fontId="62"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62" fillId="0" borderId="0">
      <alignment vertical="center"/>
    </xf>
    <xf numFmtId="9" fontId="1" fillId="0" borderId="0" applyFont="0" applyFill="0" applyBorder="0" applyAlignment="0" applyProtection="0">
      <alignment vertical="center"/>
    </xf>
    <xf numFmtId="0" fontId="62" fillId="0" borderId="0">
      <alignment vertical="center"/>
    </xf>
    <xf numFmtId="0" fontId="100" fillId="0" borderId="0" applyNumberFormat="0" applyFill="0" applyBorder="0" applyAlignment="0" applyProtection="0">
      <alignment vertical="top"/>
      <protection locked="0"/>
    </xf>
    <xf numFmtId="49" fontId="1" fillId="0" borderId="0" applyFont="0" applyFill="0" applyBorder="0" applyAlignment="0" applyProtection="0">
      <alignment vertical="center"/>
    </xf>
    <xf numFmtId="0" fontId="0" fillId="0" borderId="0">
      <alignment vertical="center"/>
    </xf>
    <xf numFmtId="0" fontId="76" fillId="0" borderId="0">
      <alignment vertical="center"/>
    </xf>
    <xf numFmtId="0" fontId="67" fillId="15" borderId="0" applyNumberFormat="0" applyBorder="0" applyAlignment="0" applyProtection="0">
      <alignment vertical="center"/>
    </xf>
    <xf numFmtId="0" fontId="1" fillId="0" borderId="0">
      <alignment vertical="center"/>
    </xf>
    <xf numFmtId="0" fontId="7" fillId="14" borderId="0" applyNumberFormat="0" applyBorder="0" applyAlignment="0" applyProtection="0">
      <alignment vertical="center"/>
    </xf>
    <xf numFmtId="0" fontId="62" fillId="0" borderId="0">
      <alignment vertical="center"/>
    </xf>
    <xf numFmtId="9" fontId="1" fillId="0" borderId="0" applyFont="0" applyFill="0" applyBorder="0" applyAlignment="0" applyProtection="0">
      <alignment vertical="center"/>
    </xf>
    <xf numFmtId="0" fontId="1" fillId="0" borderId="0">
      <alignment vertical="center"/>
    </xf>
    <xf numFmtId="0" fontId="62" fillId="0" borderId="0">
      <alignment vertical="center"/>
    </xf>
    <xf numFmtId="0" fontId="101" fillId="23" borderId="0" applyNumberFormat="0" applyBorder="0" applyAlignment="0" applyProtection="0">
      <alignment vertical="center"/>
    </xf>
    <xf numFmtId="0" fontId="62" fillId="0" borderId="0">
      <alignment vertical="center"/>
    </xf>
    <xf numFmtId="0" fontId="100" fillId="0" borderId="0" applyNumberFormat="0" applyFill="0" applyBorder="0" applyAlignment="0" applyProtection="0">
      <alignment vertical="top"/>
      <protection locked="0"/>
    </xf>
    <xf numFmtId="0" fontId="58" fillId="12" borderId="0" applyNumberFormat="0" applyBorder="0" applyAlignment="0" applyProtection="0">
      <alignment vertical="center"/>
    </xf>
    <xf numFmtId="49" fontId="1" fillId="0" borderId="0" applyFont="0" applyFill="0" applyBorder="0" applyAlignment="0" applyProtection="0">
      <alignment vertical="center"/>
    </xf>
    <xf numFmtId="0" fontId="58" fillId="28" borderId="0" applyNumberFormat="0" applyBorder="0" applyAlignment="0" applyProtection="0">
      <alignment vertical="center"/>
    </xf>
    <xf numFmtId="0" fontId="62" fillId="0" borderId="0">
      <alignment vertical="center"/>
    </xf>
    <xf numFmtId="0" fontId="1" fillId="0" borderId="0">
      <alignment vertical="center"/>
    </xf>
    <xf numFmtId="0" fontId="62" fillId="0" borderId="0">
      <alignment vertical="center"/>
    </xf>
    <xf numFmtId="0" fontId="1" fillId="0" borderId="0">
      <alignment vertical="center"/>
    </xf>
    <xf numFmtId="0" fontId="62" fillId="0" borderId="0">
      <alignment vertical="center"/>
    </xf>
    <xf numFmtId="0" fontId="62" fillId="0" borderId="0">
      <alignment vertical="center"/>
    </xf>
    <xf numFmtId="0" fontId="102" fillId="0" borderId="40" applyNumberFormat="0" applyFill="0" applyAlignment="0" applyProtection="0">
      <alignment vertical="center"/>
    </xf>
    <xf numFmtId="10" fontId="1" fillId="0" borderId="0" applyFont="0" applyFill="0" applyBorder="0" applyAlignment="0" applyProtection="0">
      <alignment vertical="center"/>
    </xf>
    <xf numFmtId="9" fontId="1" fillId="0" borderId="0" applyFont="0" applyFill="0" applyBorder="0" applyAlignment="0" applyProtection="0">
      <alignment vertical="center"/>
    </xf>
    <xf numFmtId="0" fontId="62" fillId="0" borderId="0">
      <alignment vertical="center"/>
    </xf>
    <xf numFmtId="0" fontId="100" fillId="0" borderId="0" applyNumberFormat="0" applyFill="0" applyBorder="0" applyAlignment="0" applyProtection="0">
      <alignment vertical="top"/>
      <protection locked="0"/>
    </xf>
    <xf numFmtId="0" fontId="58" fillId="12" borderId="0" applyNumberFormat="0" applyBorder="0" applyAlignment="0" applyProtection="0">
      <alignment vertical="center"/>
    </xf>
    <xf numFmtId="0" fontId="62" fillId="0" borderId="0">
      <alignment vertical="center"/>
    </xf>
    <xf numFmtId="0" fontId="62" fillId="0" borderId="0">
      <alignment vertical="center"/>
    </xf>
    <xf numFmtId="0" fontId="58" fillId="10" borderId="0" applyNumberFormat="0" applyBorder="0" applyAlignment="0" applyProtection="0">
      <alignment vertical="center"/>
    </xf>
    <xf numFmtId="0" fontId="72" fillId="0" borderId="0">
      <alignment vertical="center"/>
    </xf>
    <xf numFmtId="0" fontId="103" fillId="0" borderId="0" applyNumberFormat="0" applyFill="0" applyBorder="0" applyAlignment="0" applyProtection="0">
      <alignment vertical="center"/>
    </xf>
    <xf numFmtId="0" fontId="76" fillId="0" borderId="0">
      <alignment vertical="center"/>
    </xf>
    <xf numFmtId="0" fontId="0" fillId="13" borderId="0" applyNumberFormat="0" applyBorder="0" applyAlignment="0" applyProtection="0">
      <alignment vertical="center"/>
    </xf>
    <xf numFmtId="0" fontId="0" fillId="13" borderId="0" applyNumberFormat="0" applyBorder="0" applyAlignment="0" applyProtection="0">
      <alignment vertical="center"/>
    </xf>
    <xf numFmtId="0" fontId="63" fillId="0" borderId="27" applyNumberFormat="0" applyFill="0" applyAlignment="0" applyProtection="0">
      <alignment vertical="center"/>
    </xf>
    <xf numFmtId="0" fontId="1" fillId="0" borderId="0">
      <alignment vertical="center"/>
    </xf>
    <xf numFmtId="0" fontId="60" fillId="53" borderId="0" applyNumberFormat="0" applyBorder="0" applyAlignment="0" applyProtection="0">
      <alignment vertical="center"/>
    </xf>
    <xf numFmtId="0" fontId="0" fillId="54" borderId="0" applyNumberFormat="0" applyBorder="0" applyAlignment="0" applyProtection="0">
      <alignment vertical="center"/>
    </xf>
    <xf numFmtId="0" fontId="7" fillId="54" borderId="0" applyNumberFormat="0" applyBorder="0" applyAlignment="0" applyProtection="0">
      <alignment vertical="center"/>
    </xf>
    <xf numFmtId="0" fontId="0" fillId="23" borderId="0" applyNumberFormat="0" applyBorder="0" applyAlignment="0" applyProtection="0">
      <alignment vertical="center"/>
    </xf>
    <xf numFmtId="0" fontId="0" fillId="23" borderId="0" applyNumberFormat="0" applyBorder="0" applyAlignment="0" applyProtection="0">
      <alignment vertical="center"/>
    </xf>
    <xf numFmtId="0" fontId="60" fillId="55" borderId="0" applyNumberFormat="0" applyBorder="0" applyAlignment="0" applyProtection="0">
      <alignment vertical="center"/>
    </xf>
    <xf numFmtId="0" fontId="0" fillId="23" borderId="0" applyNumberFormat="0" applyBorder="0" applyAlignment="0" applyProtection="0">
      <alignment vertical="center"/>
    </xf>
    <xf numFmtId="0" fontId="67" fillId="15" borderId="0" applyNumberFormat="0" applyBorder="0" applyAlignment="0" applyProtection="0">
      <alignment vertical="center"/>
    </xf>
    <xf numFmtId="0" fontId="1" fillId="0" borderId="0">
      <alignment vertical="center"/>
    </xf>
    <xf numFmtId="0" fontId="0" fillId="14" borderId="0" applyNumberFormat="0" applyBorder="0" applyAlignment="0" applyProtection="0">
      <alignment vertical="center"/>
    </xf>
    <xf numFmtId="0" fontId="0" fillId="14" borderId="0" applyNumberFormat="0" applyBorder="0" applyAlignment="0" applyProtection="0">
      <alignment vertical="center"/>
    </xf>
    <xf numFmtId="179" fontId="1" fillId="0" borderId="0" applyFont="0" applyFill="0" applyBorder="0" applyAlignment="0" applyProtection="0">
      <alignment vertical="center"/>
    </xf>
    <xf numFmtId="0" fontId="1" fillId="0" borderId="0">
      <alignment vertical="center"/>
    </xf>
    <xf numFmtId="0" fontId="0" fillId="21" borderId="0" applyNumberFormat="0" applyBorder="0" applyAlignment="0" applyProtection="0">
      <alignment vertical="center"/>
    </xf>
    <xf numFmtId="0" fontId="1" fillId="0" borderId="0">
      <alignment vertical="center"/>
    </xf>
    <xf numFmtId="0" fontId="0" fillId="21" borderId="0" applyNumberFormat="0" applyBorder="0" applyAlignment="0" applyProtection="0">
      <alignment vertical="center"/>
    </xf>
    <xf numFmtId="0" fontId="58" fillId="55" borderId="0" applyNumberFormat="0" applyBorder="0" applyAlignment="0" applyProtection="0">
      <alignment vertical="center"/>
    </xf>
    <xf numFmtId="0" fontId="1" fillId="0" borderId="0">
      <alignment vertical="center"/>
    </xf>
    <xf numFmtId="0" fontId="0" fillId="35" borderId="0" applyNumberFormat="0" applyBorder="0" applyAlignment="0" applyProtection="0">
      <alignment vertical="center"/>
    </xf>
    <xf numFmtId="0" fontId="0" fillId="5" borderId="0" applyNumberFormat="0" applyBorder="0" applyAlignment="0" applyProtection="0">
      <alignment vertical="center"/>
    </xf>
    <xf numFmtId="0" fontId="0" fillId="5" borderId="0" applyNumberFormat="0" applyBorder="0" applyAlignment="0" applyProtection="0">
      <alignment vertical="center"/>
    </xf>
    <xf numFmtId="0" fontId="0" fillId="21" borderId="0" applyNumberFormat="0" applyBorder="0" applyAlignment="0" applyProtection="0">
      <alignment vertical="center"/>
    </xf>
    <xf numFmtId="0" fontId="0" fillId="21" borderId="0" applyNumberFormat="0" applyBorder="0" applyAlignment="0" applyProtection="0">
      <alignment vertical="center"/>
    </xf>
    <xf numFmtId="0" fontId="0" fillId="21" borderId="0" applyNumberFormat="0" applyBorder="0" applyAlignment="0" applyProtection="0">
      <alignment vertical="center"/>
    </xf>
    <xf numFmtId="0" fontId="7" fillId="14" borderId="0" applyNumberFormat="0" applyBorder="0" applyAlignment="0" applyProtection="0">
      <alignment vertical="center"/>
    </xf>
    <xf numFmtId="0" fontId="78" fillId="0" borderId="0" applyNumberFormat="0" applyFill="0" applyBorder="0" applyAlignment="0" applyProtection="0">
      <alignment vertical="center"/>
    </xf>
    <xf numFmtId="0" fontId="0" fillId="55" borderId="0" applyNumberFormat="0" applyBorder="0" applyAlignment="0" applyProtection="0">
      <alignment vertical="center"/>
    </xf>
    <xf numFmtId="0" fontId="0" fillId="15" borderId="0" applyNumberFormat="0" applyBorder="0" applyAlignment="0" applyProtection="0">
      <alignment vertical="center"/>
    </xf>
    <xf numFmtId="0" fontId="0" fillId="15" borderId="0" applyNumberFormat="0" applyBorder="0" applyAlignment="0" applyProtection="0">
      <alignment vertical="center"/>
    </xf>
    <xf numFmtId="0" fontId="1" fillId="0" borderId="0">
      <alignment vertical="center"/>
    </xf>
    <xf numFmtId="0" fontId="58" fillId="12" borderId="0" applyNumberFormat="0" applyBorder="0" applyAlignment="0" applyProtection="0">
      <alignment vertical="center"/>
    </xf>
    <xf numFmtId="0" fontId="104" fillId="0" borderId="1">
      <alignment horizontal="left" vertical="center"/>
    </xf>
    <xf numFmtId="0" fontId="0" fillId="28" borderId="0" applyNumberFormat="0" applyBorder="0" applyAlignment="0" applyProtection="0">
      <alignment vertical="center"/>
    </xf>
    <xf numFmtId="0" fontId="0" fillId="23" borderId="0" applyNumberFormat="0" applyBorder="0" applyAlignment="0" applyProtection="0">
      <alignment vertical="center"/>
    </xf>
    <xf numFmtId="0" fontId="1" fillId="0" borderId="0">
      <alignment vertical="center"/>
    </xf>
    <xf numFmtId="0" fontId="0" fillId="23" borderId="0" applyNumberFormat="0" applyBorder="0" applyAlignment="0" applyProtection="0">
      <alignment vertical="center"/>
    </xf>
    <xf numFmtId="0" fontId="1" fillId="0" borderId="0">
      <alignment vertical="center"/>
    </xf>
    <xf numFmtId="0" fontId="0" fillId="25" borderId="0" applyNumberFormat="0" applyBorder="0" applyAlignment="0" applyProtection="0">
      <alignment vertical="center"/>
    </xf>
    <xf numFmtId="0" fontId="3" fillId="0" borderId="0">
      <alignment vertical="center"/>
    </xf>
    <xf numFmtId="0" fontId="0" fillId="55" borderId="0" applyNumberFormat="0" applyBorder="0" applyAlignment="0" applyProtection="0">
      <alignment vertical="center"/>
    </xf>
    <xf numFmtId="0" fontId="3" fillId="0" borderId="0">
      <alignment vertical="center"/>
    </xf>
    <xf numFmtId="0" fontId="0" fillId="55" borderId="0" applyNumberFormat="0" applyBorder="0" applyAlignment="0" applyProtection="0">
      <alignment vertical="center"/>
    </xf>
    <xf numFmtId="0" fontId="0" fillId="56" borderId="0" applyNumberFormat="0" applyBorder="0" applyAlignment="0" applyProtection="0">
      <alignment vertical="center"/>
    </xf>
    <xf numFmtId="0" fontId="0" fillId="28" borderId="0" applyNumberFormat="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7" fillId="14" borderId="0" applyNumberFormat="0" applyBorder="0" applyAlignment="0" applyProtection="0">
      <alignment vertical="center"/>
    </xf>
    <xf numFmtId="0" fontId="98" fillId="16" borderId="39" applyNumberFormat="0" applyAlignment="0" applyProtection="0">
      <alignment vertical="center"/>
    </xf>
    <xf numFmtId="0" fontId="1" fillId="0" borderId="0">
      <alignment vertical="center"/>
    </xf>
    <xf numFmtId="0" fontId="0" fillId="35" borderId="0" applyNumberFormat="0" applyBorder="0" applyAlignment="0" applyProtection="0">
      <alignment vertical="center"/>
    </xf>
    <xf numFmtId="0" fontId="65" fillId="13" borderId="0" applyNumberFormat="0" applyBorder="0" applyAlignment="0" applyProtection="0">
      <alignment vertical="center"/>
    </xf>
    <xf numFmtId="0" fontId="0" fillId="16" borderId="0" applyNumberFormat="0" applyBorder="0" applyAlignment="0" applyProtection="0">
      <alignment vertical="center"/>
    </xf>
    <xf numFmtId="0" fontId="98" fillId="16" borderId="39" applyNumberFormat="0" applyAlignment="0" applyProtection="0">
      <alignment vertical="center"/>
    </xf>
    <xf numFmtId="0" fontId="60" fillId="57" borderId="0" applyNumberFormat="0" applyBorder="0" applyAlignment="0" applyProtection="0">
      <alignment vertical="center"/>
    </xf>
    <xf numFmtId="0" fontId="0" fillId="16" borderId="0" applyNumberFormat="0" applyBorder="0" applyAlignment="0" applyProtection="0">
      <alignment vertical="center"/>
    </xf>
    <xf numFmtId="0" fontId="65" fillId="13" borderId="0" applyNumberFormat="0" applyBorder="0" applyAlignment="0" applyProtection="0">
      <alignment vertical="center"/>
    </xf>
    <xf numFmtId="0" fontId="0" fillId="28" borderId="0" applyNumberFormat="0" applyBorder="0" applyAlignment="0" applyProtection="0">
      <alignment vertical="center"/>
    </xf>
    <xf numFmtId="0" fontId="102" fillId="0" borderId="40" applyNumberFormat="0" applyFill="0" applyAlignment="0" applyProtection="0">
      <alignment vertical="center"/>
    </xf>
    <xf numFmtId="0" fontId="65" fillId="13" borderId="0" applyNumberFormat="0" applyBorder="0" applyAlignment="0" applyProtection="0">
      <alignment vertical="center"/>
    </xf>
    <xf numFmtId="0" fontId="0" fillId="21" borderId="0" applyNumberFormat="0" applyBorder="0" applyAlignment="0" applyProtection="0">
      <alignment vertical="center"/>
    </xf>
    <xf numFmtId="0" fontId="67" fillId="15" borderId="0" applyNumberFormat="0" applyBorder="0" applyAlignment="0" applyProtection="0">
      <alignment vertical="center"/>
    </xf>
    <xf numFmtId="9" fontId="1" fillId="0" borderId="0" applyFont="0" applyFill="0" applyBorder="0" applyAlignment="0" applyProtection="0">
      <alignment vertical="center"/>
    </xf>
    <xf numFmtId="0" fontId="67" fillId="15" borderId="0" applyNumberFormat="0" applyBorder="0" applyAlignment="0" applyProtection="0">
      <alignment vertical="center"/>
    </xf>
    <xf numFmtId="9" fontId="1" fillId="0" borderId="0" applyFont="0" applyFill="0" applyBorder="0" applyAlignment="0" applyProtection="0">
      <alignment vertical="center"/>
    </xf>
    <xf numFmtId="0" fontId="58" fillId="58" borderId="0" applyNumberFormat="0" applyBorder="0" applyAlignment="0" applyProtection="0">
      <alignment vertical="center"/>
    </xf>
    <xf numFmtId="0" fontId="0" fillId="21" borderId="0" applyNumberFormat="0" applyBorder="0" applyAlignment="0" applyProtection="0">
      <alignment vertical="center"/>
    </xf>
    <xf numFmtId="0" fontId="65" fillId="13" borderId="0" applyNumberFormat="0" applyBorder="0" applyAlignment="0" applyProtection="0">
      <alignment vertical="center"/>
    </xf>
    <xf numFmtId="0" fontId="0" fillId="59" borderId="0" applyNumberFormat="0" applyBorder="0" applyAlignment="0" applyProtection="0">
      <alignment vertical="center"/>
    </xf>
    <xf numFmtId="0" fontId="94" fillId="16" borderId="37" applyNumberFormat="0" applyAlignment="0" applyProtection="0">
      <alignment vertical="center"/>
    </xf>
    <xf numFmtId="0" fontId="58" fillId="20" borderId="0" applyNumberFormat="0" applyBorder="0" applyAlignment="0" applyProtection="0">
      <alignment vertical="center"/>
    </xf>
    <xf numFmtId="0" fontId="60" fillId="15" borderId="0" applyNumberFormat="0" applyBorder="0" applyAlignment="0" applyProtection="0">
      <alignment vertical="center"/>
    </xf>
    <xf numFmtId="0" fontId="60" fillId="15" borderId="0" applyNumberFormat="0" applyBorder="0" applyAlignment="0" applyProtection="0">
      <alignment vertical="center"/>
    </xf>
    <xf numFmtId="0" fontId="72" fillId="0" borderId="4" applyNumberFormat="0" applyFill="0" applyProtection="0">
      <alignment horizontal="left" vertical="center"/>
    </xf>
    <xf numFmtId="0" fontId="65" fillId="13" borderId="0" applyNumberFormat="0" applyBorder="0" applyAlignment="0" applyProtection="0">
      <alignment vertical="center"/>
    </xf>
    <xf numFmtId="0" fontId="89" fillId="0" borderId="41" applyNumberFormat="0" applyFill="0" applyAlignment="0" applyProtection="0">
      <alignment vertical="center"/>
    </xf>
    <xf numFmtId="0" fontId="60" fillId="15" borderId="0" applyNumberFormat="0" applyBorder="0" applyAlignment="0" applyProtection="0">
      <alignment vertical="center"/>
    </xf>
    <xf numFmtId="9" fontId="1" fillId="0" borderId="0" applyFont="0" applyFill="0" applyBorder="0" applyAlignment="0" applyProtection="0">
      <alignment vertical="center"/>
    </xf>
    <xf numFmtId="0" fontId="60" fillId="15" borderId="0" applyNumberFormat="0" applyBorder="0" applyAlignment="0" applyProtection="0">
      <alignment vertical="center"/>
    </xf>
    <xf numFmtId="0" fontId="60" fillId="60" borderId="0" applyNumberFormat="0" applyBorder="0" applyAlignment="0" applyProtection="0">
      <alignment vertical="center"/>
    </xf>
    <xf numFmtId="187" fontId="0" fillId="0" borderId="0" applyFont="0" applyFill="0" applyBorder="0" applyAlignment="0" applyProtection="0">
      <alignment vertical="center"/>
    </xf>
    <xf numFmtId="0" fontId="60" fillId="60" borderId="0" applyNumberFormat="0" applyBorder="0" applyAlignment="0" applyProtection="0">
      <alignment vertical="center"/>
    </xf>
    <xf numFmtId="0" fontId="94" fillId="16" borderId="37" applyNumberFormat="0" applyAlignment="0" applyProtection="0">
      <alignment vertical="center"/>
    </xf>
    <xf numFmtId="0" fontId="1" fillId="0" borderId="0">
      <alignment vertical="center"/>
    </xf>
    <xf numFmtId="0" fontId="58" fillId="20" borderId="0" applyNumberFormat="0" applyBorder="0" applyAlignment="0" applyProtection="0">
      <alignment vertical="center"/>
    </xf>
    <xf numFmtId="0" fontId="60" fillId="23" borderId="0" applyNumberFormat="0" applyBorder="0" applyAlignment="0" applyProtection="0">
      <alignment vertical="center"/>
    </xf>
    <xf numFmtId="0" fontId="58" fillId="55" borderId="0" applyNumberFormat="0" applyBorder="0" applyAlignment="0" applyProtection="0">
      <alignment vertical="center"/>
    </xf>
    <xf numFmtId="0" fontId="60" fillId="23" borderId="0" applyNumberFormat="0" applyBorder="0" applyAlignment="0" applyProtection="0">
      <alignment vertical="center"/>
    </xf>
    <xf numFmtId="0" fontId="0" fillId="0" borderId="0">
      <alignment vertical="center"/>
    </xf>
    <xf numFmtId="0" fontId="0" fillId="14" borderId="42" applyNumberFormat="0" applyFont="0" applyAlignment="0" applyProtection="0">
      <alignment vertical="center"/>
    </xf>
    <xf numFmtId="0" fontId="60" fillId="25" borderId="0" applyNumberFormat="0" applyBorder="0" applyAlignment="0" applyProtection="0">
      <alignment vertical="center"/>
    </xf>
    <xf numFmtId="0" fontId="0" fillId="0" borderId="0">
      <alignment vertical="center"/>
    </xf>
    <xf numFmtId="0" fontId="58" fillId="20" borderId="0" applyNumberFormat="0" applyBorder="0" applyAlignment="0" applyProtection="0">
      <alignment vertical="center"/>
    </xf>
    <xf numFmtId="0" fontId="60" fillId="55" borderId="0" applyNumberFormat="0" applyBorder="0" applyAlignment="0" applyProtection="0">
      <alignment vertical="center"/>
    </xf>
    <xf numFmtId="0" fontId="60" fillId="55" borderId="0" applyNumberFormat="0" applyBorder="0" applyAlignment="0" applyProtection="0">
      <alignment vertical="center"/>
    </xf>
    <xf numFmtId="0" fontId="60" fillId="55" borderId="0" applyNumberFormat="0" applyBorder="0" applyAlignment="0" applyProtection="0">
      <alignment vertical="center"/>
    </xf>
    <xf numFmtId="0" fontId="7" fillId="54" borderId="0" applyNumberFormat="0" applyBorder="0" applyAlignment="0" applyProtection="0">
      <alignment vertical="center"/>
    </xf>
    <xf numFmtId="0" fontId="60" fillId="56" borderId="0" applyNumberFormat="0" applyBorder="0" applyAlignment="0" applyProtection="0">
      <alignment vertical="center"/>
    </xf>
    <xf numFmtId="0" fontId="7" fillId="54" borderId="0" applyNumberFormat="0" applyBorder="0" applyAlignment="0" applyProtection="0">
      <alignment vertical="center"/>
    </xf>
    <xf numFmtId="0" fontId="57" fillId="0" borderId="25" applyNumberFormat="0" applyFill="0" applyAlignment="0" applyProtection="0">
      <alignment vertical="center"/>
    </xf>
    <xf numFmtId="0" fontId="60" fillId="56" borderId="0" applyNumberFormat="0" applyBorder="0" applyAlignment="0" applyProtection="0">
      <alignment vertical="center"/>
    </xf>
    <xf numFmtId="0" fontId="58" fillId="20" borderId="0" applyNumberFormat="0" applyBorder="0" applyAlignment="0" applyProtection="0">
      <alignment vertical="center"/>
    </xf>
    <xf numFmtId="0" fontId="60" fillId="24" borderId="0" applyNumberFormat="0" applyBorder="0" applyAlignment="0" applyProtection="0">
      <alignment vertical="center"/>
    </xf>
    <xf numFmtId="0" fontId="60" fillId="24" borderId="0" applyNumberFormat="0" applyBorder="0" applyAlignment="0" applyProtection="0">
      <alignment vertical="center"/>
    </xf>
    <xf numFmtId="0" fontId="72" fillId="0" borderId="0" applyProtection="0">
      <alignment vertical="center"/>
    </xf>
    <xf numFmtId="0" fontId="1" fillId="0" borderId="0">
      <alignment vertical="center"/>
    </xf>
    <xf numFmtId="0" fontId="60" fillId="57" borderId="0" applyNumberFormat="0" applyBorder="0" applyAlignment="0" applyProtection="0">
      <alignment vertical="center"/>
    </xf>
    <xf numFmtId="0" fontId="81" fillId="0" borderId="29" applyNumberFormat="0" applyFill="0" applyAlignment="0" applyProtection="0">
      <alignment vertical="center"/>
    </xf>
    <xf numFmtId="0" fontId="60" fillId="16" borderId="0" applyNumberFormat="0" applyBorder="0" applyAlignment="0" applyProtection="0">
      <alignment vertical="center"/>
    </xf>
    <xf numFmtId="0" fontId="60" fillId="16" borderId="0" applyNumberFormat="0" applyBorder="0" applyAlignment="0" applyProtection="0">
      <alignment vertical="center"/>
    </xf>
    <xf numFmtId="0" fontId="1" fillId="0" borderId="0">
      <alignment vertical="center"/>
    </xf>
    <xf numFmtId="0" fontId="3" fillId="0" borderId="0">
      <alignment vertical="center"/>
    </xf>
    <xf numFmtId="9" fontId="1" fillId="0" borderId="0" applyFont="0" applyFill="0" applyBorder="0" applyAlignment="0" applyProtection="0">
      <alignment vertical="center"/>
    </xf>
    <xf numFmtId="0" fontId="1" fillId="0" borderId="0">
      <alignment vertical="center"/>
    </xf>
    <xf numFmtId="0" fontId="60" fillId="16" borderId="0" applyNumberFormat="0" applyBorder="0" applyAlignment="0" applyProtection="0">
      <alignment vertical="center"/>
    </xf>
    <xf numFmtId="0" fontId="1" fillId="0" borderId="0">
      <alignment vertical="center"/>
    </xf>
    <xf numFmtId="0" fontId="60" fillId="10" borderId="0" applyNumberFormat="0" applyBorder="0" applyAlignment="0" applyProtection="0">
      <alignment vertical="center"/>
    </xf>
    <xf numFmtId="0" fontId="1" fillId="0" borderId="0" applyNumberFormat="0" applyFill="0" applyBorder="0" applyAlignment="0" applyProtection="0">
      <alignment vertical="center"/>
    </xf>
    <xf numFmtId="0" fontId="60" fillId="10" borderId="0" applyNumberFormat="0" applyBorder="0" applyAlignment="0" applyProtection="0">
      <alignment vertical="center"/>
    </xf>
    <xf numFmtId="0" fontId="1" fillId="0" borderId="0">
      <alignment vertical="center"/>
    </xf>
    <xf numFmtId="0" fontId="60" fillId="10" borderId="0" applyNumberFormat="0" applyBorder="0" applyAlignment="0" applyProtection="0">
      <alignment vertical="center"/>
    </xf>
    <xf numFmtId="0" fontId="60" fillId="12" borderId="0" applyNumberFormat="0" applyBorder="0" applyAlignment="0" applyProtection="0">
      <alignment vertical="center"/>
    </xf>
    <xf numFmtId="0" fontId="105" fillId="0" borderId="6">
      <alignment horizontal="left" vertical="center"/>
    </xf>
    <xf numFmtId="0" fontId="60" fillId="10" borderId="0" applyNumberFormat="0" applyBorder="0" applyAlignment="0" applyProtection="0">
      <alignment vertical="center"/>
    </xf>
    <xf numFmtId="0" fontId="105" fillId="0" borderId="6">
      <alignment horizontal="lef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20" borderId="0" applyNumberFormat="0" applyBorder="0" applyAlignment="0" applyProtection="0">
      <alignment vertical="center"/>
    </xf>
    <xf numFmtId="0" fontId="99" fillId="0" borderId="0">
      <alignment vertical="center"/>
      <protection locked="0"/>
    </xf>
    <xf numFmtId="0" fontId="58" fillId="12" borderId="0" applyNumberFormat="0" applyBorder="0" applyAlignment="0" applyProtection="0">
      <alignment vertical="center"/>
    </xf>
    <xf numFmtId="0" fontId="60" fillId="53" borderId="0" applyNumberFormat="0" applyBorder="0" applyAlignment="0" applyProtection="0">
      <alignment vertical="center"/>
    </xf>
    <xf numFmtId="0" fontId="7" fillId="54" borderId="0" applyNumberFormat="0" applyBorder="0" applyAlignment="0" applyProtection="0">
      <alignment vertical="center"/>
    </xf>
    <xf numFmtId="0" fontId="7" fillId="21" borderId="0" applyNumberFormat="0" applyBorder="0" applyAlignment="0" applyProtection="0">
      <alignment vertical="center"/>
    </xf>
    <xf numFmtId="0" fontId="1" fillId="0" borderId="0">
      <alignment vertical="center"/>
    </xf>
    <xf numFmtId="0" fontId="7" fillId="54" borderId="0" applyNumberFormat="0" applyBorder="0" applyAlignment="0" applyProtection="0">
      <alignment vertical="center"/>
    </xf>
    <xf numFmtId="0" fontId="7" fillId="54" borderId="0" applyNumberFormat="0" applyBorder="0" applyAlignment="0" applyProtection="0">
      <alignment vertical="center"/>
    </xf>
    <xf numFmtId="0" fontId="96" fillId="0" borderId="0" applyNumberFormat="0" applyFill="0" applyBorder="0" applyAlignment="0" applyProtection="0">
      <alignment vertical="center"/>
    </xf>
    <xf numFmtId="0" fontId="58" fillId="20" borderId="0" applyNumberFormat="0" applyBorder="0" applyAlignment="0" applyProtection="0">
      <alignment vertical="center"/>
    </xf>
    <xf numFmtId="0" fontId="7" fillId="54" borderId="0" applyNumberFormat="0" applyBorder="0" applyAlignment="0" applyProtection="0">
      <alignment vertical="center"/>
    </xf>
    <xf numFmtId="0" fontId="7" fillId="54" borderId="0" applyNumberFormat="0" applyBorder="0" applyAlignment="0" applyProtection="0">
      <alignment vertical="center"/>
    </xf>
    <xf numFmtId="0" fontId="7" fillId="54" borderId="0" applyNumberFormat="0" applyBorder="0" applyAlignment="0" applyProtection="0">
      <alignment vertical="center"/>
    </xf>
    <xf numFmtId="0" fontId="90" fillId="0" borderId="34">
      <alignment horizontal="center" vertical="center"/>
    </xf>
    <xf numFmtId="0" fontId="7" fillId="54" borderId="0" applyNumberFormat="0" applyBorder="0" applyAlignment="0" applyProtection="0">
      <alignment vertical="center"/>
    </xf>
    <xf numFmtId="0" fontId="58" fillId="28" borderId="0" applyNumberFormat="0" applyBorder="0" applyAlignment="0" applyProtection="0">
      <alignment vertical="center"/>
    </xf>
    <xf numFmtId="0" fontId="81" fillId="0" borderId="29" applyNumberFormat="0" applyFill="0" applyAlignment="0" applyProtection="0">
      <alignment vertical="center"/>
    </xf>
    <xf numFmtId="0" fontId="58" fillId="28" borderId="0" applyNumberFormat="0" applyBorder="0" applyAlignment="0" applyProtection="0">
      <alignment vertical="center"/>
    </xf>
    <xf numFmtId="0" fontId="81" fillId="0" borderId="29" applyNumberFormat="0" applyFill="0" applyAlignment="0" applyProtection="0">
      <alignment vertical="center"/>
    </xf>
    <xf numFmtId="0" fontId="58" fillId="28" borderId="0" applyNumberFormat="0" applyBorder="0" applyAlignment="0" applyProtection="0">
      <alignment vertical="center"/>
    </xf>
    <xf numFmtId="0" fontId="0" fillId="14" borderId="42" applyNumberFormat="0" applyFont="0" applyAlignment="0" applyProtection="0">
      <alignment vertical="center"/>
    </xf>
    <xf numFmtId="0" fontId="1" fillId="0" borderId="0">
      <alignment vertical="center"/>
    </xf>
    <xf numFmtId="0" fontId="58" fillId="12" borderId="0" applyNumberFormat="0" applyBorder="0" applyAlignment="0" applyProtection="0">
      <alignment vertical="center"/>
    </xf>
    <xf numFmtId="15" fontId="106" fillId="0" borderId="0">
      <alignment vertical="center"/>
    </xf>
    <xf numFmtId="0" fontId="58" fillId="12" borderId="0" applyNumberFormat="0" applyBorder="0" applyAlignment="0" applyProtection="0">
      <alignment vertical="center"/>
    </xf>
    <xf numFmtId="179" fontId="1" fillId="0" borderId="0" applyFont="0" applyFill="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1" fillId="0" borderId="0">
      <alignment vertical="center"/>
    </xf>
    <xf numFmtId="0" fontId="107" fillId="61" borderId="3">
      <alignment vertical="center"/>
      <protection locked="0"/>
    </xf>
    <xf numFmtId="0" fontId="1" fillId="0" borderId="0">
      <alignment vertical="center"/>
    </xf>
    <xf numFmtId="0" fontId="58" fillId="12" borderId="0" applyNumberFormat="0" applyBorder="0" applyAlignment="0" applyProtection="0">
      <alignment vertical="center"/>
    </xf>
    <xf numFmtId="0" fontId="61" fillId="0" borderId="26" applyNumberFormat="0" applyFill="0" applyProtection="0">
      <alignment horizontal="center" vertical="center"/>
    </xf>
    <xf numFmtId="0" fontId="1" fillId="0" borderId="0">
      <alignment vertical="center"/>
    </xf>
    <xf numFmtId="0" fontId="58" fillId="12" borderId="0" applyNumberFormat="0" applyBorder="0" applyAlignment="0" applyProtection="0">
      <alignment vertical="center"/>
    </xf>
    <xf numFmtId="0" fontId="1" fillId="0" borderId="0">
      <alignment vertical="center"/>
    </xf>
    <xf numFmtId="0" fontId="85" fillId="35" borderId="0" applyNumberFormat="0" applyBorder="0" applyAlignment="0" applyProtection="0">
      <alignment vertical="center"/>
    </xf>
    <xf numFmtId="0" fontId="58" fillId="12" borderId="0" applyNumberFormat="0" applyBorder="0" applyAlignment="0" applyProtection="0">
      <alignment vertical="center"/>
    </xf>
    <xf numFmtId="0" fontId="85" fillId="35" borderId="0" applyNumberFormat="0" applyBorder="0" applyAlignment="0" applyProtection="0">
      <alignment vertical="center"/>
    </xf>
    <xf numFmtId="0" fontId="58" fillId="12" borderId="0" applyNumberFormat="0" applyBorder="0" applyAlignment="0" applyProtection="0">
      <alignment vertical="center"/>
    </xf>
    <xf numFmtId="0" fontId="60" fillId="12" borderId="0" applyNumberFormat="0" applyBorder="0" applyAlignment="0" applyProtection="0">
      <alignment vertical="center"/>
    </xf>
    <xf numFmtId="0" fontId="105" fillId="0" borderId="43" applyNumberFormat="0" applyAlignment="0" applyProtection="0">
      <alignment horizontal="left" vertical="center"/>
    </xf>
    <xf numFmtId="0" fontId="104" fillId="0" borderId="1">
      <alignment horizontal="left" vertical="center"/>
    </xf>
    <xf numFmtId="0" fontId="58" fillId="58" borderId="0" applyNumberFormat="0" applyBorder="0" applyAlignment="0" applyProtection="0">
      <alignment vertical="center"/>
    </xf>
    <xf numFmtId="0" fontId="108" fillId="55" borderId="39" applyNumberFormat="0" applyAlignment="0" applyProtection="0">
      <alignment vertical="center"/>
    </xf>
    <xf numFmtId="0" fontId="7" fillId="16" borderId="0" applyNumberFormat="0" applyBorder="0" applyAlignment="0" applyProtection="0">
      <alignment vertical="center"/>
    </xf>
    <xf numFmtId="176" fontId="72" fillId="0" borderId="26" applyFill="0" applyProtection="0">
      <alignment horizontal="right" vertical="center"/>
    </xf>
    <xf numFmtId="0" fontId="58" fillId="22" borderId="0" applyNumberFormat="0" applyBorder="0" applyAlignment="0" applyProtection="0">
      <alignment vertical="center"/>
    </xf>
    <xf numFmtId="0" fontId="7" fillId="54" borderId="0" applyNumberFormat="0" applyBorder="0" applyAlignment="0" applyProtection="0">
      <alignment vertical="center"/>
    </xf>
    <xf numFmtId="176" fontId="72" fillId="0" borderId="26" applyFill="0" applyProtection="0">
      <alignment horizontal="right" vertical="center"/>
    </xf>
    <xf numFmtId="0" fontId="58" fillId="22" borderId="0" applyNumberFormat="0" applyBorder="0" applyAlignment="0" applyProtection="0">
      <alignment vertical="center"/>
    </xf>
    <xf numFmtId="176" fontId="72" fillId="0" borderId="26" applyFill="0" applyProtection="0">
      <alignment horizontal="right" vertical="center"/>
    </xf>
    <xf numFmtId="0" fontId="58" fillId="22" borderId="0" applyNumberFormat="0" applyBorder="0" applyAlignment="0" applyProtection="0">
      <alignment vertical="center"/>
    </xf>
    <xf numFmtId="0" fontId="58" fillId="58" borderId="0" applyNumberFormat="0" applyBorder="0" applyAlignment="0" applyProtection="0">
      <alignment vertical="center"/>
    </xf>
    <xf numFmtId="0" fontId="60" fillId="57" borderId="0" applyNumberFormat="0" applyBorder="0" applyAlignment="0" applyProtection="0">
      <alignment vertical="center"/>
    </xf>
    <xf numFmtId="0" fontId="107" fillId="61" borderId="3">
      <alignment vertical="center"/>
      <protection locked="0"/>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9" fontId="1" fillId="0" borderId="0" applyFont="0" applyFill="0" applyBorder="0" applyAlignment="0" applyProtection="0">
      <alignment vertical="center"/>
    </xf>
    <xf numFmtId="0" fontId="58" fillId="58" borderId="0" applyNumberFormat="0" applyBorder="0" applyAlignment="0" applyProtection="0">
      <alignment vertical="center"/>
    </xf>
    <xf numFmtId="0" fontId="109" fillId="0" borderId="0">
      <alignment vertical="center"/>
    </xf>
    <xf numFmtId="9" fontId="1" fillId="0" borderId="0" applyFont="0" applyFill="0" applyBorder="0" applyAlignment="0" applyProtection="0">
      <alignment vertical="center"/>
    </xf>
    <xf numFmtId="15" fontId="106" fillId="0" borderId="0">
      <alignment vertical="center"/>
    </xf>
    <xf numFmtId="0" fontId="1" fillId="0" borderId="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58" borderId="0" applyNumberFormat="0" applyBorder="0" applyAlignment="0" applyProtection="0">
      <alignment vertical="center"/>
    </xf>
    <xf numFmtId="0" fontId="58" fillId="22" borderId="0" applyNumberFormat="0" applyBorder="0" applyAlignment="0" applyProtection="0">
      <alignment vertical="center"/>
    </xf>
    <xf numFmtId="0" fontId="1" fillId="0" borderId="0" applyFont="0" applyFill="0" applyBorder="0" applyAlignment="0" applyProtection="0">
      <alignment vertical="center"/>
    </xf>
    <xf numFmtId="0" fontId="58" fillId="10" borderId="0" applyNumberFormat="0" applyBorder="0" applyAlignment="0" applyProtection="0">
      <alignment vertical="center"/>
    </xf>
    <xf numFmtId="0" fontId="7" fillId="14" borderId="0" applyNumberFormat="0" applyBorder="0" applyAlignment="0" applyProtection="0">
      <alignment vertical="center"/>
    </xf>
    <xf numFmtId="0" fontId="81" fillId="0" borderId="29"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58" fillId="10" borderId="0" applyNumberFormat="0" applyBorder="0" applyAlignment="0" applyProtection="0">
      <alignment vertical="center"/>
    </xf>
    <xf numFmtId="0" fontId="7" fillId="14" borderId="0" applyNumberFormat="0" applyBorder="0" applyAlignment="0" applyProtection="0">
      <alignment vertical="center"/>
    </xf>
    <xf numFmtId="0" fontId="81" fillId="0" borderId="29" applyNumberFormat="0" applyFill="0" applyAlignment="0" applyProtection="0">
      <alignment vertical="center"/>
    </xf>
    <xf numFmtId="0" fontId="57" fillId="0" borderId="25" applyNumberFormat="0" applyFill="0" applyAlignment="0" applyProtection="0">
      <alignment vertical="center"/>
    </xf>
    <xf numFmtId="0" fontId="58" fillId="10" borderId="0" applyNumberFormat="0" applyBorder="0" applyAlignment="0" applyProtection="0">
      <alignment vertical="center"/>
    </xf>
    <xf numFmtId="0" fontId="85" fillId="35" borderId="0" applyNumberFormat="0" applyBorder="0" applyAlignment="0" applyProtection="0">
      <alignment vertical="center"/>
    </xf>
    <xf numFmtId="0" fontId="7" fillId="14" borderId="0" applyNumberFormat="0" applyBorder="0" applyAlignment="0" applyProtection="0">
      <alignment vertical="center"/>
    </xf>
    <xf numFmtId="0" fontId="81" fillId="0" borderId="29" applyNumberFormat="0" applyFill="0" applyAlignment="0" applyProtection="0">
      <alignment vertical="center"/>
    </xf>
    <xf numFmtId="0" fontId="7" fillId="14" borderId="0" applyNumberFormat="0" applyBorder="0" applyAlignment="0" applyProtection="0">
      <alignment vertical="center"/>
    </xf>
    <xf numFmtId="0" fontId="75" fillId="21" borderId="0" applyNumberFormat="0" applyBorder="0" applyAlignment="0" applyProtection="0">
      <alignment vertical="center"/>
    </xf>
    <xf numFmtId="193" fontId="1" fillId="0" borderId="0" applyFont="0" applyFill="0" applyBorder="0" applyAlignment="0" applyProtection="0">
      <alignment vertical="center"/>
    </xf>
    <xf numFmtId="0" fontId="58"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58" fillId="16" borderId="0" applyNumberFormat="0" applyBorder="0" applyAlignment="0" applyProtection="0">
      <alignment vertical="center"/>
    </xf>
    <xf numFmtId="186"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7" fillId="13" borderId="0" applyNumberFormat="0" applyBorder="0" applyAlignment="0" applyProtection="0">
      <alignment vertical="center"/>
    </xf>
    <xf numFmtId="0" fontId="58" fillId="12" borderId="0" applyNumberFormat="0" applyBorder="0" applyAlignment="0" applyProtection="0">
      <alignment vertical="center"/>
    </xf>
    <xf numFmtId="0" fontId="58" fillId="16" borderId="0" applyNumberFormat="0" applyBorder="0" applyAlignment="0" applyProtection="0">
      <alignment vertical="center"/>
    </xf>
    <xf numFmtId="0" fontId="65" fillId="21" borderId="0" applyNumberFormat="0" applyBorder="0" applyAlignment="0" applyProtection="0">
      <alignment vertical="center"/>
    </xf>
    <xf numFmtId="0" fontId="58" fillId="16" borderId="0" applyNumberFormat="0" applyBorder="0" applyAlignment="0" applyProtection="0">
      <alignment vertical="center"/>
    </xf>
    <xf numFmtId="0" fontId="72" fillId="0" borderId="4" applyNumberFormat="0" applyFill="0" applyProtection="0">
      <alignment horizontal="righ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1" fillId="0" borderId="0">
      <alignment vertical="center"/>
    </xf>
    <xf numFmtId="0" fontId="58" fillId="22" borderId="0" applyNumberFormat="0" applyBorder="0" applyAlignment="0" applyProtection="0">
      <alignment vertical="center"/>
    </xf>
    <xf numFmtId="178" fontId="110" fillId="0" borderId="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58" fillId="22" borderId="0" applyNumberFormat="0" applyBorder="0" applyAlignment="0" applyProtection="0">
      <alignment vertical="center"/>
    </xf>
    <xf numFmtId="183" fontId="1" fillId="0" borderId="0" applyFont="0" applyFill="0" applyBorder="0" applyAlignment="0" applyProtection="0">
      <alignment vertical="center"/>
    </xf>
    <xf numFmtId="0" fontId="78" fillId="0" borderId="0" applyNumberFormat="0" applyFill="0" applyBorder="0" applyAlignment="0" applyProtection="0">
      <alignment vertical="center"/>
    </xf>
    <xf numFmtId="0" fontId="1" fillId="0" borderId="0">
      <alignment vertical="center"/>
    </xf>
    <xf numFmtId="0" fontId="58" fillId="22" borderId="0" applyNumberFormat="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85" fillId="23" borderId="0" applyNumberFormat="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85" fillId="23" borderId="0" applyNumberFormat="0" applyBorder="0" applyAlignment="0" applyProtection="0">
      <alignment vertical="center"/>
    </xf>
    <xf numFmtId="9" fontId="1" fillId="0" borderId="0" applyFont="0" applyFill="0" applyBorder="0" applyAlignment="0" applyProtection="0">
      <alignment vertical="center"/>
    </xf>
    <xf numFmtId="0" fontId="58" fillId="22" borderId="0" applyNumberFormat="0" applyBorder="0" applyAlignment="0" applyProtection="0">
      <alignment vertical="center"/>
    </xf>
    <xf numFmtId="0" fontId="78" fillId="0" borderId="0" applyNumberFormat="0" applyFill="0" applyBorder="0" applyAlignment="0" applyProtection="0">
      <alignment vertical="center"/>
    </xf>
    <xf numFmtId="0" fontId="85" fillId="23" borderId="0" applyNumberFormat="0" applyBorder="0" applyAlignment="0" applyProtection="0">
      <alignment vertical="center"/>
    </xf>
    <xf numFmtId="0" fontId="1" fillId="0" borderId="0">
      <alignment vertical="center"/>
    </xf>
    <xf numFmtId="0" fontId="58" fillId="12" borderId="0" applyNumberFormat="0" applyBorder="0" applyAlignment="0" applyProtection="0">
      <alignment vertical="center"/>
    </xf>
    <xf numFmtId="9" fontId="1" fillId="0" borderId="0" applyFont="0" applyFill="0" applyBorder="0" applyAlignment="0" applyProtection="0">
      <alignment vertical="center"/>
    </xf>
    <xf numFmtId="0" fontId="7" fillId="54" borderId="0" applyNumberFormat="0" applyBorder="0" applyAlignment="0" applyProtection="0">
      <alignment vertical="center"/>
    </xf>
    <xf numFmtId="0" fontId="85" fillId="23" borderId="0" applyNumberFormat="0" applyBorder="0" applyAlignment="0" applyProtection="0">
      <alignment vertical="center"/>
    </xf>
    <xf numFmtId="9" fontId="1" fillId="0" borderId="0" applyFont="0" applyFill="0" applyBorder="0" applyAlignment="0" applyProtection="0">
      <alignment vertical="center"/>
    </xf>
    <xf numFmtId="0" fontId="7" fillId="54" borderId="0" applyNumberFormat="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7" fillId="54" borderId="0" applyNumberFormat="0" applyBorder="0" applyAlignment="0" applyProtection="0">
      <alignment vertical="center"/>
    </xf>
    <xf numFmtId="0" fontId="8" fillId="62" borderId="0" applyNumberFormat="0" applyBorder="0" applyAlignment="0" applyProtection="0">
      <alignment vertical="center"/>
    </xf>
    <xf numFmtId="9" fontId="1" fillId="0" borderId="0" applyFont="0" applyFill="0" applyBorder="0" applyAlignment="0" applyProtection="0">
      <alignment vertical="center"/>
    </xf>
    <xf numFmtId="0" fontId="7" fillId="54" borderId="0" applyNumberFormat="0" applyBorder="0" applyAlignment="0" applyProtection="0">
      <alignment vertical="center"/>
    </xf>
    <xf numFmtId="9" fontId="1" fillId="0" borderId="0" applyFont="0" applyFill="0" applyBorder="0" applyAlignment="0" applyProtection="0">
      <alignment vertical="center"/>
    </xf>
    <xf numFmtId="0" fontId="108" fillId="55" borderId="39" applyNumberFormat="0" applyAlignment="0" applyProtection="0">
      <alignment vertical="center"/>
    </xf>
    <xf numFmtId="0" fontId="7" fillId="16" borderId="0" applyNumberFormat="0" applyBorder="0" applyAlignment="0" applyProtection="0">
      <alignment vertical="center"/>
    </xf>
    <xf numFmtId="9" fontId="1" fillId="0" borderId="0" applyFont="0" applyFill="0" applyBorder="0" applyAlignment="0" applyProtection="0">
      <alignment vertical="center"/>
    </xf>
    <xf numFmtId="0" fontId="7" fillId="55" borderId="0" applyNumberFormat="0" applyBorder="0" applyAlignment="0" applyProtection="0">
      <alignment vertical="center"/>
    </xf>
    <xf numFmtId="0" fontId="108" fillId="55" borderId="39" applyNumberFormat="0" applyAlignment="0" applyProtection="0">
      <alignment vertical="center"/>
    </xf>
    <xf numFmtId="0" fontId="7" fillId="16" borderId="0" applyNumberFormat="0" applyBorder="0" applyAlignment="0" applyProtection="0">
      <alignment vertical="center"/>
    </xf>
    <xf numFmtId="0" fontId="1" fillId="0" borderId="0">
      <alignment vertical="center"/>
    </xf>
    <xf numFmtId="0" fontId="72" fillId="0" borderId="4" applyNumberFormat="0" applyFill="0" applyProtection="0">
      <alignment horizontal="left" vertical="center"/>
    </xf>
    <xf numFmtId="0" fontId="7" fillId="55" borderId="0" applyNumberFormat="0" applyBorder="0" applyAlignment="0" applyProtection="0">
      <alignment vertical="center"/>
    </xf>
    <xf numFmtId="0" fontId="108" fillId="55" borderId="39" applyNumberFormat="0" applyAlignment="0" applyProtection="0">
      <alignment vertical="center"/>
    </xf>
    <xf numFmtId="0" fontId="7" fillId="16" borderId="0" applyNumberFormat="0" applyBorder="0" applyAlignment="0" applyProtection="0">
      <alignment vertical="center"/>
    </xf>
    <xf numFmtId="0" fontId="1" fillId="0" borderId="0">
      <alignment vertical="center"/>
    </xf>
    <xf numFmtId="0" fontId="108" fillId="55" borderId="39" applyNumberFormat="0" applyAlignment="0" applyProtection="0">
      <alignment vertical="center"/>
    </xf>
    <xf numFmtId="0" fontId="7" fillId="16" borderId="0" applyNumberFormat="0" applyBorder="0" applyAlignment="0" applyProtection="0">
      <alignment vertical="center"/>
    </xf>
    <xf numFmtId="0" fontId="1" fillId="0" borderId="0">
      <alignment vertical="center"/>
    </xf>
    <xf numFmtId="0" fontId="58" fillId="16" borderId="0" applyNumberFormat="0" applyBorder="0" applyAlignment="0" applyProtection="0">
      <alignment vertical="center"/>
    </xf>
    <xf numFmtId="0" fontId="58" fillId="16" borderId="0" applyNumberFormat="0" applyBorder="0" applyAlignment="0" applyProtection="0">
      <alignment vertical="center"/>
    </xf>
    <xf numFmtId="0" fontId="96" fillId="0" borderId="0" applyNumberFormat="0" applyFill="0" applyBorder="0" applyAlignment="0" applyProtection="0">
      <alignment vertical="center"/>
    </xf>
    <xf numFmtId="0" fontId="58" fillId="16" borderId="0" applyNumberFormat="0" applyBorder="0" applyAlignment="0" applyProtection="0">
      <alignment vertical="center"/>
    </xf>
    <xf numFmtId="0" fontId="1" fillId="63" borderId="0" applyNumberFormat="0" applyFont="0" applyBorder="0" applyAlignment="0" applyProtection="0">
      <alignment vertical="center"/>
    </xf>
    <xf numFmtId="0" fontId="58" fillId="20" borderId="0" applyNumberFormat="0" applyBorder="0" applyAlignment="0" applyProtection="0">
      <alignment vertical="center"/>
    </xf>
    <xf numFmtId="0" fontId="58" fillId="12" borderId="0" applyNumberFormat="0" applyBorder="0" applyAlignment="0" applyProtection="0">
      <alignment vertical="center"/>
    </xf>
    <xf numFmtId="0" fontId="110" fillId="0" borderId="0">
      <alignment vertical="center"/>
    </xf>
    <xf numFmtId="0" fontId="58" fillId="12" borderId="0" applyNumberFormat="0" applyBorder="0" applyAlignment="0" applyProtection="0">
      <alignment vertical="center"/>
    </xf>
    <xf numFmtId="0" fontId="58" fillId="12" borderId="0" applyNumberFormat="0" applyBorder="0" applyAlignment="0" applyProtection="0">
      <alignment vertical="center"/>
    </xf>
    <xf numFmtId="0" fontId="61" fillId="0" borderId="26" applyNumberFormat="0" applyFill="0" applyProtection="0">
      <alignment horizontal="left" vertical="center"/>
    </xf>
    <xf numFmtId="0" fontId="58" fillId="12" borderId="0" applyNumberFormat="0" applyBorder="0" applyAlignment="0" applyProtection="0">
      <alignment vertical="center"/>
    </xf>
    <xf numFmtId="0" fontId="90" fillId="0" borderId="34">
      <alignment horizontal="center" vertical="center"/>
    </xf>
    <xf numFmtId="0" fontId="111" fillId="0" borderId="44" applyNumberFormat="0" applyFill="0" applyAlignment="0" applyProtection="0">
      <alignment vertical="center"/>
    </xf>
    <xf numFmtId="0" fontId="1" fillId="0" borderId="0">
      <alignment vertical="center"/>
    </xf>
    <xf numFmtId="0" fontId="58" fillId="12" borderId="0" applyNumberFormat="0" applyBorder="0" applyAlignment="0" applyProtection="0">
      <alignment vertical="center"/>
    </xf>
    <xf numFmtId="9" fontId="1" fillId="0" borderId="0" applyFont="0" applyFill="0" applyBorder="0" applyAlignment="0" applyProtection="0">
      <alignment vertical="center"/>
    </xf>
    <xf numFmtId="0" fontId="81" fillId="0" borderId="29" applyNumberFormat="0" applyFill="0" applyAlignment="0" applyProtection="0">
      <alignment vertical="center"/>
    </xf>
    <xf numFmtId="0" fontId="58" fillId="12" borderId="0" applyNumberFormat="0" applyBorder="0" applyAlignment="0" applyProtection="0">
      <alignment vertical="center"/>
    </xf>
    <xf numFmtId="0" fontId="81" fillId="0" borderId="29" applyNumberFormat="0" applyFill="0" applyAlignment="0" applyProtection="0">
      <alignment vertical="center"/>
    </xf>
    <xf numFmtId="0" fontId="58" fillId="12" borderId="0" applyNumberFormat="0" applyBorder="0" applyAlignment="0" applyProtection="0">
      <alignment vertical="center"/>
    </xf>
    <xf numFmtId="0" fontId="58" fillId="10" borderId="0" applyNumberFormat="0" applyBorder="0" applyAlignment="0" applyProtection="0">
      <alignment vertical="center"/>
    </xf>
    <xf numFmtId="0" fontId="7" fillId="21" borderId="0" applyNumberFormat="0" applyBorder="0" applyAlignment="0" applyProtection="0">
      <alignment vertical="center"/>
    </xf>
    <xf numFmtId="0" fontId="1" fillId="0" borderId="0">
      <alignment vertical="center"/>
    </xf>
    <xf numFmtId="0" fontId="7" fillId="21" borderId="0" applyNumberFormat="0" applyBorder="0" applyAlignment="0" applyProtection="0">
      <alignment vertical="center"/>
    </xf>
    <xf numFmtId="0" fontId="71" fillId="14" borderId="1" applyNumberFormat="0" applyBorder="0" applyAlignment="0" applyProtection="0">
      <alignment vertical="center"/>
    </xf>
    <xf numFmtId="0" fontId="7" fillId="21" borderId="0" applyNumberFormat="0" applyBorder="0" applyAlignment="0" applyProtection="0">
      <alignment vertical="center"/>
    </xf>
    <xf numFmtId="0" fontId="7" fillId="54" borderId="0" applyNumberFormat="0" applyBorder="0" applyAlignment="0" applyProtection="0">
      <alignment vertical="center"/>
    </xf>
    <xf numFmtId="0" fontId="102" fillId="0" borderId="40" applyNumberFormat="0" applyFill="0" applyAlignment="0" applyProtection="0">
      <alignment vertical="center"/>
    </xf>
    <xf numFmtId="0" fontId="58" fillId="28" borderId="0" applyNumberFormat="0" applyBorder="0" applyAlignment="0" applyProtection="0">
      <alignment vertical="center"/>
    </xf>
    <xf numFmtId="0" fontId="65" fillId="13" borderId="0" applyNumberFormat="0" applyBorder="0" applyAlignment="0" applyProtection="0">
      <alignment vertical="center"/>
    </xf>
    <xf numFmtId="0" fontId="1" fillId="0" borderId="0">
      <alignment vertical="center"/>
    </xf>
    <xf numFmtId="0" fontId="58" fillId="28" borderId="0" applyNumberFormat="0" applyBorder="0" applyAlignment="0" applyProtection="0">
      <alignment vertical="center"/>
    </xf>
    <xf numFmtId="0" fontId="65" fillId="13" borderId="0" applyNumberFormat="0" applyBorder="0" applyAlignment="0" applyProtection="0">
      <alignment vertical="center"/>
    </xf>
    <xf numFmtId="0" fontId="1" fillId="0" borderId="0">
      <alignment vertical="center"/>
    </xf>
    <xf numFmtId="0" fontId="112" fillId="55" borderId="45">
      <alignment horizontal="left" vertical="center"/>
      <protection locked="0" hidden="1"/>
    </xf>
    <xf numFmtId="0" fontId="58" fillId="10" borderId="0" applyNumberFormat="0" applyBorder="0" applyAlignment="0" applyProtection="0">
      <alignment vertical="center"/>
    </xf>
    <xf numFmtId="0" fontId="102" fillId="0" borderId="40" applyNumberFormat="0" applyFill="0" applyAlignment="0" applyProtection="0">
      <alignment vertical="center"/>
    </xf>
    <xf numFmtId="0" fontId="112" fillId="55" borderId="45">
      <alignment horizontal="left" vertical="center"/>
      <protection locked="0" hidden="1"/>
    </xf>
    <xf numFmtId="0" fontId="58" fillId="10" borderId="0" applyNumberFormat="0" applyBorder="0" applyAlignment="0" applyProtection="0">
      <alignment vertical="center"/>
    </xf>
    <xf numFmtId="0" fontId="89" fillId="0" borderId="41" applyNumberFormat="0" applyFill="0" applyAlignment="0" applyProtection="0">
      <alignment vertical="center"/>
    </xf>
    <xf numFmtId="194" fontId="1" fillId="0" borderId="0" applyFont="0" applyFill="0" applyBorder="0" applyAlignment="0" applyProtection="0">
      <alignment vertical="center"/>
    </xf>
    <xf numFmtId="0" fontId="58" fillId="10" borderId="0" applyNumberFormat="0" applyBorder="0" applyAlignment="0" applyProtection="0">
      <alignment vertical="center"/>
    </xf>
    <xf numFmtId="0" fontId="57" fillId="0" borderId="46" applyNumberFormat="0" applyFill="0" applyAlignment="0" applyProtection="0">
      <alignment vertical="center"/>
    </xf>
    <xf numFmtId="0" fontId="58" fillId="10" borderId="0" applyNumberFormat="0" applyBorder="0" applyAlignment="0" applyProtection="0">
      <alignment vertical="center"/>
    </xf>
    <xf numFmtId="0" fontId="85" fillId="35" borderId="0" applyNumberFormat="0" applyBorder="0" applyAlignment="0" applyProtection="0">
      <alignment vertical="center"/>
    </xf>
    <xf numFmtId="0" fontId="57" fillId="0" borderId="46" applyNumberFormat="0" applyFill="0" applyAlignment="0" applyProtection="0">
      <alignment vertical="center"/>
    </xf>
    <xf numFmtId="0" fontId="58" fillId="10" borderId="0" applyNumberFormat="0" applyBorder="0" applyAlignment="0" applyProtection="0">
      <alignment vertical="center"/>
    </xf>
    <xf numFmtId="0" fontId="85" fillId="35" borderId="0" applyNumberFormat="0" applyBorder="0" applyAlignment="0" applyProtection="0">
      <alignment vertical="center"/>
    </xf>
    <xf numFmtId="0" fontId="81" fillId="0" borderId="29" applyNumberFormat="0" applyFill="0" applyAlignment="0" applyProtection="0">
      <alignment vertical="center"/>
    </xf>
    <xf numFmtId="0" fontId="57" fillId="0" borderId="25" applyNumberFormat="0" applyFill="0" applyAlignment="0" applyProtection="0">
      <alignment vertical="center"/>
    </xf>
    <xf numFmtId="0" fontId="58" fillId="10" borderId="0" applyNumberFormat="0" applyBorder="0" applyAlignment="0" applyProtection="0">
      <alignment vertical="center"/>
    </xf>
    <xf numFmtId="0" fontId="81" fillId="0" borderId="29" applyNumberFormat="0" applyFill="0" applyAlignment="0" applyProtection="0">
      <alignment vertical="center"/>
    </xf>
    <xf numFmtId="9" fontId="1" fillId="0" borderId="0" applyFont="0" applyFill="0" applyBorder="0" applyAlignment="0" applyProtection="0">
      <alignment vertical="center"/>
    </xf>
    <xf numFmtId="0" fontId="57" fillId="0" borderId="25" applyNumberFormat="0" applyFill="0" applyAlignment="0" applyProtection="0">
      <alignment vertical="center"/>
    </xf>
    <xf numFmtId="0" fontId="58" fillId="10" borderId="0" applyNumberFormat="0" applyBorder="0" applyAlignment="0" applyProtection="0">
      <alignment vertical="center"/>
    </xf>
    <xf numFmtId="0" fontId="7" fillId="14" borderId="0" applyNumberFormat="0" applyBorder="0" applyAlignment="0" applyProtection="0">
      <alignment vertical="center"/>
    </xf>
    <xf numFmtId="0" fontId="7" fillId="55" borderId="0" applyNumberFormat="0" applyBorder="0" applyAlignment="0" applyProtection="0">
      <alignment vertical="center"/>
    </xf>
    <xf numFmtId="0" fontId="89" fillId="0" borderId="41" applyNumberFormat="0" applyFill="0" applyAlignment="0" applyProtection="0">
      <alignment vertical="center"/>
    </xf>
    <xf numFmtId="0" fontId="90" fillId="0" borderId="0" applyNumberFormat="0" applyFill="0" applyBorder="0" applyAlignment="0" applyProtection="0">
      <alignment vertical="center"/>
    </xf>
    <xf numFmtId="0" fontId="1" fillId="0" borderId="0">
      <alignment vertical="center"/>
    </xf>
    <xf numFmtId="0" fontId="1" fillId="0" borderId="0">
      <alignment vertical="center"/>
    </xf>
    <xf numFmtId="0" fontId="7" fillId="55" borderId="0" applyNumberFormat="0" applyBorder="0" applyAlignment="0" applyProtection="0">
      <alignment vertical="center"/>
    </xf>
    <xf numFmtId="0" fontId="58" fillId="55" borderId="0" applyNumberFormat="0" applyBorder="0" applyAlignment="0" applyProtection="0">
      <alignment vertical="center"/>
    </xf>
    <xf numFmtId="0" fontId="58" fillId="55" borderId="0" applyNumberFormat="0" applyBorder="0" applyAlignment="0" applyProtection="0">
      <alignment vertical="center"/>
    </xf>
    <xf numFmtId="0" fontId="81" fillId="0" borderId="29" applyNumberFormat="0" applyFill="0" applyAlignment="0" applyProtection="0">
      <alignment vertical="center"/>
    </xf>
    <xf numFmtId="0" fontId="58" fillId="20" borderId="0" applyNumberFormat="0" applyBorder="0" applyAlignment="0" applyProtection="0">
      <alignment vertical="center"/>
    </xf>
    <xf numFmtId="9" fontId="1" fillId="0" borderId="0" applyFont="0" applyFill="0" applyBorder="0" applyAlignment="0" applyProtection="0">
      <alignment vertical="center"/>
    </xf>
    <xf numFmtId="185" fontId="1" fillId="0" borderId="0" applyFont="0" applyFill="0" applyBorder="0" applyAlignment="0" applyProtection="0">
      <alignment vertical="center"/>
    </xf>
    <xf numFmtId="0" fontId="113" fillId="0" borderId="0" applyNumberFormat="0" applyFill="0" applyBorder="0" applyAlignment="0" applyProtection="0">
      <alignment vertical="center"/>
    </xf>
    <xf numFmtId="0" fontId="89" fillId="0" borderId="41" applyNumberFormat="0" applyFill="0" applyAlignment="0" applyProtection="0">
      <alignment vertical="center"/>
    </xf>
    <xf numFmtId="196" fontId="1" fillId="0" borderId="0" applyFont="0" applyFill="0" applyBorder="0" applyAlignment="0" applyProtection="0">
      <alignment vertical="center"/>
    </xf>
    <xf numFmtId="0" fontId="102" fillId="0" borderId="40" applyNumberFormat="0" applyFill="0" applyAlignment="0" applyProtection="0">
      <alignment vertical="center"/>
    </xf>
    <xf numFmtId="0" fontId="65" fillId="13" borderId="0" applyNumberFormat="0" applyBorder="0" applyAlignment="0" applyProtection="0">
      <alignment vertical="center"/>
    </xf>
    <xf numFmtId="0" fontId="1" fillId="0" borderId="0">
      <alignment vertical="center"/>
    </xf>
    <xf numFmtId="184" fontId="110" fillId="0" borderId="0">
      <alignment vertical="center"/>
    </xf>
    <xf numFmtId="15" fontId="106" fillId="0" borderId="0">
      <alignment vertical="center"/>
    </xf>
    <xf numFmtId="0" fontId="109" fillId="0" borderId="0">
      <alignment vertical="center"/>
    </xf>
    <xf numFmtId="15" fontId="106" fillId="0" borderId="0">
      <alignment vertical="center"/>
    </xf>
    <xf numFmtId="190" fontId="110" fillId="0" borderId="0">
      <alignment vertical="center"/>
    </xf>
    <xf numFmtId="0" fontId="101" fillId="35" borderId="0" applyNumberFormat="0" applyBorder="0" applyAlignment="0" applyProtection="0">
      <alignment vertical="center"/>
    </xf>
    <xf numFmtId="0" fontId="114" fillId="0" borderId="47"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71" fillId="16" borderId="0" applyNumberFormat="0" applyBorder="0" applyAlignment="0" applyProtection="0">
      <alignment vertical="center"/>
    </xf>
    <xf numFmtId="0" fontId="1" fillId="0" borderId="0">
      <alignment vertical="center"/>
    </xf>
    <xf numFmtId="0" fontId="60" fillId="12" borderId="0" applyNumberFormat="0" applyBorder="0" applyAlignment="0" applyProtection="0">
      <alignment vertical="center"/>
    </xf>
    <xf numFmtId="0" fontId="105" fillId="0" borderId="43" applyNumberFormat="0" applyAlignment="0" applyProtection="0">
      <alignment horizontal="left" vertical="center"/>
    </xf>
    <xf numFmtId="0" fontId="105" fillId="0" borderId="6">
      <alignment horizontal="left" vertical="center"/>
    </xf>
    <xf numFmtId="0" fontId="105" fillId="0" borderId="6">
      <alignment horizontal="left" vertical="center"/>
    </xf>
    <xf numFmtId="43" fontId="0" fillId="0" borderId="0" applyFont="0" applyFill="0" applyBorder="0" applyAlignment="0" applyProtection="0">
      <alignment vertical="center"/>
    </xf>
    <xf numFmtId="0" fontId="71" fillId="14" borderId="1" applyNumberFormat="0" applyBorder="0" applyAlignment="0" applyProtection="0">
      <alignment vertical="center"/>
    </xf>
    <xf numFmtId="43" fontId="0" fillId="0" borderId="0" applyFont="0" applyFill="0" applyBorder="0" applyAlignment="0" applyProtection="0">
      <alignment vertical="center"/>
    </xf>
    <xf numFmtId="0" fontId="71" fillId="14" borderId="1" applyNumberFormat="0" applyBorder="0" applyAlignment="0" applyProtection="0">
      <alignment vertical="center"/>
    </xf>
    <xf numFmtId="0" fontId="71" fillId="14" borderId="1" applyNumberFormat="0" applyBorder="0" applyAlignment="0" applyProtection="0">
      <alignment vertical="center"/>
    </xf>
    <xf numFmtId="0" fontId="71" fillId="14" borderId="1" applyNumberFormat="0" applyBorder="0" applyAlignment="0" applyProtection="0">
      <alignment vertical="center"/>
    </xf>
    <xf numFmtId="0" fontId="1" fillId="0" borderId="0">
      <alignment vertical="center"/>
    </xf>
    <xf numFmtId="0" fontId="71" fillId="14" borderId="1" applyNumberFormat="0" applyBorder="0" applyAlignment="0" applyProtection="0">
      <alignment vertical="center"/>
    </xf>
    <xf numFmtId="0" fontId="71" fillId="14" borderId="1" applyNumberFormat="0" applyBorder="0" applyAlignment="0" applyProtection="0">
      <alignment vertical="center"/>
    </xf>
    <xf numFmtId="195" fontId="115" fillId="64" borderId="0">
      <alignment vertical="center"/>
    </xf>
    <xf numFmtId="0" fontId="60" fillId="65" borderId="0" applyNumberFormat="0" applyBorder="0" applyAlignment="0" applyProtection="0">
      <alignment vertical="center"/>
    </xf>
    <xf numFmtId="0" fontId="1" fillId="0" borderId="0">
      <alignment vertical="center"/>
    </xf>
    <xf numFmtId="195" fontId="116" fillId="66" borderId="0">
      <alignment vertical="center"/>
    </xf>
    <xf numFmtId="38" fontId="1" fillId="0" borderId="0" applyFont="0" applyFill="0" applyBorder="0" applyAlignment="0" applyProtection="0">
      <alignment vertical="center"/>
    </xf>
    <xf numFmtId="0" fontId="96" fillId="0" borderId="0" applyNumberFormat="0" applyFill="0" applyBorder="0" applyAlignment="0" applyProtection="0">
      <alignment vertical="center"/>
    </xf>
    <xf numFmtId="0" fontId="1" fillId="0" borderId="0">
      <alignment vertical="center"/>
    </xf>
    <xf numFmtId="40" fontId="1" fillId="0" borderId="0" applyFont="0" applyFill="0" applyBorder="0" applyAlignment="0" applyProtection="0">
      <alignment vertical="center"/>
    </xf>
    <xf numFmtId="0" fontId="61" fillId="0" borderId="26" applyNumberFormat="0" applyFill="0" applyProtection="0">
      <alignment horizontal="center" vertical="center"/>
    </xf>
    <xf numFmtId="0" fontId="1" fillId="0" borderId="0">
      <alignment vertical="center"/>
    </xf>
    <xf numFmtId="43" fontId="0" fillId="0" borderId="0" applyFont="0" applyFill="0" applyBorder="0" applyAlignment="0" applyProtection="0">
      <alignment vertical="center"/>
    </xf>
    <xf numFmtId="179" fontId="1" fillId="0" borderId="0" applyFont="0" applyFill="0" applyBorder="0" applyAlignment="0" applyProtection="0">
      <alignment vertical="center"/>
    </xf>
    <xf numFmtId="180" fontId="1" fillId="0" borderId="0" applyFont="0" applyFill="0" applyBorder="0" applyAlignment="0" applyProtection="0">
      <alignment vertical="center"/>
    </xf>
    <xf numFmtId="1" fontId="72" fillId="0" borderId="26" applyFill="0" applyProtection="0">
      <alignment horizontal="center" vertical="center"/>
    </xf>
    <xf numFmtId="0" fontId="81" fillId="0" borderId="29" applyNumberFormat="0" applyFill="0" applyAlignment="0" applyProtection="0">
      <alignment vertical="center"/>
    </xf>
    <xf numFmtId="40" fontId="117" fillId="59" borderId="45">
      <alignment horizontal="centerContinuous" vertical="center"/>
    </xf>
    <xf numFmtId="1" fontId="72" fillId="0" borderId="26" applyFill="0" applyProtection="0">
      <alignment horizontal="center" vertical="center"/>
    </xf>
    <xf numFmtId="40" fontId="117" fillId="59" borderId="45">
      <alignment horizontal="centerContinuous" vertical="center"/>
    </xf>
    <xf numFmtId="9" fontId="1" fillId="0" borderId="0" applyFont="0" applyFill="0" applyBorder="0" applyAlignment="0" applyProtection="0">
      <alignment vertical="center"/>
    </xf>
    <xf numFmtId="0" fontId="90" fillId="0" borderId="34">
      <alignment horizontal="center" vertical="center"/>
    </xf>
    <xf numFmtId="37" fontId="118" fillId="0" borderId="0">
      <alignment vertical="center"/>
    </xf>
    <xf numFmtId="0" fontId="90" fillId="0" borderId="34">
      <alignment horizontal="center" vertical="center"/>
    </xf>
    <xf numFmtId="37" fontId="118" fillId="0" borderId="0">
      <alignment vertical="center"/>
    </xf>
    <xf numFmtId="0" fontId="90" fillId="0" borderId="34">
      <alignment horizontal="center" vertical="center"/>
    </xf>
    <xf numFmtId="37" fontId="118" fillId="0" borderId="0">
      <alignment vertical="center"/>
    </xf>
    <xf numFmtId="0" fontId="0" fillId="0" borderId="0">
      <alignment vertical="center"/>
    </xf>
    <xf numFmtId="9" fontId="1" fillId="0" borderId="0" applyFont="0" applyFill="0" applyBorder="0" applyAlignment="0" applyProtection="0">
      <alignment vertical="center"/>
    </xf>
    <xf numFmtId="0" fontId="90" fillId="0" borderId="34">
      <alignment horizontal="center" vertical="center"/>
    </xf>
    <xf numFmtId="37" fontId="118" fillId="0" borderId="0">
      <alignment vertical="center"/>
    </xf>
    <xf numFmtId="188" fontId="72" fillId="0" borderId="0">
      <alignment vertical="center"/>
    </xf>
    <xf numFmtId="9" fontId="1" fillId="0" borderId="0" applyFont="0" applyFill="0" applyBorder="0" applyAlignment="0" applyProtection="0">
      <alignment vertical="center"/>
    </xf>
    <xf numFmtId="0" fontId="99" fillId="0" borderId="0">
      <alignment vertical="center"/>
    </xf>
    <xf numFmtId="3" fontId="1" fillId="0" borderId="0" applyFont="0" applyFill="0" applyBorder="0" applyAlignment="0" applyProtection="0">
      <alignment vertical="center"/>
    </xf>
    <xf numFmtId="0" fontId="1" fillId="0" borderId="0">
      <alignment vertical="center"/>
    </xf>
    <xf numFmtId="0" fontId="108" fillId="55" borderId="39" applyNumberFormat="0" applyAlignment="0" applyProtection="0">
      <alignment vertical="center"/>
    </xf>
    <xf numFmtId="0" fontId="1" fillId="0" borderId="0">
      <alignment vertical="center"/>
    </xf>
    <xf numFmtId="14" fontId="66" fillId="0" borderId="0">
      <alignment horizontal="center" vertical="center" wrapText="1"/>
      <protection locked="0"/>
    </xf>
    <xf numFmtId="0" fontId="1" fillId="0" borderId="0">
      <alignment vertical="center"/>
    </xf>
    <xf numFmtId="0" fontId="107" fillId="61" borderId="3">
      <alignment vertical="center"/>
      <protection locked="0"/>
    </xf>
    <xf numFmtId="10" fontId="1" fillId="0" borderId="0" applyFont="0" applyFill="0" applyBorder="0" applyAlignment="0" applyProtection="0">
      <alignment vertical="center"/>
    </xf>
    <xf numFmtId="0" fontId="0" fillId="0" borderId="0">
      <alignment vertical="center"/>
    </xf>
    <xf numFmtId="9" fontId="1" fillId="0" borderId="0" applyFont="0" applyFill="0" applyBorder="0" applyAlignment="0" applyProtection="0">
      <alignment vertical="center"/>
    </xf>
    <xf numFmtId="0" fontId="78" fillId="0" borderId="0" applyNumberFormat="0" applyFill="0" applyBorder="0" applyAlignment="0" applyProtection="0">
      <alignment vertical="center"/>
    </xf>
    <xf numFmtId="9" fontId="1" fillId="0" borderId="0" applyFont="0" applyFill="0" applyBorder="0" applyAlignment="0" applyProtection="0">
      <alignment vertical="center"/>
    </xf>
    <xf numFmtId="0" fontId="119" fillId="0" borderId="0" applyNumberFormat="0" applyFill="0" applyBorder="0" applyAlignment="0" applyProtection="0">
      <alignment vertical="center"/>
    </xf>
    <xf numFmtId="177" fontId="1" fillId="0" borderId="0" applyFont="0" applyFill="0" applyProtection="0">
      <alignment vertical="center"/>
    </xf>
    <xf numFmtId="0" fontId="1" fillId="0" borderId="0">
      <alignment vertical="center"/>
    </xf>
    <xf numFmtId="0" fontId="60" fillId="67" borderId="0" applyNumberFormat="0" applyBorder="0" applyAlignment="0" applyProtection="0">
      <alignment vertical="center"/>
    </xf>
    <xf numFmtId="0" fontId="1" fillId="0" borderId="0" applyNumberFormat="0" applyFont="0" applyFill="0" applyBorder="0" applyAlignment="0" applyProtection="0">
      <alignment horizontal="left" vertical="center"/>
    </xf>
    <xf numFmtId="0" fontId="72" fillId="0" borderId="4" applyNumberFormat="0" applyFill="0" applyProtection="0">
      <alignment horizontal="right" vertical="center"/>
    </xf>
    <xf numFmtId="0" fontId="90" fillId="0" borderId="34">
      <alignment horizontal="center" vertical="center"/>
    </xf>
    <xf numFmtId="15" fontId="1" fillId="0" borderId="0" applyFont="0" applyFill="0" applyBorder="0" applyAlignment="0" applyProtection="0">
      <alignment vertical="center"/>
    </xf>
    <xf numFmtId="0" fontId="72" fillId="0" borderId="4" applyNumberFormat="0" applyFill="0" applyProtection="0">
      <alignment horizontal="right" vertical="center"/>
    </xf>
    <xf numFmtId="15" fontId="1" fillId="0" borderId="0" applyFont="0" applyFill="0" applyBorder="0" applyAlignment="0" applyProtection="0">
      <alignment vertical="center"/>
    </xf>
    <xf numFmtId="4" fontId="1" fillId="0" borderId="0" applyFont="0" applyFill="0" applyBorder="0" applyAlignment="0" applyProtection="0">
      <alignment vertical="center"/>
    </xf>
    <xf numFmtId="0" fontId="89" fillId="0" borderId="0" applyNumberFormat="0" applyFill="0" applyBorder="0" applyAlignment="0" applyProtection="0">
      <alignment vertical="center"/>
    </xf>
    <xf numFmtId="0" fontId="1" fillId="0" borderId="0">
      <alignment vertical="center"/>
    </xf>
    <xf numFmtId="4" fontId="1" fillId="0" borderId="0" applyFont="0" applyFill="0" applyBorder="0" applyAlignment="0" applyProtection="0">
      <alignment vertical="center"/>
    </xf>
    <xf numFmtId="0" fontId="72" fillId="0" borderId="4" applyNumberFormat="0" applyFill="0" applyProtection="0">
      <alignment horizontal="right" vertical="center"/>
    </xf>
    <xf numFmtId="0" fontId="0" fillId="0" borderId="0">
      <alignment vertical="center"/>
    </xf>
    <xf numFmtId="0" fontId="90" fillId="0" borderId="34">
      <alignment horizontal="center" vertical="center"/>
    </xf>
    <xf numFmtId="0" fontId="90" fillId="0" borderId="34">
      <alignment horizontal="center" vertical="center"/>
    </xf>
    <xf numFmtId="0" fontId="0" fillId="0" borderId="0">
      <alignment vertical="center"/>
    </xf>
    <xf numFmtId="0" fontId="90" fillId="0" borderId="34">
      <alignment horizontal="center" vertical="center"/>
    </xf>
    <xf numFmtId="0" fontId="90" fillId="0" borderId="34">
      <alignment horizontal="center" vertical="center"/>
    </xf>
    <xf numFmtId="3"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63" borderId="0" applyNumberFormat="0" applyFont="0" applyBorder="0" applyAlignment="0" applyProtection="0">
      <alignment vertical="center"/>
    </xf>
    <xf numFmtId="0" fontId="108" fillId="55" borderId="39" applyNumberFormat="0" applyAlignment="0" applyProtection="0">
      <alignment vertical="center"/>
    </xf>
    <xf numFmtId="0" fontId="1" fillId="0" borderId="0">
      <alignment vertical="center"/>
    </xf>
    <xf numFmtId="0" fontId="107" fillId="61" borderId="3">
      <alignment vertical="center"/>
      <protection locked="0"/>
    </xf>
    <xf numFmtId="0" fontId="120" fillId="0" borderId="0">
      <alignment vertical="center"/>
    </xf>
    <xf numFmtId="0" fontId="60" fillId="57" borderId="0" applyNumberFormat="0" applyBorder="0" applyAlignment="0" applyProtection="0">
      <alignment vertical="center"/>
    </xf>
    <xf numFmtId="0" fontId="107" fillId="61" borderId="3">
      <alignment vertical="center"/>
      <protection locked="0"/>
    </xf>
    <xf numFmtId="0" fontId="1" fillId="0" borderId="0">
      <alignment vertical="center"/>
    </xf>
    <xf numFmtId="0" fontId="107" fillId="61" borderId="3">
      <alignment vertical="center"/>
      <protection locked="0"/>
    </xf>
    <xf numFmtId="9" fontId="1" fillId="0" borderId="0" applyFont="0" applyFill="0" applyBorder="0" applyAlignment="0" applyProtection="0">
      <alignment vertical="center"/>
    </xf>
    <xf numFmtId="43" fontId="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78" fillId="0" borderId="0" applyNumberFormat="0" applyFill="0" applyBorder="0" applyAlignment="0" applyProtection="0">
      <alignment vertical="center"/>
    </xf>
    <xf numFmtId="9" fontId="1" fillId="0" borderId="0" applyFont="0" applyFill="0" applyBorder="0" applyAlignment="0" applyProtection="0">
      <alignment vertical="center"/>
    </xf>
    <xf numFmtId="187" fontId="0" fillId="0" borderId="0" applyFont="0" applyFill="0" applyBorder="0" applyAlignment="0" applyProtection="0">
      <alignment vertical="center"/>
    </xf>
    <xf numFmtId="0" fontId="121" fillId="0" borderId="0" applyNumberFormat="0" applyFill="0" applyBorder="0" applyAlignment="0" applyProtection="0">
      <alignment vertical="center"/>
    </xf>
    <xf numFmtId="9" fontId="1" fillId="0" borderId="0" applyFont="0" applyFill="0" applyBorder="0" applyAlignment="0" applyProtection="0">
      <alignment vertical="center"/>
    </xf>
    <xf numFmtId="0" fontId="96" fillId="0" borderId="0" applyNumberFormat="0" applyFill="0" applyBorder="0" applyAlignment="0" applyProtection="0">
      <alignment vertical="center"/>
    </xf>
    <xf numFmtId="0" fontId="85" fillId="23"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pplyProtection="0"/>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0" fillId="0" borderId="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14" fillId="0" borderId="47"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02" fillId="0" borderId="40" applyNumberFormat="0" applyFill="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72" fillId="0" borderId="4" applyNumberFormat="0" applyFill="0" applyProtection="0">
      <alignment horizontal="right" vertical="center"/>
    </xf>
    <xf numFmtId="9" fontId="1" fillId="0" borderId="0" applyFont="0" applyFill="0" applyBorder="0" applyAlignment="0" applyProtection="0">
      <alignment vertical="center"/>
    </xf>
    <xf numFmtId="0" fontId="111" fillId="0" borderId="44" applyNumberFormat="0" applyFill="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21" fillId="0" borderId="48" applyNumberFormat="0" applyFill="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119" fillId="0" borderId="0" applyNumberFormat="0" applyFill="0" applyBorder="0" applyAlignment="0" applyProtection="0">
      <alignment vertical="center"/>
    </xf>
    <xf numFmtId="0" fontId="78" fillId="0" borderId="0" applyNumberFormat="0" applyFill="0" applyBorder="0" applyAlignment="0" applyProtection="0">
      <alignment vertical="center"/>
    </xf>
    <xf numFmtId="9" fontId="1" fillId="0" borderId="0" applyFont="0" applyFill="0" applyBorder="0" applyAlignment="0" applyProtection="0">
      <alignment vertical="center"/>
    </xf>
    <xf numFmtId="0" fontId="96" fillId="0" borderId="0" applyNumberFormat="0" applyFill="0" applyBorder="0" applyAlignment="0" applyProtection="0">
      <alignment vertical="center"/>
    </xf>
    <xf numFmtId="9" fontId="1" fillId="0" borderId="0" applyFont="0" applyFill="0" applyBorder="0" applyAlignment="0" applyProtection="0">
      <alignment vertical="center"/>
    </xf>
    <xf numFmtId="0" fontId="96" fillId="0" borderId="0" applyNumberFormat="0" applyFill="0" applyBorder="0" applyAlignment="0" applyProtection="0">
      <alignment vertical="center"/>
    </xf>
    <xf numFmtId="197" fontId="1" fillId="0" borderId="0" applyFont="0" applyFill="0" applyBorder="0" applyAlignment="0" applyProtection="0">
      <alignment vertical="center"/>
    </xf>
    <xf numFmtId="0" fontId="122" fillId="0" borderId="4" applyNumberFormat="0" applyFill="0" applyProtection="0">
      <alignment horizontal="center" vertical="center"/>
    </xf>
    <xf numFmtId="0" fontId="72" fillId="0" borderId="4" applyNumberFormat="0" applyFill="0" applyProtection="0">
      <alignment horizontal="right" vertical="center"/>
    </xf>
    <xf numFmtId="0" fontId="72" fillId="0" borderId="4" applyNumberFormat="0" applyFill="0" applyProtection="0">
      <alignment horizontal="right" vertical="center"/>
    </xf>
    <xf numFmtId="0" fontId="81" fillId="0" borderId="29" applyNumberFormat="0" applyFill="0" applyAlignment="0" applyProtection="0">
      <alignment vertical="center"/>
    </xf>
    <xf numFmtId="0" fontId="81" fillId="0" borderId="29" applyNumberFormat="0" applyFill="0" applyAlignment="0" applyProtection="0">
      <alignment vertical="center"/>
    </xf>
    <xf numFmtId="0" fontId="102" fillId="0" borderId="40" applyNumberFormat="0" applyFill="0" applyAlignment="0" applyProtection="0">
      <alignment vertical="center"/>
    </xf>
    <xf numFmtId="0" fontId="81" fillId="0" borderId="29" applyNumberFormat="0" applyFill="0" applyAlignment="0" applyProtection="0">
      <alignment vertical="center"/>
    </xf>
    <xf numFmtId="0" fontId="1" fillId="0" borderId="0">
      <alignment vertical="center"/>
    </xf>
    <xf numFmtId="0" fontId="102" fillId="0" borderId="40" applyNumberFormat="0" applyFill="0" applyAlignment="0" applyProtection="0">
      <alignment vertical="center"/>
    </xf>
    <xf numFmtId="0" fontId="1" fillId="0" borderId="0">
      <alignment vertical="center"/>
    </xf>
    <xf numFmtId="0" fontId="102" fillId="0" borderId="40" applyNumberFormat="0" applyFill="0" applyAlignment="0" applyProtection="0">
      <alignment vertical="center"/>
    </xf>
    <xf numFmtId="0" fontId="1" fillId="0" borderId="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65" fillId="13" borderId="0" applyNumberFormat="0" applyBorder="0" applyAlignment="0" applyProtection="0">
      <alignment vertical="center"/>
    </xf>
    <xf numFmtId="0" fontId="89" fillId="0" borderId="41" applyNumberFormat="0" applyFill="0" applyAlignment="0" applyProtection="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1" fillId="0" borderId="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102" fillId="0" borderId="40" applyNumberFormat="0" applyFill="0" applyAlignment="0" applyProtection="0">
      <alignment vertical="center"/>
    </xf>
    <xf numFmtId="0" fontId="1" fillId="0" borderId="0"/>
    <xf numFmtId="0" fontId="1" fillId="0" borderId="0">
      <alignment vertical="center"/>
    </xf>
    <xf numFmtId="0" fontId="65" fillId="13" borderId="0" applyNumberFormat="0" applyBorder="0" applyAlignment="0" applyProtection="0">
      <alignment vertical="center"/>
    </xf>
    <xf numFmtId="0" fontId="121" fillId="0" borderId="48" applyNumberFormat="0" applyFill="0" applyAlignment="0" applyProtection="0">
      <alignment vertical="center"/>
    </xf>
    <xf numFmtId="0" fontId="65" fillId="13" borderId="0" applyNumberFormat="0" applyBorder="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72" fillId="0" borderId="4" applyNumberFormat="0" applyFill="0" applyProtection="0">
      <alignment horizontal="lef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89" fillId="0" borderId="0" applyNumberFormat="0" applyFill="0" applyBorder="0" applyAlignment="0" applyProtection="0">
      <alignmen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104" fillId="0" borderId="1">
      <alignment horizontal="left" vertical="center"/>
    </xf>
    <xf numFmtId="0" fontId="89" fillId="0" borderId="41" applyNumberFormat="0" applyFill="0" applyAlignment="0" applyProtection="0">
      <alignment vertical="center"/>
    </xf>
    <xf numFmtId="0" fontId="89" fillId="0" borderId="41" applyNumberFormat="0" applyFill="0" applyAlignment="0" applyProtection="0">
      <alignment vertical="center"/>
    </xf>
    <xf numFmtId="0" fontId="1" fillId="0" borderId="0">
      <alignment vertical="center"/>
    </xf>
    <xf numFmtId="1" fontId="72" fillId="0" borderId="26" applyFill="0" applyProtection="0">
      <alignment horizontal="center" vertical="center"/>
    </xf>
    <xf numFmtId="0" fontId="89" fillId="0" borderId="41" applyNumberFormat="0" applyFill="0" applyAlignment="0" applyProtection="0">
      <alignment vertical="center"/>
    </xf>
    <xf numFmtId="0" fontId="1" fillId="0" borderId="0">
      <alignment vertical="center"/>
    </xf>
    <xf numFmtId="187" fontId="0" fillId="0" borderId="0" applyFont="0" applyFill="0" applyBorder="0" applyAlignment="0" applyProtection="0">
      <alignment vertical="center"/>
    </xf>
    <xf numFmtId="0" fontId="121"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85" fillId="35" borderId="0" applyNumberFormat="0" applyBorder="0" applyAlignment="0" applyProtection="0">
      <alignment vertical="center"/>
    </xf>
    <xf numFmtId="0" fontId="0" fillId="0" borderId="0">
      <alignment vertical="center"/>
    </xf>
    <xf numFmtId="43" fontId="0" fillId="0" borderId="0" applyFont="0" applyFill="0" applyBorder="0" applyAlignment="0" applyProtection="0">
      <alignment vertical="center"/>
    </xf>
    <xf numFmtId="0" fontId="89"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0" fillId="0" borderId="0">
      <alignment vertical="center"/>
    </xf>
    <xf numFmtId="0" fontId="96" fillId="0" borderId="0" applyNumberFormat="0" applyFill="0" applyBorder="0" applyAlignment="0" applyProtection="0">
      <alignment vertical="center"/>
    </xf>
    <xf numFmtId="0" fontId="108" fillId="55" borderId="39" applyNumberFormat="0" applyAlignment="0" applyProtection="0">
      <alignment vertical="center"/>
    </xf>
    <xf numFmtId="0" fontId="0" fillId="0" borderId="0">
      <alignment vertical="center"/>
    </xf>
    <xf numFmtId="0" fontId="96"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122" fillId="0" borderId="4" applyNumberFormat="0" applyFill="0" applyProtection="0">
      <alignment horizontal="center" vertical="center"/>
    </xf>
    <xf numFmtId="0" fontId="1" fillId="0" borderId="0">
      <alignment vertical="center"/>
    </xf>
    <xf numFmtId="0" fontId="122" fillId="0" borderId="4" applyNumberFormat="0" applyFill="0" applyProtection="0">
      <alignment horizontal="center" vertical="center"/>
    </xf>
    <xf numFmtId="0" fontId="65" fillId="21" borderId="0" applyNumberFormat="0" applyBorder="0" applyAlignment="0" applyProtection="0">
      <alignment vertical="center"/>
    </xf>
    <xf numFmtId="0" fontId="122" fillId="0" borderId="4" applyNumberFormat="0" applyFill="0" applyProtection="0">
      <alignment horizontal="center" vertical="center"/>
    </xf>
    <xf numFmtId="0" fontId="122" fillId="0" borderId="4" applyNumberFormat="0" applyFill="0" applyProtection="0">
      <alignment horizontal="center" vertical="center"/>
    </xf>
    <xf numFmtId="0" fontId="85" fillId="23" borderId="0" applyNumberFormat="0" applyBorder="0" applyAlignment="0" applyProtection="0">
      <alignment vertical="center"/>
    </xf>
    <xf numFmtId="0" fontId="122" fillId="0" borderId="4" applyNumberFormat="0" applyFill="0" applyProtection="0">
      <alignment horizontal="center" vertical="center"/>
    </xf>
    <xf numFmtId="0" fontId="122" fillId="0" borderId="4" applyNumberFormat="0" applyFill="0" applyProtection="0">
      <alignment horizontal="center" vertical="center"/>
    </xf>
    <xf numFmtId="0" fontId="122" fillId="0" borderId="4" applyNumberFormat="0" applyFill="0" applyProtection="0">
      <alignment horizontal="center" vertical="center"/>
    </xf>
    <xf numFmtId="0" fontId="123"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61" fillId="0" borderId="26" applyNumberFormat="0" applyFill="0" applyProtection="0">
      <alignment horizontal="center" vertical="center"/>
    </xf>
    <xf numFmtId="0" fontId="1" fillId="0" borderId="0">
      <alignment vertical="center"/>
    </xf>
    <xf numFmtId="0" fontId="61" fillId="0" borderId="26" applyNumberFormat="0" applyFill="0" applyProtection="0">
      <alignment horizontal="center" vertical="center"/>
    </xf>
    <xf numFmtId="0" fontId="1" fillId="0" borderId="0">
      <alignment vertical="center"/>
    </xf>
    <xf numFmtId="0" fontId="1" fillId="0" borderId="0">
      <alignment vertical="center"/>
    </xf>
    <xf numFmtId="0" fontId="61" fillId="0" borderId="26" applyNumberFormat="0" applyFill="0" applyProtection="0">
      <alignment horizontal="center" vertical="center"/>
    </xf>
    <xf numFmtId="0" fontId="1" fillId="0" borderId="0">
      <alignment vertical="center"/>
    </xf>
    <xf numFmtId="0" fontId="61" fillId="0" borderId="26" applyNumberFormat="0" applyFill="0" applyProtection="0">
      <alignment horizontal="center" vertical="center"/>
    </xf>
    <xf numFmtId="0" fontId="1" fillId="0" borderId="0">
      <alignment vertical="center"/>
    </xf>
    <xf numFmtId="0" fontId="61" fillId="0" borderId="26" applyNumberFormat="0" applyFill="0" applyProtection="0">
      <alignment horizontal="center" vertical="center"/>
    </xf>
    <xf numFmtId="0" fontId="1" fillId="0" borderId="0">
      <alignment vertical="center"/>
    </xf>
    <xf numFmtId="0" fontId="78" fillId="0" borderId="0" applyNumberFormat="0" applyFill="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78" fillId="0" borderId="0" applyNumberFormat="0" applyFill="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103" fillId="0" borderId="0" applyNumberFormat="0" applyFill="0" applyBorder="0" applyAlignment="0" applyProtection="0">
      <alignment vertical="center"/>
    </xf>
    <xf numFmtId="0" fontId="85" fillId="23" borderId="0" applyNumberFormat="0" applyBorder="0" applyAlignment="0" applyProtection="0">
      <alignment vertical="center"/>
    </xf>
    <xf numFmtId="0" fontId="85" fillId="35"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101" fillId="35"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1" fillId="0" borderId="0">
      <alignment vertical="center"/>
    </xf>
    <xf numFmtId="0" fontId="101" fillId="35" borderId="0" applyNumberFormat="0" applyBorder="0" applyAlignment="0" applyProtection="0">
      <alignment vertical="center"/>
    </xf>
    <xf numFmtId="0" fontId="101"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85" fillId="35" borderId="0" applyNumberFormat="0" applyBorder="0" applyAlignment="0" applyProtection="0">
      <alignment vertical="center"/>
    </xf>
    <xf numFmtId="0" fontId="1" fillId="0" borderId="0">
      <alignment vertical="center"/>
    </xf>
    <xf numFmtId="0" fontId="101" fillId="23" borderId="0" applyNumberFormat="0" applyBorder="0" applyAlignment="0" applyProtection="0">
      <alignment vertical="center"/>
    </xf>
    <xf numFmtId="0" fontId="101" fillId="23" borderId="0" applyNumberFormat="0" applyBorder="0" applyAlignment="0" applyProtection="0">
      <alignment vertical="center"/>
    </xf>
    <xf numFmtId="0" fontId="101" fillId="23" borderId="0" applyNumberFormat="0" applyBorder="0" applyAlignment="0" applyProtection="0">
      <alignment vertical="center"/>
    </xf>
    <xf numFmtId="0" fontId="101" fillId="23" borderId="0" applyNumberFormat="0" applyBorder="0" applyAlignment="0" applyProtection="0">
      <alignment vertical="center"/>
    </xf>
    <xf numFmtId="0" fontId="0" fillId="0" borderId="0">
      <alignment vertical="center"/>
    </xf>
    <xf numFmtId="0" fontId="101" fillId="23" borderId="0" applyNumberFormat="0" applyBorder="0" applyAlignment="0" applyProtection="0">
      <alignment vertical="center"/>
    </xf>
    <xf numFmtId="0" fontId="101" fillId="23" borderId="0" applyNumberFormat="0" applyBorder="0" applyAlignment="0" applyProtection="0">
      <alignment vertical="center"/>
    </xf>
    <xf numFmtId="0" fontId="67" fillId="15" borderId="0" applyNumberFormat="0" applyBorder="0" applyAlignment="0" applyProtection="0">
      <alignment vertical="center"/>
    </xf>
    <xf numFmtId="0" fontId="101" fillId="23" borderId="0" applyNumberFormat="0" applyBorder="0" applyAlignment="0" applyProtection="0">
      <alignment vertical="center"/>
    </xf>
    <xf numFmtId="0" fontId="74" fillId="23" borderId="0" applyNumberFormat="0" applyBorder="0" applyAlignment="0" applyProtection="0">
      <alignment vertical="center"/>
    </xf>
    <xf numFmtId="0" fontId="1" fillId="0" borderId="0">
      <alignment vertical="center"/>
    </xf>
    <xf numFmtId="0" fontId="85" fillId="35" borderId="0" applyNumberFormat="0" applyBorder="0" applyAlignment="0" applyProtection="0">
      <alignment vertical="center"/>
    </xf>
    <xf numFmtId="0" fontId="108" fillId="55" borderId="39" applyNumberFormat="0" applyAlignment="0" applyProtection="0">
      <alignment vertical="center"/>
    </xf>
    <xf numFmtId="0" fontId="1" fillId="0" borderId="0">
      <alignment vertical="center"/>
    </xf>
    <xf numFmtId="0" fontId="3" fillId="0" borderId="0">
      <alignment vertical="center"/>
    </xf>
    <xf numFmtId="0" fontId="106" fillId="0" borderId="0">
      <alignment vertical="center"/>
    </xf>
    <xf numFmtId="0" fontId="85" fillId="35" borderId="0" applyNumberFormat="0" applyBorder="0" applyAlignment="0" applyProtection="0">
      <alignment vertical="center"/>
    </xf>
    <xf numFmtId="0" fontId="108" fillId="55" borderId="39" applyNumberFormat="0" applyAlignment="0" applyProtection="0">
      <alignment vertical="center"/>
    </xf>
    <xf numFmtId="0" fontId="1" fillId="0" borderId="0">
      <alignment vertical="center"/>
    </xf>
    <xf numFmtId="0" fontId="85" fillId="35" borderId="0" applyNumberFormat="0" applyBorder="0" applyAlignment="0" applyProtection="0">
      <alignment vertical="center"/>
    </xf>
    <xf numFmtId="0" fontId="3" fillId="0" borderId="0">
      <alignment vertical="center"/>
    </xf>
    <xf numFmtId="0" fontId="85" fillId="35" borderId="0" applyNumberFormat="0" applyBorder="0" applyAlignment="0" applyProtection="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0" borderId="25"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65" fillId="13" borderId="0" applyNumberFormat="0" applyBorder="0" applyAlignment="0" applyProtection="0">
      <alignment vertical="center"/>
    </xf>
    <xf numFmtId="0" fontId="1" fillId="0" borderId="0">
      <alignment vertical="center"/>
    </xf>
    <xf numFmtId="0" fontId="1" fillId="0" borderId="0">
      <alignment vertical="center"/>
    </xf>
    <xf numFmtId="0" fontId="97" fillId="22" borderId="38" applyNumberFormat="0" applyAlignment="0" applyProtection="0">
      <alignment vertical="center"/>
    </xf>
    <xf numFmtId="0" fontId="0" fillId="0" borderId="0">
      <alignment vertical="center"/>
    </xf>
    <xf numFmtId="0" fontId="0" fillId="0" borderId="0">
      <alignment vertical="center"/>
    </xf>
    <xf numFmtId="0" fontId="0" fillId="14" borderId="42" applyNumberFormat="0" applyFont="0" applyAlignment="0" applyProtection="0">
      <alignment vertical="center"/>
    </xf>
    <xf numFmtId="0" fontId="0" fillId="0" borderId="0">
      <alignment vertical="center"/>
    </xf>
    <xf numFmtId="0" fontId="1" fillId="0" borderId="0">
      <alignment vertical="center"/>
    </xf>
    <xf numFmtId="0" fontId="124" fillId="0" borderId="0" applyNumberFormat="0" applyFill="0" applyBorder="0" applyAlignment="0" applyProtection="0">
      <alignment vertical="center"/>
    </xf>
    <xf numFmtId="0" fontId="1" fillId="0" borderId="0">
      <alignment vertical="center"/>
    </xf>
    <xf numFmtId="0" fontId="1" fillId="0" borderId="0">
      <alignment vertical="center"/>
    </xf>
    <xf numFmtId="0" fontId="0" fillId="14" borderId="42" applyNumberFormat="0" applyFont="0" applyAlignment="0" applyProtection="0">
      <alignment vertical="center"/>
    </xf>
    <xf numFmtId="0" fontId="0" fillId="0" borderId="0">
      <alignment vertical="center"/>
    </xf>
    <xf numFmtId="0" fontId="1" fillId="0" borderId="0">
      <alignment vertical="center"/>
    </xf>
    <xf numFmtId="0" fontId="1" fillId="0" borderId="0"/>
    <xf numFmtId="0" fontId="1" fillId="0" borderId="0">
      <alignment vertical="center"/>
    </xf>
    <xf numFmtId="0" fontId="0" fillId="14" borderId="42" applyNumberFormat="0" applyFont="0" applyAlignment="0" applyProtection="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67" fillId="15" borderId="0" applyNumberFormat="0" applyBorder="0" applyAlignment="0" applyProtection="0">
      <alignment vertical="center"/>
    </xf>
    <xf numFmtId="0" fontId="60" fillId="65" borderId="0" applyNumberFormat="0" applyBorder="0" applyAlignment="0" applyProtection="0">
      <alignment vertical="center"/>
    </xf>
    <xf numFmtId="0" fontId="1" fillId="0" borderId="0">
      <alignment vertical="center"/>
    </xf>
    <xf numFmtId="0" fontId="1" fillId="0" borderId="0">
      <alignment vertical="center"/>
    </xf>
    <xf numFmtId="0" fontId="67"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5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1" fontId="72" fillId="0" borderId="26" applyFill="0" applyProtection="0">
      <alignment horizontal="center" vertical="center"/>
    </xf>
    <xf numFmtId="0" fontId="1" fillId="0" borderId="0">
      <alignment vertical="center"/>
    </xf>
    <xf numFmtId="1" fontId="72" fillId="0" borderId="26" applyFill="0" applyProtection="0">
      <alignment horizontal="center"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4" fillId="16" borderId="3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08" fillId="55" borderId="39" applyNumberFormat="0" applyAlignment="0" applyProtection="0">
      <alignment vertical="center"/>
    </xf>
    <xf numFmtId="0" fontId="75" fillId="13" borderId="0" applyNumberFormat="0" applyBorder="0" applyAlignment="0" applyProtection="0">
      <alignment vertical="center"/>
    </xf>
    <xf numFmtId="0" fontId="1" fillId="0" borderId="0">
      <alignment vertical="center"/>
    </xf>
    <xf numFmtId="0" fontId="1" fillId="0" borderId="0">
      <alignment vertical="center"/>
    </xf>
    <xf numFmtId="0" fontId="97" fillId="22" borderId="38" applyNumberFormat="0" applyAlignment="0" applyProtection="0">
      <alignment vertical="center"/>
    </xf>
    <xf numFmtId="0" fontId="1" fillId="0" borderId="0">
      <alignment vertical="center"/>
    </xf>
    <xf numFmtId="0" fontId="1" fillId="0" borderId="0">
      <alignment vertical="center"/>
    </xf>
    <xf numFmtId="0" fontId="94" fillId="16" borderId="37" applyNumberFormat="0" applyAlignment="0" applyProtection="0">
      <alignment vertical="center"/>
    </xf>
    <xf numFmtId="0" fontId="97" fillId="22" borderId="38" applyNumberFormat="0" applyAlignment="0" applyProtection="0">
      <alignment vertical="center"/>
    </xf>
    <xf numFmtId="0" fontId="1" fillId="0" borderId="0">
      <alignment vertical="center"/>
    </xf>
    <xf numFmtId="0" fontId="1" fillId="0" borderId="0">
      <alignment vertical="center"/>
    </xf>
    <xf numFmtId="187" fontId="0" fillId="0" borderId="0" applyFont="0" applyFill="0" applyBorder="0" applyAlignment="0" applyProtection="0">
      <alignment vertical="center"/>
    </xf>
    <xf numFmtId="0" fontId="1"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97" fillId="22" borderId="3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08" fillId="55" borderId="39"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4" fillId="16" borderId="37" applyNumberFormat="0" applyAlignment="0" applyProtection="0">
      <alignment vertical="center"/>
    </xf>
    <xf numFmtId="0" fontId="1" fillId="0" borderId="0">
      <alignment vertical="center"/>
    </xf>
    <xf numFmtId="0" fontId="94" fillId="16" borderId="37" applyNumberFormat="0" applyAlignment="0" applyProtection="0">
      <alignment vertical="center"/>
    </xf>
    <xf numFmtId="0" fontId="1" fillId="0" borderId="0">
      <alignment vertical="center"/>
    </xf>
    <xf numFmtId="0" fontId="67" fillId="15" borderId="0" applyNumberFormat="0" applyBorder="0" applyAlignment="0" applyProtection="0">
      <alignment vertical="center"/>
    </xf>
    <xf numFmtId="0" fontId="0" fillId="0" borderId="0">
      <alignment vertical="center"/>
    </xf>
    <xf numFmtId="0" fontId="67" fillId="15" borderId="0" applyNumberFormat="0" applyBorder="0" applyAlignment="0" applyProtection="0">
      <alignment vertical="center"/>
    </xf>
    <xf numFmtId="0" fontId="0" fillId="0" borderId="0">
      <alignment vertical="center"/>
    </xf>
    <xf numFmtId="0" fontId="67" fillId="1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8" fillId="68" borderId="0" applyNumberFormat="0" applyBorder="0" applyAlignment="0" applyProtection="0">
      <alignment vertical="center"/>
    </xf>
    <xf numFmtId="0" fontId="1" fillId="0" borderId="0">
      <alignment vertical="center"/>
    </xf>
    <xf numFmtId="0" fontId="1" fillId="0" borderId="0">
      <alignment vertical="center"/>
    </xf>
    <xf numFmtId="0" fontId="97" fillId="22" borderId="3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2" fillId="0" borderId="0">
      <alignment vertical="center"/>
    </xf>
    <xf numFmtId="0" fontId="1" fillId="0" borderId="0">
      <alignment vertical="center"/>
    </xf>
    <xf numFmtId="0" fontId="1" fillId="0" borderId="0">
      <alignment vertical="center"/>
    </xf>
    <xf numFmtId="0" fontId="94" fillId="16" borderId="37" applyNumberFormat="0" applyAlignment="0" applyProtection="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63" fillId="0" borderId="27" applyNumberFormat="0" applyFill="0" applyAlignment="0" applyProtection="0">
      <alignment vertical="center"/>
    </xf>
    <xf numFmtId="0" fontId="0" fillId="0" borderId="0">
      <alignment vertical="center"/>
    </xf>
    <xf numFmtId="0" fontId="65" fillId="21" borderId="0" applyNumberFormat="0" applyBorder="0" applyAlignment="0" applyProtection="0">
      <alignment vertical="center"/>
    </xf>
    <xf numFmtId="0" fontId="0" fillId="0" borderId="0">
      <alignment vertical="center"/>
    </xf>
    <xf numFmtId="0" fontId="3" fillId="0" borderId="0" applyAlignment="0"/>
    <xf numFmtId="0" fontId="1" fillId="0" borderId="0">
      <alignment vertical="center"/>
    </xf>
    <xf numFmtId="0" fontId="1" fillId="0" borderId="0">
      <alignment vertical="center"/>
    </xf>
    <xf numFmtId="0" fontId="0" fillId="0" borderId="0">
      <alignment vertical="center"/>
    </xf>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0" fontId="0" fillId="0" borderId="0">
      <alignment vertical="center"/>
    </xf>
    <xf numFmtId="0" fontId="0" fillId="0" borderId="0">
      <alignment vertical="center"/>
    </xf>
    <xf numFmtId="0" fontId="104" fillId="0" borderId="1">
      <alignment horizontal="left" vertical="center"/>
    </xf>
    <xf numFmtId="0" fontId="0" fillId="14" borderId="42" applyNumberFormat="0" applyFont="0" applyAlignment="0" applyProtection="0">
      <alignment vertical="center"/>
    </xf>
    <xf numFmtId="0" fontId="104" fillId="0" borderId="1">
      <alignment horizontal="left" vertical="center"/>
    </xf>
    <xf numFmtId="0" fontId="104" fillId="0" borderId="1">
      <alignment horizontal="left" vertical="center"/>
    </xf>
    <xf numFmtId="0" fontId="0" fillId="14" borderId="42" applyNumberFormat="0" applyFont="0" applyAlignment="0" applyProtection="0">
      <alignment vertical="center"/>
    </xf>
    <xf numFmtId="0" fontId="104" fillId="0" borderId="1">
      <alignment horizontal="left" vertical="center"/>
    </xf>
    <xf numFmtId="0" fontId="104" fillId="0" borderId="1">
      <alignment horizontal="left" vertical="center"/>
    </xf>
    <xf numFmtId="0" fontId="0" fillId="0" borderId="0">
      <alignment vertical="center"/>
    </xf>
    <xf numFmtId="0" fontId="0" fillId="0" borderId="0">
      <alignment vertical="center"/>
    </xf>
    <xf numFmtId="0" fontId="1" fillId="0" borderId="0">
      <alignment vertical="center"/>
    </xf>
    <xf numFmtId="0" fontId="1" fillId="0" borderId="0">
      <alignment vertical="center"/>
    </xf>
    <xf numFmtId="0" fontId="98" fillId="16" borderId="39" applyNumberFormat="0" applyAlignment="0" applyProtection="0">
      <alignment vertical="center"/>
    </xf>
    <xf numFmtId="0" fontId="1" fillId="0" borderId="0">
      <alignment vertical="center"/>
    </xf>
    <xf numFmtId="1" fontId="72" fillId="0" borderId="26" applyFill="0" applyProtection="0">
      <alignment horizontal="center" vertical="center"/>
    </xf>
    <xf numFmtId="0" fontId="1" fillId="0" borderId="0">
      <alignment vertical="center"/>
    </xf>
    <xf numFmtId="0" fontId="98" fillId="16" borderId="39" applyNumberFormat="0" applyAlignment="0" applyProtection="0">
      <alignment vertical="center"/>
    </xf>
    <xf numFmtId="0" fontId="1" fillId="0" borderId="0">
      <alignment vertical="center"/>
    </xf>
    <xf numFmtId="0" fontId="100"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65" fillId="13" borderId="0" applyNumberFormat="0" applyBorder="0" applyAlignment="0" applyProtection="0">
      <alignment vertical="center"/>
    </xf>
    <xf numFmtId="0" fontId="72" fillId="0" borderId="4" applyNumberFormat="0" applyFill="0" applyProtection="0">
      <alignment horizontal="left" vertical="center"/>
    </xf>
    <xf numFmtId="0" fontId="75" fillId="13" borderId="0" applyNumberFormat="0" applyBorder="0" applyAlignment="0" applyProtection="0">
      <alignment vertical="center"/>
    </xf>
    <xf numFmtId="0" fontId="75" fillId="21" borderId="0" applyNumberFormat="0" applyBorder="0" applyAlignment="0" applyProtection="0">
      <alignment vertical="center"/>
    </xf>
    <xf numFmtId="0" fontId="75" fillId="21" borderId="0" applyNumberFormat="0" applyBorder="0" applyAlignment="0" applyProtection="0">
      <alignment vertical="center"/>
    </xf>
    <xf numFmtId="0" fontId="7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78" fillId="0" borderId="0" applyNumberFormat="0" applyFill="0" applyBorder="0" applyAlignment="0" applyProtection="0">
      <alignment vertical="center"/>
    </xf>
    <xf numFmtId="0" fontId="65" fillId="21" borderId="0" applyNumberFormat="0" applyBorder="0" applyAlignment="0" applyProtection="0">
      <alignment vertical="center"/>
    </xf>
    <xf numFmtId="0" fontId="78" fillId="0" borderId="0" applyNumberFormat="0" applyFill="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75" fillId="13" borderId="0" applyNumberFormat="0" applyBorder="0" applyAlignment="0" applyProtection="0">
      <alignment vertical="center"/>
    </xf>
    <xf numFmtId="0" fontId="65" fillId="21" borderId="0" applyNumberFormat="0" applyBorder="0" applyAlignment="0" applyProtection="0">
      <alignment vertical="center"/>
    </xf>
    <xf numFmtId="0" fontId="65" fillId="21" borderId="0" applyNumberFormat="0" applyBorder="0" applyAlignment="0" applyProtection="0">
      <alignment vertical="center"/>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103" fillId="0" borderId="0" applyNumberFormat="0" applyFill="0" applyBorder="0" applyAlignment="0" applyProtection="0">
      <alignment vertical="center"/>
    </xf>
    <xf numFmtId="0" fontId="57" fillId="0" borderId="46" applyNumberFormat="0" applyFill="0" applyAlignment="0" applyProtection="0">
      <alignment vertical="center"/>
    </xf>
    <xf numFmtId="0" fontId="57" fillId="0" borderId="25" applyNumberFormat="0" applyFill="0" applyAlignment="0" applyProtection="0">
      <alignment vertical="center"/>
    </xf>
    <xf numFmtId="0" fontId="97" fillId="22" borderId="38" applyNumberFormat="0" applyAlignment="0" applyProtection="0">
      <alignment vertical="center"/>
    </xf>
    <xf numFmtId="0" fontId="57" fillId="0" borderId="25" applyNumberFormat="0" applyFill="0" applyAlignment="0" applyProtection="0">
      <alignment vertical="center"/>
    </xf>
    <xf numFmtId="0" fontId="97" fillId="22" borderId="38" applyNumberFormat="0" applyAlignment="0" applyProtection="0">
      <alignment vertical="center"/>
    </xf>
    <xf numFmtId="0" fontId="57" fillId="0" borderId="25" applyNumberFormat="0" applyFill="0" applyAlignment="0" applyProtection="0">
      <alignment vertical="center"/>
    </xf>
    <xf numFmtId="0" fontId="97" fillId="22" borderId="38" applyNumberFormat="0" applyAlignment="0" applyProtection="0">
      <alignment vertical="center"/>
    </xf>
    <xf numFmtId="0" fontId="57" fillId="0" borderId="25" applyNumberFormat="0" applyFill="0" applyAlignment="0" applyProtection="0">
      <alignment vertical="center"/>
    </xf>
    <xf numFmtId="0" fontId="97" fillId="22" borderId="38" applyNumberFormat="0" applyAlignment="0" applyProtection="0">
      <alignment vertical="center"/>
    </xf>
    <xf numFmtId="0" fontId="57" fillId="0" borderId="46" applyNumberFormat="0" applyFill="0" applyAlignment="0" applyProtection="0">
      <alignment vertical="center"/>
    </xf>
    <xf numFmtId="0" fontId="97" fillId="22" borderId="38" applyNumberFormat="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103" fillId="0" borderId="0" applyNumberFormat="0" applyFill="0" applyBorder="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103" fillId="0" borderId="0" applyNumberFormat="0" applyFill="0" applyBorder="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4" fontId="0" fillId="0" borderId="0" applyFont="0" applyFill="0" applyBorder="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57" fillId="0" borderId="25" applyNumberFormat="0" applyFill="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8" fillId="16" borderId="39"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97" fillId="22" borderId="38" applyNumberFormat="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61" fillId="0" borderId="26" applyNumberFormat="0" applyFill="0" applyProtection="0">
      <alignment horizontal="lef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103" fillId="0" borderId="0" applyNumberFormat="0" applyFill="0" applyBorder="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63" fillId="0" borderId="27" applyNumberFormat="0" applyFill="0" applyAlignment="0" applyProtection="0">
      <alignment vertical="center"/>
    </xf>
    <xf numFmtId="0" fontId="106" fillId="0" borderId="0">
      <alignment vertical="center"/>
    </xf>
    <xf numFmtId="0" fontId="108" fillId="55" borderId="39" applyNumberFormat="0" applyAlignment="0" applyProtection="0">
      <alignment vertical="center"/>
    </xf>
    <xf numFmtId="198" fontId="0" fillId="0" borderId="0" applyFont="0" applyFill="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60" fillId="67" borderId="0" applyNumberFormat="0" applyBorder="0" applyAlignment="0" applyProtection="0">
      <alignment vertical="center"/>
    </xf>
    <xf numFmtId="0" fontId="8" fillId="69" borderId="0" applyNumberFormat="0" applyBorder="0" applyAlignment="0" applyProtection="0">
      <alignment vertical="center"/>
    </xf>
    <xf numFmtId="0" fontId="8" fillId="69" borderId="0" applyNumberFormat="0" applyBorder="0" applyAlignment="0" applyProtection="0">
      <alignment vertical="center"/>
    </xf>
    <xf numFmtId="0" fontId="8" fillId="62" borderId="0" applyNumberFormat="0" applyBorder="0" applyAlignment="0" applyProtection="0">
      <alignment vertical="center"/>
    </xf>
    <xf numFmtId="0" fontId="8" fillId="68" borderId="0" applyNumberFormat="0" applyBorder="0" applyAlignment="0" applyProtection="0">
      <alignment vertical="center"/>
    </xf>
    <xf numFmtId="0" fontId="60" fillId="56" borderId="0" applyNumberFormat="0" applyBorder="0" applyAlignment="0" applyProtection="0">
      <alignment vertical="center"/>
    </xf>
    <xf numFmtId="0" fontId="60" fillId="56" borderId="0" applyNumberFormat="0" applyBorder="0" applyAlignment="0" applyProtection="0">
      <alignment vertical="center"/>
    </xf>
    <xf numFmtId="0" fontId="60" fillId="56" borderId="0" applyNumberFormat="0" applyBorder="0" applyAlignment="0" applyProtection="0">
      <alignment vertical="center"/>
    </xf>
    <xf numFmtId="0" fontId="60" fillId="70" borderId="0" applyNumberFormat="0" applyBorder="0" applyAlignment="0" applyProtection="0">
      <alignment vertical="center"/>
    </xf>
    <xf numFmtId="0" fontId="60" fillId="10" borderId="0" applyNumberFormat="0" applyBorder="0" applyAlignment="0" applyProtection="0">
      <alignment vertical="center"/>
    </xf>
    <xf numFmtId="0" fontId="60" fillId="70" borderId="0" applyNumberFormat="0" applyBorder="0" applyAlignment="0" applyProtection="0">
      <alignment vertical="center"/>
    </xf>
    <xf numFmtId="0" fontId="60" fillId="53" borderId="0" applyNumberFormat="0" applyBorder="0" applyAlignment="0" applyProtection="0">
      <alignment vertical="center"/>
    </xf>
    <xf numFmtId="0" fontId="60" fillId="53" borderId="0" applyNumberFormat="0" applyBorder="0" applyAlignment="0" applyProtection="0">
      <alignment vertical="center"/>
    </xf>
    <xf numFmtId="0" fontId="60" fillId="9" borderId="0" applyNumberFormat="0" applyBorder="0" applyAlignment="0" applyProtection="0">
      <alignment vertical="center"/>
    </xf>
    <xf numFmtId="0" fontId="60" fillId="59" borderId="0" applyNumberFormat="0" applyBorder="0" applyAlignment="0" applyProtection="0">
      <alignment vertical="center"/>
    </xf>
    <xf numFmtId="0" fontId="60" fillId="59" borderId="0" applyNumberFormat="0" applyBorder="0" applyAlignment="0" applyProtection="0">
      <alignment vertical="center"/>
    </xf>
    <xf numFmtId="0" fontId="67" fillId="15" borderId="0" applyNumberFormat="0" applyBorder="0" applyAlignment="0" applyProtection="0">
      <alignment vertical="center"/>
    </xf>
    <xf numFmtId="0" fontId="60" fillId="59" borderId="0" applyNumberFormat="0" applyBorder="0" applyAlignment="0" applyProtection="0">
      <alignment vertical="center"/>
    </xf>
    <xf numFmtId="0" fontId="60" fillId="59" borderId="0" applyNumberFormat="0" applyBorder="0" applyAlignment="0" applyProtection="0">
      <alignment vertical="center"/>
    </xf>
    <xf numFmtId="0" fontId="67" fillId="15" borderId="0" applyNumberFormat="0" applyBorder="0" applyAlignment="0" applyProtection="0">
      <alignment vertical="center"/>
    </xf>
    <xf numFmtId="0" fontId="60" fillId="67" borderId="0" applyNumberFormat="0" applyBorder="0" applyAlignment="0" applyProtection="0">
      <alignment vertical="center"/>
    </xf>
    <xf numFmtId="0" fontId="60" fillId="67" borderId="0" applyNumberFormat="0" applyBorder="0" applyAlignment="0" applyProtection="0">
      <alignment vertical="center"/>
    </xf>
    <xf numFmtId="0" fontId="60" fillId="12"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10" borderId="0" applyNumberFormat="0" applyBorder="0" applyAlignment="0" applyProtection="0">
      <alignment vertical="center"/>
    </xf>
    <xf numFmtId="0" fontId="60" fillId="71" borderId="0" applyNumberFormat="0" applyBorder="0" applyAlignment="0" applyProtection="0">
      <alignment vertical="center"/>
    </xf>
    <xf numFmtId="0" fontId="60" fillId="71" borderId="0" applyNumberFormat="0" applyBorder="0" applyAlignment="0" applyProtection="0">
      <alignment vertical="center"/>
    </xf>
    <xf numFmtId="176" fontId="72" fillId="0" borderId="26" applyFill="0" applyProtection="0">
      <alignment horizontal="right" vertical="center"/>
    </xf>
    <xf numFmtId="176" fontId="72" fillId="0" borderId="26" applyFill="0" applyProtection="0">
      <alignment horizontal="right" vertical="center"/>
    </xf>
    <xf numFmtId="176" fontId="72" fillId="0" borderId="26" applyFill="0" applyProtection="0">
      <alignment horizontal="right" vertical="center"/>
    </xf>
    <xf numFmtId="176" fontId="72" fillId="0" borderId="26" applyFill="0" applyProtection="0">
      <alignment horizontal="right" vertical="center"/>
    </xf>
    <xf numFmtId="0" fontId="72" fillId="0" borderId="4" applyNumberFormat="0" applyFill="0" applyProtection="0">
      <alignment horizontal="left" vertical="center"/>
    </xf>
    <xf numFmtId="0" fontId="72" fillId="0" borderId="4" applyNumberFormat="0" applyFill="0" applyProtection="0">
      <alignment horizontal="left" vertical="center"/>
    </xf>
    <xf numFmtId="0" fontId="72" fillId="0" borderId="4" applyNumberFormat="0" applyFill="0" applyProtection="0">
      <alignment horizontal="left" vertical="center"/>
    </xf>
    <xf numFmtId="0" fontId="72" fillId="0" borderId="4" applyNumberFormat="0" applyFill="0" applyProtection="0">
      <alignment horizontal="left" vertical="center"/>
    </xf>
    <xf numFmtId="0" fontId="67" fillId="15" borderId="0" applyNumberFormat="0" applyBorder="0" applyAlignment="0" applyProtection="0">
      <alignment vertical="center"/>
    </xf>
    <xf numFmtId="0" fontId="67" fillId="15" borderId="0" applyNumberFormat="0" applyBorder="0" applyAlignment="0" applyProtection="0">
      <alignment vertical="center"/>
    </xf>
    <xf numFmtId="0" fontId="67" fillId="15" borderId="0" applyNumberFormat="0" applyBorder="0" applyAlignment="0" applyProtection="0">
      <alignment vertical="center"/>
    </xf>
    <xf numFmtId="0" fontId="67" fillId="15" borderId="0" applyNumberFormat="0" applyBorder="0" applyAlignment="0" applyProtection="0">
      <alignment vertical="center"/>
    </xf>
    <xf numFmtId="0" fontId="67" fillId="15" borderId="0" applyNumberFormat="0" applyBorder="0" applyAlignment="0" applyProtection="0">
      <alignment vertical="center"/>
    </xf>
    <xf numFmtId="0" fontId="67" fillId="15" borderId="0" applyNumberFormat="0" applyBorder="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41" fontId="0" fillId="0" borderId="0" applyFont="0" applyFill="0" applyBorder="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94" fillId="16" borderId="37"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0" fontId="108" fillId="55" borderId="39" applyNumberFormat="0" applyAlignment="0" applyProtection="0">
      <alignment vertical="center"/>
    </xf>
    <xf numFmtId="1" fontId="72" fillId="0" borderId="26" applyFill="0" applyProtection="0">
      <alignment horizontal="center" vertical="center"/>
    </xf>
    <xf numFmtId="1" fontId="72" fillId="0" borderId="26" applyFill="0" applyProtection="0">
      <alignment horizontal="center" vertical="center"/>
    </xf>
    <xf numFmtId="0" fontId="128" fillId="0" borderId="0">
      <alignment vertical="center"/>
    </xf>
    <xf numFmtId="0" fontId="99" fillId="0" borderId="0">
      <alignment vertical="center"/>
    </xf>
    <xf numFmtId="43" fontId="0" fillId="0" borderId="0" applyFont="0" applyFill="0" applyBorder="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0" fillId="14" borderId="42" applyNumberFormat="0" applyFont="0" applyAlignment="0" applyProtection="0">
      <alignment vertical="center"/>
    </xf>
    <xf numFmtId="0" fontId="129" fillId="0" borderId="0"/>
  </cellStyleXfs>
  <cellXfs count="853">
    <xf numFmtId="0" fontId="0" fillId="0" borderId="0" xfId="0" applyAlignment="1"/>
    <xf numFmtId="0" fontId="1" fillId="0" borderId="0" xfId="287" applyNumberFormat="1" applyFont="1" applyFill="1" applyBorder="1" applyAlignment="1">
      <alignment vertical="center" wrapText="1"/>
    </xf>
    <xf numFmtId="0" fontId="2" fillId="0" borderId="0" xfId="287" applyNumberFormat="1" applyFont="1" applyFill="1" applyBorder="1" applyAlignment="1">
      <alignment vertical="center" wrapText="1"/>
    </xf>
    <xf numFmtId="0" fontId="3" fillId="0" borderId="0" xfId="986" applyFont="1" applyFill="1" applyBorder="1" applyAlignment="1">
      <alignment horizontal="center" vertical="center" wrapText="1"/>
    </xf>
    <xf numFmtId="0" fontId="3" fillId="0" borderId="0" xfId="986" applyFont="1" applyFill="1" applyBorder="1" applyAlignment="1">
      <alignment horizontal="center" vertical="center"/>
    </xf>
    <xf numFmtId="0" fontId="4" fillId="0" borderId="0" xfId="287" applyNumberFormat="1" applyFont="1" applyFill="1" applyBorder="1" applyAlignment="1">
      <alignment vertical="center" wrapText="1"/>
    </xf>
    <xf numFmtId="0" fontId="3" fillId="0" borderId="0" xfId="287" applyNumberFormat="1" applyFont="1" applyFill="1" applyBorder="1" applyAlignment="1">
      <alignment vertical="center" wrapText="1"/>
    </xf>
    <xf numFmtId="0" fontId="1" fillId="0" borderId="0" xfId="287" applyNumberFormat="1" applyFont="1" applyFill="1" applyBorder="1" applyAlignment="1">
      <alignment horizontal="left" vertical="center" wrapText="1"/>
    </xf>
    <xf numFmtId="0" fontId="1" fillId="0" borderId="0" xfId="287" applyNumberFormat="1" applyFont="1" applyFill="1" applyBorder="1" applyAlignment="1">
      <alignment horizontal="center" vertical="center" wrapText="1"/>
    </xf>
    <xf numFmtId="49" fontId="1" fillId="0" borderId="0" xfId="287" applyNumberFormat="1" applyFont="1" applyFill="1" applyBorder="1" applyAlignment="1">
      <alignment horizontal="center" vertical="center" wrapText="1"/>
    </xf>
    <xf numFmtId="0" fontId="5" fillId="0" borderId="0" xfId="0" applyFont="1" applyFill="1" applyBorder="1" applyAlignment="1">
      <alignment vertical="center"/>
    </xf>
    <xf numFmtId="0" fontId="6" fillId="0" borderId="0" xfId="287" applyNumberFormat="1" applyFont="1" applyFill="1" applyBorder="1" applyAlignment="1" applyProtection="1">
      <alignment horizontal="center" vertical="center" wrapText="1"/>
    </xf>
    <xf numFmtId="0" fontId="6" fillId="0" borderId="0" xfId="287" applyNumberFormat="1" applyFont="1" applyFill="1" applyBorder="1" applyAlignment="1" applyProtection="1">
      <alignment horizontal="left" vertical="center" wrapText="1"/>
    </xf>
    <xf numFmtId="0" fontId="7" fillId="0" borderId="0" xfId="484" applyNumberFormat="1" applyFont="1" applyFill="1" applyAlignment="1">
      <alignment horizontal="left" vertical="center" wrapText="1"/>
    </xf>
    <xf numFmtId="0" fontId="7" fillId="0" borderId="0" xfId="287" applyNumberFormat="1" applyFont="1" applyFill="1" applyBorder="1" applyAlignment="1" applyProtection="1">
      <alignment horizontal="left" vertical="center" wrapText="1"/>
    </xf>
    <xf numFmtId="0" fontId="7" fillId="0" borderId="0" xfId="287" applyNumberFormat="1" applyFont="1" applyFill="1" applyBorder="1" applyAlignment="1" applyProtection="1">
      <alignment horizontal="center" vertical="center" wrapText="1"/>
    </xf>
    <xf numFmtId="0" fontId="2" fillId="0" borderId="1" xfId="287" applyNumberFormat="1" applyFont="1" applyFill="1" applyBorder="1" applyAlignment="1">
      <alignment horizontal="center" vertical="center" wrapText="1"/>
    </xf>
    <xf numFmtId="0" fontId="8" fillId="0" borderId="1" xfId="484" applyNumberFormat="1" applyFont="1" applyFill="1" applyBorder="1" applyAlignment="1">
      <alignment horizontal="center" vertical="center" wrapText="1"/>
    </xf>
    <xf numFmtId="0" fontId="2" fillId="0" borderId="1" xfId="287" applyNumberFormat="1" applyFont="1" applyFill="1" applyBorder="1" applyAlignment="1">
      <alignment vertical="center" wrapText="1"/>
    </xf>
    <xf numFmtId="0" fontId="3" fillId="0" borderId="1" xfId="287" applyNumberFormat="1" applyFont="1" applyFill="1" applyBorder="1" applyAlignment="1">
      <alignment horizontal="center" vertical="center" wrapText="1"/>
    </xf>
    <xf numFmtId="0" fontId="3" fillId="0" borderId="1" xfId="287" applyNumberFormat="1" applyFont="1" applyFill="1" applyBorder="1" applyAlignment="1">
      <alignment horizontal="left" vertical="center" wrapText="1"/>
    </xf>
    <xf numFmtId="49" fontId="9" fillId="0" borderId="1" xfId="986" applyNumberFormat="1" applyFont="1" applyFill="1" applyBorder="1" applyAlignment="1">
      <alignment vertical="center" wrapText="1"/>
    </xf>
    <xf numFmtId="0" fontId="3" fillId="0" borderId="1" xfId="287" applyNumberFormat="1" applyFont="1" applyFill="1" applyBorder="1" applyAlignment="1">
      <alignment vertical="center" wrapText="1"/>
    </xf>
    <xf numFmtId="49" fontId="9" fillId="0" borderId="1" xfId="986" applyNumberFormat="1" applyFont="1" applyFill="1" applyBorder="1" applyAlignment="1">
      <alignment horizontal="left" vertical="center" wrapText="1"/>
    </xf>
    <xf numFmtId="49" fontId="9" fillId="0" borderId="1" xfId="986" applyNumberFormat="1" applyFont="1" applyFill="1" applyBorder="1" applyAlignment="1">
      <alignment horizontal="center" vertical="center" wrapText="1"/>
    </xf>
    <xf numFmtId="49" fontId="9" fillId="0" borderId="2" xfId="986" applyNumberFormat="1" applyFont="1" applyFill="1" applyBorder="1" applyAlignment="1">
      <alignment horizontal="center" vertical="center" wrapText="1"/>
    </xf>
    <xf numFmtId="49" fontId="9" fillId="0" borderId="3" xfId="986" applyNumberFormat="1" applyFont="1" applyFill="1" applyBorder="1" applyAlignment="1">
      <alignment horizontal="center" vertical="center" wrapText="1"/>
    </xf>
    <xf numFmtId="49" fontId="9" fillId="0" borderId="4" xfId="986" applyNumberFormat="1" applyFont="1" applyFill="1" applyBorder="1" applyAlignment="1">
      <alignment horizontal="center" vertical="center" wrapText="1"/>
    </xf>
    <xf numFmtId="0" fontId="3" fillId="0" borderId="2" xfId="287" applyNumberFormat="1" applyFont="1" applyFill="1" applyBorder="1" applyAlignment="1">
      <alignment horizontal="center" vertical="center" wrapText="1"/>
    </xf>
    <xf numFmtId="0" fontId="3" fillId="0" borderId="2" xfId="287" applyNumberFormat="1" applyFont="1" applyFill="1" applyBorder="1" applyAlignment="1">
      <alignment horizontal="left" vertical="center" wrapText="1"/>
    </xf>
    <xf numFmtId="0" fontId="9" fillId="0" borderId="2" xfId="986" applyNumberFormat="1" applyFont="1" applyFill="1" applyBorder="1" applyAlignment="1">
      <alignment horizontal="center" vertical="center" wrapText="1"/>
    </xf>
    <xf numFmtId="0" fontId="9" fillId="0" borderId="2" xfId="986" applyNumberFormat="1" applyFont="1" applyFill="1" applyBorder="1" applyAlignment="1">
      <alignment horizontal="left" vertical="center" wrapText="1"/>
    </xf>
    <xf numFmtId="0" fontId="3" fillId="0" borderId="3" xfId="287" applyNumberFormat="1" applyFont="1" applyFill="1" applyBorder="1" applyAlignment="1">
      <alignment horizontal="center" vertical="center" wrapText="1"/>
    </xf>
    <xf numFmtId="0" fontId="3" fillId="0" borderId="3" xfId="287" applyNumberFormat="1" applyFont="1" applyFill="1" applyBorder="1" applyAlignment="1">
      <alignment horizontal="left" vertical="center" wrapText="1"/>
    </xf>
    <xf numFmtId="0" fontId="9" fillId="0" borderId="3" xfId="986" applyNumberFormat="1" applyFont="1" applyFill="1" applyBorder="1" applyAlignment="1">
      <alignment horizontal="center" vertical="center" wrapText="1"/>
    </xf>
    <xf numFmtId="0" fontId="9" fillId="0" borderId="3" xfId="986" applyNumberFormat="1" applyFont="1" applyFill="1" applyBorder="1" applyAlignment="1">
      <alignment horizontal="left" vertical="center" wrapText="1"/>
    </xf>
    <xf numFmtId="0" fontId="9" fillId="0" borderId="4" xfId="986" applyNumberFormat="1" applyFont="1" applyFill="1" applyBorder="1" applyAlignment="1">
      <alignment horizontal="left" vertical="center" wrapText="1"/>
    </xf>
    <xf numFmtId="0" fontId="9" fillId="0" borderId="4" xfId="986" applyNumberFormat="1" applyFont="1" applyFill="1" applyBorder="1" applyAlignment="1">
      <alignment horizontal="center" vertical="center" wrapText="1"/>
    </xf>
    <xf numFmtId="49" fontId="9" fillId="0" borderId="2" xfId="986" applyNumberFormat="1" applyFont="1" applyFill="1" applyBorder="1" applyAlignment="1">
      <alignment vertical="center" wrapText="1"/>
    </xf>
    <xf numFmtId="0" fontId="3" fillId="0" borderId="4" xfId="287" applyNumberFormat="1" applyFont="1" applyFill="1" applyBorder="1" applyAlignment="1">
      <alignment horizontal="center" vertical="center" wrapText="1"/>
    </xf>
    <xf numFmtId="0" fontId="3" fillId="0" borderId="4" xfId="287" applyNumberFormat="1" applyFont="1" applyFill="1" applyBorder="1" applyAlignment="1">
      <alignment horizontal="left" vertical="center" wrapText="1"/>
    </xf>
    <xf numFmtId="0" fontId="3" fillId="0" borderId="1" xfId="986" applyFont="1" applyFill="1" applyBorder="1" applyAlignment="1">
      <alignment horizontal="center" vertical="center" wrapText="1"/>
    </xf>
    <xf numFmtId="49" fontId="3" fillId="0" borderId="1" xfId="986" applyNumberFormat="1" applyFont="1" applyFill="1" applyBorder="1" applyAlignment="1">
      <alignment horizontal="center" vertical="center" wrapText="1"/>
    </xf>
    <xf numFmtId="0" fontId="3" fillId="0" borderId="1" xfId="986" applyFont="1" applyFill="1" applyBorder="1" applyAlignment="1">
      <alignment horizontal="center" vertical="center"/>
    </xf>
    <xf numFmtId="0" fontId="3" fillId="0" borderId="5" xfId="986" applyFont="1" applyFill="1" applyBorder="1" applyAlignment="1">
      <alignment horizontal="center" vertical="center" wrapText="1"/>
    </xf>
    <xf numFmtId="192" fontId="3" fillId="0" borderId="1" xfId="986" applyNumberFormat="1" applyFont="1" applyFill="1" applyBorder="1" applyAlignment="1">
      <alignment horizontal="center" vertical="center" wrapText="1"/>
    </xf>
    <xf numFmtId="49" fontId="3" fillId="0" borderId="2" xfId="986" applyNumberFormat="1" applyFont="1" applyFill="1" applyBorder="1" applyAlignment="1">
      <alignment horizontal="center" vertical="center" wrapText="1"/>
    </xf>
    <xf numFmtId="49" fontId="3" fillId="0" borderId="3" xfId="986" applyNumberFormat="1" applyFont="1" applyFill="1" applyBorder="1" applyAlignment="1">
      <alignment horizontal="center" vertical="center" wrapText="1"/>
    </xf>
    <xf numFmtId="49" fontId="3" fillId="0" borderId="4" xfId="986" applyNumberFormat="1" applyFont="1" applyFill="1" applyBorder="1" applyAlignment="1">
      <alignment horizontal="center" vertical="center" wrapText="1"/>
    </xf>
    <xf numFmtId="0" fontId="9" fillId="0" borderId="2" xfId="986" applyFont="1" applyFill="1" applyBorder="1" applyAlignment="1">
      <alignment horizontal="center" vertical="center" wrapText="1"/>
    </xf>
    <xf numFmtId="0" fontId="9" fillId="0" borderId="2" xfId="986" applyFont="1" applyFill="1" applyBorder="1" applyAlignment="1">
      <alignment horizontal="left" vertical="center" wrapText="1"/>
    </xf>
    <xf numFmtId="0" fontId="9" fillId="0" borderId="3" xfId="986" applyFont="1" applyFill="1" applyBorder="1" applyAlignment="1">
      <alignment horizontal="center" vertical="center" wrapText="1"/>
    </xf>
    <xf numFmtId="0" fontId="9" fillId="0" borderId="3" xfId="986" applyFont="1" applyFill="1" applyBorder="1" applyAlignment="1">
      <alignment horizontal="left" vertical="center" wrapText="1"/>
    </xf>
    <xf numFmtId="0" fontId="9" fillId="0" borderId="4" xfId="986" applyFont="1" applyFill="1" applyBorder="1" applyAlignment="1">
      <alignment horizontal="center" vertical="center" wrapText="1"/>
    </xf>
    <xf numFmtId="0" fontId="9" fillId="0" borderId="4" xfId="986" applyFont="1" applyFill="1" applyBorder="1" applyAlignment="1">
      <alignment horizontal="left" vertical="center" wrapText="1"/>
    </xf>
    <xf numFmtId="0" fontId="9" fillId="0" borderId="1" xfId="986" applyNumberFormat="1" applyFont="1" applyFill="1" applyBorder="1" applyAlignment="1">
      <alignment horizontal="center" vertical="center" wrapText="1"/>
    </xf>
    <xf numFmtId="49" fontId="6" fillId="0" borderId="0" xfId="287" applyNumberFormat="1" applyFont="1" applyFill="1" applyBorder="1" applyAlignment="1" applyProtection="1">
      <alignment horizontal="center" vertical="center" wrapText="1"/>
    </xf>
    <xf numFmtId="49" fontId="7" fillId="0" borderId="0" xfId="287" applyNumberFormat="1" applyFont="1" applyFill="1" applyBorder="1" applyAlignment="1" applyProtection="1">
      <alignment horizontal="center" vertical="center" wrapText="1"/>
    </xf>
    <xf numFmtId="49" fontId="8" fillId="0" borderId="1" xfId="484" applyNumberFormat="1" applyFont="1" applyFill="1" applyBorder="1" applyAlignment="1">
      <alignment horizontal="center" vertical="center" wrapText="1"/>
    </xf>
    <xf numFmtId="49" fontId="10" fillId="0" borderId="1" xfId="986" applyNumberFormat="1" applyFont="1" applyFill="1" applyBorder="1" applyAlignment="1">
      <alignment horizontal="center" vertical="center" wrapText="1"/>
    </xf>
    <xf numFmtId="49" fontId="3" fillId="0" borderId="1" xfId="986" applyNumberFormat="1" applyFont="1" applyFill="1" applyBorder="1" applyAlignment="1">
      <alignment horizontal="center" vertical="center"/>
    </xf>
    <xf numFmtId="49" fontId="9" fillId="0" borderId="1" xfId="986" applyNumberFormat="1" applyFont="1" applyFill="1" applyBorder="1" applyAlignment="1">
      <alignment horizontal="left" vertical="center"/>
    </xf>
    <xf numFmtId="49" fontId="9" fillId="0" borderId="1" xfId="986" applyNumberFormat="1" applyFont="1" applyFill="1" applyBorder="1" applyAlignment="1">
      <alignment horizontal="center" vertical="center"/>
    </xf>
    <xf numFmtId="0" fontId="4" fillId="0" borderId="3" xfId="287" applyNumberFormat="1" applyFont="1" applyFill="1" applyBorder="1" applyAlignment="1">
      <alignment horizontal="center" vertical="center" wrapText="1"/>
    </xf>
    <xf numFmtId="0" fontId="11" fillId="0" borderId="3" xfId="287" applyNumberFormat="1" applyFont="1" applyFill="1" applyBorder="1" applyAlignment="1">
      <alignment horizontal="center" vertical="center" wrapText="1"/>
    </xf>
    <xf numFmtId="0" fontId="12" fillId="0" borderId="3" xfId="484" applyNumberFormat="1" applyFont="1" applyFill="1" applyBorder="1" applyAlignment="1">
      <alignment horizontal="center" vertical="center" wrapText="1"/>
    </xf>
    <xf numFmtId="0" fontId="11" fillId="0" borderId="1" xfId="287" applyNumberFormat="1" applyFont="1" applyFill="1" applyBorder="1" applyAlignment="1">
      <alignment horizontal="center" vertical="center" wrapText="1"/>
    </xf>
    <xf numFmtId="0" fontId="4" fillId="0" borderId="4" xfId="287" applyNumberFormat="1" applyFont="1" applyFill="1" applyBorder="1" applyAlignment="1">
      <alignment horizontal="center" vertical="center" wrapText="1"/>
    </xf>
    <xf numFmtId="0" fontId="11" fillId="0" borderId="4" xfId="287" applyNumberFormat="1" applyFont="1" applyFill="1" applyBorder="1" applyAlignment="1">
      <alignment horizontal="center" vertical="center" wrapText="1"/>
    </xf>
    <xf numFmtId="0" fontId="12" fillId="0" borderId="4" xfId="484" applyNumberFormat="1" applyFont="1" applyFill="1" applyBorder="1" applyAlignment="1">
      <alignment horizontal="center" vertical="center" wrapText="1"/>
    </xf>
    <xf numFmtId="0" fontId="11" fillId="0" borderId="0" xfId="287" applyNumberFormat="1" applyFont="1" applyFill="1" applyBorder="1" applyAlignment="1">
      <alignment vertical="center" wrapText="1"/>
    </xf>
    <xf numFmtId="0" fontId="13"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14" fillId="0" borderId="0" xfId="767" applyNumberFormat="1" applyFont="1" applyFill="1" applyAlignment="1" applyProtection="1">
      <alignment horizontal="center" vertical="center" wrapText="1"/>
    </xf>
    <xf numFmtId="0" fontId="15" fillId="0" borderId="0" xfId="0" applyFont="1" applyFill="1" applyBorder="1" applyAlignment="1">
      <alignment vertical="center"/>
    </xf>
    <xf numFmtId="0" fontId="9" fillId="0" borderId="0" xfId="986"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691" applyFont="1" applyFill="1" applyBorder="1" applyAlignment="1">
      <alignment horizontal="center" vertical="center"/>
    </xf>
    <xf numFmtId="0" fontId="12" fillId="0" borderId="1" xfId="691" applyFont="1" applyFill="1" applyBorder="1" applyAlignment="1">
      <alignment vertical="center"/>
    </xf>
    <xf numFmtId="199" fontId="12" fillId="2" borderId="1" xfId="249" applyNumberFormat="1" applyFont="1" applyFill="1" applyBorder="1" applyAlignment="1">
      <alignment vertical="center" wrapText="1"/>
    </xf>
    <xf numFmtId="192" fontId="12" fillId="2" borderId="1" xfId="38" applyNumberFormat="1" applyFont="1" applyFill="1" applyBorder="1" applyAlignment="1" applyProtection="1">
      <alignment horizontal="right" vertical="center"/>
    </xf>
    <xf numFmtId="0" fontId="9" fillId="0" borderId="1" xfId="691" applyFont="1" applyFill="1" applyBorder="1" applyAlignment="1">
      <alignment horizontal="left" vertical="center" indent="1"/>
    </xf>
    <xf numFmtId="199" fontId="9" fillId="0" borderId="1" xfId="249" applyNumberFormat="1" applyFont="1" applyFill="1" applyBorder="1" applyAlignment="1">
      <alignment vertical="center" wrapText="1"/>
    </xf>
    <xf numFmtId="192" fontId="9" fillId="2" borderId="1" xfId="38" applyNumberFormat="1" applyFont="1" applyFill="1" applyBorder="1" applyAlignment="1" applyProtection="1">
      <alignment horizontal="right" vertical="center"/>
    </xf>
    <xf numFmtId="200" fontId="4" fillId="0" borderId="0" xfId="0" applyNumberFormat="1" applyFont="1" applyFill="1" applyBorder="1" applyAlignment="1">
      <alignment vertical="center"/>
    </xf>
    <xf numFmtId="192" fontId="3" fillId="0" borderId="0" xfId="0" applyNumberFormat="1" applyFont="1" applyFill="1" applyBorder="1" applyAlignment="1">
      <alignment vertical="center"/>
    </xf>
    <xf numFmtId="0" fontId="1" fillId="0" borderId="0" xfId="0" applyFont="1" applyFill="1" applyBorder="1" applyAlignment="1">
      <alignment vertical="center"/>
    </xf>
    <xf numFmtId="0" fontId="16" fillId="0" borderId="0" xfId="0" applyFont="1" applyFill="1" applyBorder="1" applyAlignment="1">
      <alignment horizontal="center" vertical="center"/>
    </xf>
    <xf numFmtId="0" fontId="17" fillId="0" borderId="0" xfId="0" applyFont="1" applyFill="1" applyBorder="1" applyAlignment="1">
      <alignment vertical="center"/>
    </xf>
    <xf numFmtId="0" fontId="7" fillId="0" borderId="0"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9" fillId="0" borderId="1" xfId="0" applyFont="1" applyFill="1" applyBorder="1" applyAlignment="1">
      <alignment horizontal="left" vertical="center" wrapText="1"/>
    </xf>
    <xf numFmtId="201" fontId="20" fillId="2" borderId="1" xfId="0" applyNumberFormat="1" applyFont="1" applyFill="1" applyBorder="1" applyAlignment="1">
      <alignment vertical="center"/>
    </xf>
    <xf numFmtId="0" fontId="21" fillId="0" borderId="1" xfId="0" applyFont="1" applyFill="1" applyBorder="1" applyAlignment="1">
      <alignment horizontal="left" vertical="center" wrapText="1"/>
    </xf>
    <xf numFmtId="201" fontId="22" fillId="0" borderId="1" xfId="0" applyNumberFormat="1" applyFont="1" applyFill="1" applyBorder="1" applyAlignment="1">
      <alignment vertical="center"/>
    </xf>
    <xf numFmtId="201" fontId="18" fillId="2" borderId="1" xfId="0" applyNumberFormat="1" applyFont="1" applyFill="1" applyBorder="1" applyAlignment="1">
      <alignment vertical="center"/>
    </xf>
    <xf numFmtId="200" fontId="1" fillId="0" borderId="0" xfId="0" applyNumberFormat="1" applyFont="1" applyFill="1" applyBorder="1" applyAlignment="1">
      <alignment vertical="center"/>
    </xf>
    <xf numFmtId="0" fontId="23" fillId="0" borderId="0" xfId="0" applyFont="1" applyFill="1" applyBorder="1" applyAlignment="1">
      <alignment horizontal="left" vertical="center" wrapText="1"/>
    </xf>
    <xf numFmtId="0" fontId="3" fillId="0" borderId="0" xfId="0" applyFont="1" applyFill="1" applyBorder="1" applyAlignment="1">
      <alignment vertical="center" wrapText="1"/>
    </xf>
    <xf numFmtId="0" fontId="24" fillId="0" borderId="0" xfId="0" applyFont="1" applyFill="1" applyBorder="1" applyAlignment="1">
      <alignment vertical="center"/>
    </xf>
    <xf numFmtId="192" fontId="1" fillId="0" borderId="0" xfId="0" applyNumberFormat="1" applyFont="1" applyFill="1" applyBorder="1" applyAlignment="1">
      <alignment vertical="center"/>
    </xf>
    <xf numFmtId="0" fontId="22" fillId="0" borderId="0" xfId="986" applyFont="1" applyFill="1" applyBorder="1" applyAlignment="1">
      <alignment vertical="center"/>
    </xf>
    <xf numFmtId="0" fontId="22" fillId="0" borderId="0" xfId="912" applyFont="1" applyFill="1" applyBorder="1" applyAlignment="1">
      <alignment horizontal="center" vertical="center"/>
    </xf>
    <xf numFmtId="0" fontId="25" fillId="0" borderId="0" xfId="912" applyFont="1" applyFill="1" applyBorder="1" applyAlignment="1">
      <alignment vertical="center"/>
    </xf>
    <xf numFmtId="0" fontId="22" fillId="0" borderId="0" xfId="912" applyFont="1" applyFill="1" applyBorder="1" applyAlignment="1">
      <alignment horizontal="right" vertical="center"/>
    </xf>
    <xf numFmtId="0" fontId="18" fillId="0" borderId="1" xfId="912" applyFont="1" applyFill="1" applyBorder="1" applyAlignment="1">
      <alignment horizontal="center" vertical="center"/>
    </xf>
    <xf numFmtId="0" fontId="18" fillId="0" borderId="1" xfId="912" applyFont="1" applyFill="1" applyBorder="1" applyAlignment="1">
      <alignment horizontal="left" vertical="center"/>
    </xf>
    <xf numFmtId="199" fontId="18" fillId="2" borderId="1" xfId="788" applyNumberFormat="1" applyFont="1" applyFill="1" applyBorder="1" applyAlignment="1">
      <alignment horizontal="right" vertical="center" wrapText="1"/>
    </xf>
    <xf numFmtId="192" fontId="22" fillId="2" borderId="1" xfId="38" applyNumberFormat="1" applyFont="1" applyFill="1" applyBorder="1" applyAlignment="1" applyProtection="1">
      <alignment horizontal="right" vertical="center"/>
    </xf>
    <xf numFmtId="0" fontId="22" fillId="0" borderId="1" xfId="912" applyFont="1" applyFill="1" applyBorder="1" applyAlignment="1">
      <alignment horizontal="left" vertical="center"/>
    </xf>
    <xf numFmtId="199" fontId="22" fillId="0" borderId="1" xfId="788" applyNumberFormat="1" applyFont="1" applyFill="1" applyBorder="1" applyAlignment="1">
      <alignment horizontal="right" vertical="center" wrapText="1"/>
    </xf>
    <xf numFmtId="199" fontId="18" fillId="0" borderId="1" xfId="788" applyNumberFormat="1" applyFont="1" applyFill="1" applyBorder="1" applyAlignment="1">
      <alignment horizontal="right" vertical="center" wrapText="1"/>
    </xf>
    <xf numFmtId="202" fontId="1" fillId="0" borderId="0" xfId="0" applyNumberFormat="1" applyFont="1" applyFill="1" applyBorder="1" applyAlignment="1">
      <alignment vertical="center"/>
    </xf>
    <xf numFmtId="202" fontId="14" fillId="0" borderId="0" xfId="767" applyNumberFormat="1" applyFont="1" applyFill="1" applyAlignment="1" applyProtection="1">
      <alignment horizontal="center" vertical="center" wrapText="1"/>
    </xf>
    <xf numFmtId="202" fontId="22" fillId="0" borderId="0" xfId="0" applyNumberFormat="1" applyFont="1" applyFill="1" applyBorder="1" applyAlignment="1">
      <alignment vertical="center"/>
    </xf>
    <xf numFmtId="0" fontId="22" fillId="0" borderId="0" xfId="0" applyFont="1" applyFill="1" applyBorder="1" applyAlignment="1">
      <alignment horizontal="right" vertical="center"/>
    </xf>
    <xf numFmtId="202" fontId="18" fillId="0" borderId="1" xfId="0" applyNumberFormat="1" applyFont="1" applyFill="1" applyBorder="1" applyAlignment="1">
      <alignment horizontal="center" vertical="center"/>
    </xf>
    <xf numFmtId="0" fontId="18" fillId="0" borderId="5" xfId="691" applyFont="1" applyFill="1" applyBorder="1" applyAlignment="1">
      <alignment horizontal="center" vertical="center"/>
    </xf>
    <xf numFmtId="202" fontId="18" fillId="0" borderId="6" xfId="691" applyNumberFormat="1" applyFont="1" applyFill="1" applyBorder="1" applyAlignment="1">
      <alignment horizontal="center" vertical="center"/>
    </xf>
    <xf numFmtId="0" fontId="18" fillId="0" borderId="7" xfId="691" applyFont="1" applyFill="1" applyBorder="1" applyAlignment="1">
      <alignment horizontal="center" vertical="center"/>
    </xf>
    <xf numFmtId="0" fontId="18" fillId="0" borderId="1" xfId="691" applyFont="1" applyFill="1" applyBorder="1" applyAlignment="1">
      <alignment vertical="center" wrapText="1"/>
    </xf>
    <xf numFmtId="199" fontId="18" fillId="2" borderId="1" xfId="583" applyNumberFormat="1" applyFont="1" applyFill="1" applyBorder="1" applyAlignment="1">
      <alignment vertical="center" wrapText="1"/>
    </xf>
    <xf numFmtId="9" fontId="18" fillId="2" borderId="1" xfId="38" applyFont="1" applyFill="1" applyBorder="1" applyAlignment="1" applyProtection="1">
      <alignment horizontal="right" vertical="center"/>
    </xf>
    <xf numFmtId="0" fontId="22" fillId="0" borderId="1" xfId="691" applyFont="1" applyFill="1" applyBorder="1" applyAlignment="1">
      <alignment horizontal="left" vertical="center" indent="1"/>
    </xf>
    <xf numFmtId="199" fontId="22" fillId="0" borderId="1" xfId="583" applyNumberFormat="1" applyFont="1" applyFill="1" applyBorder="1" applyAlignment="1">
      <alignment vertical="center" wrapText="1"/>
    </xf>
    <xf numFmtId="199" fontId="18" fillId="0" borderId="1" xfId="583" applyNumberFormat="1" applyFont="1" applyFill="1" applyBorder="1" applyAlignment="1">
      <alignment vertical="center" wrapText="1"/>
    </xf>
    <xf numFmtId="192" fontId="18" fillId="2" borderId="1" xfId="38" applyNumberFormat="1" applyFont="1" applyFill="1" applyBorder="1" applyAlignment="1" applyProtection="1">
      <alignment horizontal="right" vertical="center"/>
    </xf>
    <xf numFmtId="191" fontId="4" fillId="0" borderId="0" xfId="0" applyNumberFormat="1" applyFont="1" applyFill="1" applyBorder="1" applyAlignment="1">
      <alignment vertical="center"/>
    </xf>
    <xf numFmtId="0" fontId="18" fillId="0" borderId="5" xfId="691" applyFont="1" applyFill="1" applyBorder="1" applyAlignment="1">
      <alignment horizontal="center" vertical="center" wrapText="1"/>
    </xf>
    <xf numFmtId="202" fontId="18" fillId="0" borderId="6" xfId="691" applyNumberFormat="1" applyFont="1" applyFill="1" applyBorder="1" applyAlignment="1">
      <alignment horizontal="center" vertical="center" wrapText="1"/>
    </xf>
    <xf numFmtId="0" fontId="18" fillId="0" borderId="7" xfId="691" applyFont="1" applyFill="1" applyBorder="1" applyAlignment="1">
      <alignment horizontal="center" vertical="center" wrapText="1"/>
    </xf>
    <xf numFmtId="200" fontId="3" fillId="0" borderId="0" xfId="0" applyNumberFormat="1" applyFont="1" applyFill="1" applyBorder="1" applyAlignment="1">
      <alignment vertical="center"/>
    </xf>
    <xf numFmtId="199" fontId="18" fillId="2" borderId="1" xfId="249" applyNumberFormat="1" applyFont="1" applyFill="1" applyBorder="1" applyAlignment="1">
      <alignment vertical="center" wrapText="1"/>
    </xf>
    <xf numFmtId="199" fontId="22" fillId="0" borderId="1" xfId="249" applyNumberFormat="1" applyFont="1" applyFill="1" applyBorder="1" applyAlignment="1">
      <alignment vertical="center" wrapText="1"/>
    </xf>
    <xf numFmtId="199" fontId="18" fillId="0" borderId="1" xfId="249" applyNumberFormat="1" applyFont="1" applyFill="1" applyBorder="1" applyAlignment="1">
      <alignment vertical="center" wrapText="1"/>
    </xf>
    <xf numFmtId="199" fontId="18" fillId="2" borderId="1" xfId="691" applyNumberFormat="1" applyFont="1" applyFill="1" applyBorder="1" applyAlignment="1">
      <alignment vertical="center" wrapText="1"/>
    </xf>
    <xf numFmtId="192" fontId="4" fillId="0" borderId="0" xfId="0" applyNumberFormat="1" applyFont="1" applyFill="1" applyBorder="1" applyAlignment="1">
      <alignment vertical="center"/>
    </xf>
    <xf numFmtId="199" fontId="22" fillId="2" borderId="1" xfId="691" applyNumberFormat="1" applyFont="1" applyFill="1" applyBorder="1" applyAlignment="1">
      <alignment vertical="center" wrapText="1"/>
    </xf>
    <xf numFmtId="0" fontId="1" fillId="0" borderId="0" xfId="767" applyAlignment="1"/>
    <xf numFmtId="0" fontId="1" fillId="0" borderId="0" xfId="767" applyFill="1" applyAlignment="1"/>
    <xf numFmtId="0" fontId="17" fillId="0" borderId="0" xfId="767" applyFont="1" applyAlignment="1"/>
    <xf numFmtId="0" fontId="22" fillId="0" borderId="0" xfId="570" applyFont="1" applyAlignment="1" applyProtection="1">
      <alignment horizontal="left" vertical="center"/>
    </xf>
    <xf numFmtId="0" fontId="26" fillId="0" borderId="0" xfId="570" applyFont="1" applyAlignment="1"/>
    <xf numFmtId="203" fontId="27" fillId="0" borderId="0" xfId="570" applyNumberFormat="1" applyFont="1" applyAlignment="1"/>
    <xf numFmtId="204" fontId="26" fillId="0" borderId="0" xfId="570" applyNumberFormat="1" applyFont="1" applyFill="1" applyBorder="1" applyAlignment="1" applyProtection="1">
      <alignment horizontal="right" vertical="center"/>
    </xf>
    <xf numFmtId="2" fontId="28" fillId="0" borderId="1" xfId="570" applyNumberFormat="1" applyFont="1" applyFill="1" applyBorder="1" applyAlignment="1" applyProtection="1">
      <alignment horizontal="center" vertical="center" wrapText="1"/>
    </xf>
    <xf numFmtId="205" fontId="28" fillId="0" borderId="1" xfId="999" applyNumberFormat="1" applyFont="1" applyFill="1" applyBorder="1" applyAlignment="1" applyProtection="1">
      <alignment horizontal="center" vertical="center" wrapText="1"/>
    </xf>
    <xf numFmtId="0" fontId="28" fillId="0" borderId="1" xfId="999" applyFont="1" applyFill="1" applyBorder="1" applyAlignment="1" applyProtection="1">
      <alignment horizontal="center" vertical="center" wrapText="1"/>
    </xf>
    <xf numFmtId="0" fontId="1" fillId="0" borderId="0" xfId="767" applyAlignment="1">
      <alignment horizontal="center" vertical="center"/>
    </xf>
    <xf numFmtId="49" fontId="28" fillId="0" borderId="1" xfId="570" applyNumberFormat="1" applyFont="1" applyFill="1" applyBorder="1" applyAlignment="1" applyProtection="1">
      <alignment horizontal="left" vertical="center" wrapText="1"/>
    </xf>
    <xf numFmtId="199" fontId="18" fillId="0" borderId="1" xfId="29" applyNumberFormat="1" applyFont="1" applyFill="1" applyBorder="1" applyAlignment="1" applyProtection="1">
      <alignment horizontal="right" vertical="center" wrapText="1"/>
    </xf>
    <xf numFmtId="192" fontId="18" fillId="0" borderId="1" xfId="625" applyNumberFormat="1" applyFont="1" applyFill="1" applyBorder="1" applyAlignment="1">
      <alignment horizontal="right" vertical="center" wrapText="1"/>
    </xf>
    <xf numFmtId="0" fontId="29" fillId="0" borderId="0" xfId="554" applyFont="1" applyAlignment="1">
      <alignment horizontal="center" vertical="center"/>
    </xf>
    <xf numFmtId="49" fontId="27" fillId="0" borderId="1" xfId="570" applyNumberFormat="1" applyFont="1" applyFill="1" applyBorder="1" applyAlignment="1" applyProtection="1">
      <alignment horizontal="left" vertical="center" wrapText="1"/>
    </xf>
    <xf numFmtId="199" fontId="22" fillId="0" borderId="1" xfId="29" applyNumberFormat="1" applyFont="1" applyFill="1" applyBorder="1" applyAlignment="1" applyProtection="1">
      <alignment horizontal="right" vertical="center" wrapText="1"/>
    </xf>
    <xf numFmtId="192" fontId="22" fillId="0" borderId="1" xfId="625" applyNumberFormat="1" applyFont="1" applyFill="1" applyBorder="1" applyAlignment="1">
      <alignment horizontal="right" vertical="center" wrapText="1"/>
    </xf>
    <xf numFmtId="199" fontId="28" fillId="0" borderId="1" xfId="29" applyNumberFormat="1" applyFont="1" applyFill="1" applyBorder="1" applyAlignment="1">
      <alignment horizontal="right" vertical="center" wrapText="1"/>
    </xf>
    <xf numFmtId="0" fontId="1" fillId="0" borderId="0" xfId="767" applyFont="1" applyAlignment="1"/>
    <xf numFmtId="49" fontId="28" fillId="0" borderId="1" xfId="570" applyNumberFormat="1" applyFont="1" applyFill="1" applyBorder="1" applyAlignment="1" applyProtection="1">
      <alignment horizontal="center" vertical="center" wrapText="1"/>
    </xf>
    <xf numFmtId="199" fontId="18" fillId="0" borderId="1" xfId="29" applyNumberFormat="1" applyFont="1" applyFill="1" applyBorder="1" applyAlignment="1">
      <alignment horizontal="right" vertical="center" wrapText="1"/>
    </xf>
    <xf numFmtId="199" fontId="1" fillId="0" borderId="0" xfId="767" applyNumberFormat="1" applyAlignment="1"/>
    <xf numFmtId="192" fontId="1" fillId="0" borderId="0" xfId="767" applyNumberFormat="1" applyAlignment="1"/>
    <xf numFmtId="0" fontId="1" fillId="0" borderId="0" xfId="767" applyFont="1" applyFill="1" applyAlignment="1"/>
    <xf numFmtId="0" fontId="2" fillId="0" borderId="0" xfId="767" applyFont="1" applyAlignment="1"/>
    <xf numFmtId="0" fontId="22" fillId="0" borderId="0" xfId="711" applyFont="1" applyAlignment="1" applyProtection="1">
      <alignment horizontal="left" vertical="center"/>
    </xf>
    <xf numFmtId="0" fontId="26" fillId="0" borderId="0" xfId="711" applyFont="1" applyFill="1" applyAlignment="1"/>
    <xf numFmtId="203" fontId="26" fillId="0" borderId="0" xfId="711" applyNumberFormat="1" applyFont="1" applyFill="1" applyAlignment="1"/>
    <xf numFmtId="204" fontId="30" fillId="0" borderId="0" xfId="711" applyNumberFormat="1" applyFont="1" applyFill="1" applyBorder="1" applyAlignment="1" applyProtection="1">
      <alignment horizontal="right" vertical="center"/>
    </xf>
    <xf numFmtId="2" fontId="28" fillId="0" borderId="1" xfId="823" applyNumberFormat="1" applyFont="1" applyFill="1" applyBorder="1" applyAlignment="1" applyProtection="1">
      <alignment horizontal="center" vertical="center" wrapText="1"/>
    </xf>
    <xf numFmtId="49" fontId="28" fillId="0" borderId="1" xfId="826" applyNumberFormat="1" applyFont="1" applyFill="1" applyBorder="1" applyAlignment="1" applyProtection="1">
      <alignment horizontal="left" vertical="center"/>
    </xf>
    <xf numFmtId="192" fontId="28" fillId="0" borderId="1" xfId="570" applyNumberFormat="1" applyFont="1" applyFill="1" applyBorder="1" applyAlignment="1" applyProtection="1">
      <alignment horizontal="right" vertical="center" wrapText="1"/>
    </xf>
    <xf numFmtId="49" fontId="27" fillId="0" borderId="1" xfId="826" applyNumberFormat="1" applyFont="1" applyFill="1" applyBorder="1" applyAlignment="1" applyProtection="1">
      <alignment horizontal="left" vertical="center" wrapText="1"/>
    </xf>
    <xf numFmtId="199" fontId="22" fillId="0" borderId="1" xfId="29" applyNumberFormat="1" applyFont="1" applyFill="1" applyBorder="1" applyAlignment="1">
      <alignment horizontal="right" vertical="center" wrapText="1"/>
    </xf>
    <xf numFmtId="199" fontId="25" fillId="0" borderId="1" xfId="29" applyNumberFormat="1" applyFont="1" applyFill="1" applyBorder="1" applyAlignment="1" applyProtection="1">
      <alignment vertical="center" wrapText="1"/>
    </xf>
    <xf numFmtId="192" fontId="27" fillId="0" borderId="1" xfId="570" applyNumberFormat="1" applyFont="1" applyFill="1" applyBorder="1" applyAlignment="1" applyProtection="1">
      <alignment horizontal="right" vertical="center" wrapText="1"/>
    </xf>
    <xf numFmtId="41" fontId="18" fillId="3" borderId="1" xfId="0" applyNumberFormat="1" applyFont="1" applyFill="1" applyBorder="1" applyAlignment="1">
      <alignment horizontal="right" vertical="center" wrapText="1"/>
    </xf>
    <xf numFmtId="199" fontId="18" fillId="3" borderId="1" xfId="29" applyNumberFormat="1" applyFont="1" applyFill="1" applyBorder="1" applyAlignment="1">
      <alignment horizontal="right" vertical="center" wrapText="1"/>
    </xf>
    <xf numFmtId="192" fontId="28" fillId="3" borderId="1" xfId="570" applyNumberFormat="1" applyFont="1" applyFill="1" applyBorder="1" applyAlignment="1" applyProtection="1">
      <alignment horizontal="right" vertical="center" wrapText="1"/>
    </xf>
    <xf numFmtId="199" fontId="22" fillId="3" borderId="1" xfId="0" applyNumberFormat="1" applyFont="1" applyFill="1" applyBorder="1" applyAlignment="1">
      <alignment horizontal="right" vertical="center" wrapText="1"/>
    </xf>
    <xf numFmtId="199" fontId="22" fillId="3" borderId="1" xfId="29" applyNumberFormat="1" applyFont="1" applyFill="1" applyBorder="1" applyAlignment="1" applyProtection="1">
      <alignment horizontal="right" vertical="center" wrapText="1"/>
    </xf>
    <xf numFmtId="199" fontId="22" fillId="0" borderId="1" xfId="0" applyNumberFormat="1" applyFont="1" applyFill="1" applyBorder="1" applyAlignment="1">
      <alignment horizontal="right" vertical="center" wrapText="1"/>
    </xf>
    <xf numFmtId="192" fontId="1" fillId="0" borderId="0" xfId="767" applyNumberFormat="1" applyFont="1" applyFill="1" applyAlignment="1"/>
    <xf numFmtId="0" fontId="27" fillId="0" borderId="0" xfId="648" applyFont="1" applyAlignment="1">
      <alignment vertical="center"/>
    </xf>
    <xf numFmtId="0" fontId="27" fillId="0" borderId="0" xfId="767" applyFont="1" applyAlignment="1">
      <alignment vertical="center"/>
    </xf>
    <xf numFmtId="41" fontId="18" fillId="0" borderId="1" xfId="0" applyNumberFormat="1" applyFont="1" applyFill="1" applyBorder="1" applyAlignment="1">
      <alignment horizontal="right" vertical="center" wrapText="1"/>
    </xf>
    <xf numFmtId="199" fontId="22" fillId="0" borderId="1" xfId="632" applyNumberFormat="1" applyFont="1" applyFill="1" applyBorder="1" applyAlignment="1" applyProtection="1">
      <alignment horizontal="right" vertical="center" wrapText="1"/>
    </xf>
    <xf numFmtId="49" fontId="28" fillId="0" borderId="1" xfId="826" applyNumberFormat="1" applyFont="1" applyFill="1" applyBorder="1" applyAlignment="1" applyProtection="1">
      <alignment horizontal="center" vertical="center"/>
    </xf>
    <xf numFmtId="199" fontId="18" fillId="0" borderId="1" xfId="632" applyNumberFormat="1" applyFont="1" applyFill="1" applyBorder="1" applyAlignment="1" applyProtection="1">
      <alignment horizontal="right" vertical="center" wrapText="1"/>
    </xf>
    <xf numFmtId="49" fontId="31" fillId="0" borderId="8" xfId="0" applyNumberFormat="1" applyFont="1" applyFill="1" applyBorder="1" applyAlignment="1">
      <alignment horizontal="left" vertical="center" wrapText="1"/>
    </xf>
    <xf numFmtId="0" fontId="31" fillId="0" borderId="1" xfId="986" applyNumberFormat="1" applyFont="1" applyFill="1" applyBorder="1" applyAlignment="1" applyProtection="1">
      <alignment horizontal="left" vertical="center" wrapText="1"/>
    </xf>
    <xf numFmtId="49" fontId="18" fillId="0" borderId="1" xfId="904" applyNumberFormat="1" applyFont="1" applyBorder="1" applyAlignment="1">
      <alignment horizontal="left" vertical="center" wrapText="1"/>
    </xf>
    <xf numFmtId="199" fontId="22" fillId="0" borderId="2" xfId="29" applyNumberFormat="1" applyFont="1" applyFill="1" applyBorder="1" applyAlignment="1">
      <alignment horizontal="right" vertical="center" wrapText="1"/>
    </xf>
    <xf numFmtId="0" fontId="29" fillId="0" borderId="0" xfId="554" applyFont="1" applyFill="1" applyAlignment="1">
      <alignment horizontal="center" vertical="center"/>
    </xf>
    <xf numFmtId="49" fontId="28" fillId="0" borderId="1" xfId="904" applyNumberFormat="1" applyFont="1" applyFill="1" applyBorder="1" applyAlignment="1" applyProtection="1">
      <alignment horizontal="center" vertical="center"/>
    </xf>
    <xf numFmtId="199" fontId="32" fillId="0" borderId="1" xfId="29" applyNumberFormat="1" applyFont="1" applyFill="1" applyBorder="1" applyAlignment="1" applyProtection="1">
      <alignment vertical="center" wrapText="1"/>
    </xf>
    <xf numFmtId="199" fontId="1" fillId="0" borderId="0" xfId="767" applyNumberFormat="1" applyFill="1" applyAlignment="1"/>
    <xf numFmtId="0" fontId="1" fillId="0" borderId="0" xfId="767" applyAlignment="1">
      <alignment vertical="center"/>
    </xf>
    <xf numFmtId="0" fontId="27" fillId="0" borderId="0" xfId="767" applyFont="1" applyFill="1" applyAlignment="1" applyProtection="1">
      <alignment horizontal="left" vertical="center"/>
    </xf>
    <xf numFmtId="4" fontId="27" fillId="0" borderId="0" xfId="767" applyNumberFormat="1" applyFont="1" applyFill="1" applyAlignment="1" applyProtection="1">
      <alignment horizontal="right" vertical="center"/>
    </xf>
    <xf numFmtId="203" fontId="33" fillId="0" borderId="0" xfId="767" applyNumberFormat="1" applyFont="1" applyFill="1" applyAlignment="1">
      <alignment vertical="center"/>
    </xf>
    <xf numFmtId="0" fontId="27" fillId="0" borderId="0" xfId="767" applyFont="1" applyFill="1" applyAlignment="1">
      <alignment horizontal="right" vertical="center"/>
    </xf>
    <xf numFmtId="0" fontId="28" fillId="0" borderId="1" xfId="918" applyNumberFormat="1" applyFont="1" applyFill="1" applyBorder="1" applyAlignment="1" applyProtection="1">
      <alignment horizontal="center" vertical="center"/>
    </xf>
    <xf numFmtId="49" fontId="28" fillId="0" borderId="1" xfId="920" applyNumberFormat="1" applyFont="1" applyFill="1" applyBorder="1" applyAlignment="1" applyProtection="1">
      <alignment vertical="center"/>
    </xf>
    <xf numFmtId="41" fontId="28" fillId="0" borderId="1" xfId="999" applyNumberFormat="1" applyFont="1" applyFill="1" applyBorder="1" applyAlignment="1">
      <alignment horizontal="right" vertical="center" wrapText="1"/>
    </xf>
    <xf numFmtId="192" fontId="28" fillId="4" borderId="1" xfId="999" applyNumberFormat="1" applyFont="1" applyFill="1" applyBorder="1" applyAlignment="1">
      <alignment horizontal="right" vertical="center" wrapText="1"/>
    </xf>
    <xf numFmtId="0" fontId="29" fillId="0" borderId="0" xfId="554" applyFont="1">
      <alignment vertical="center"/>
    </xf>
    <xf numFmtId="49" fontId="27" fillId="0" borderId="1" xfId="920" applyNumberFormat="1" applyFont="1" applyFill="1" applyBorder="1" applyAlignment="1" applyProtection="1">
      <alignment vertical="center" wrapText="1"/>
    </xf>
    <xf numFmtId="199" fontId="22" fillId="0" borderId="1" xfId="867" applyNumberFormat="1" applyFont="1" applyFill="1" applyBorder="1" applyAlignment="1">
      <alignment horizontal="right" vertical="center" wrapText="1"/>
    </xf>
    <xf numFmtId="199" fontId="27" fillId="0" borderId="1" xfId="867" applyNumberFormat="1" applyFont="1" applyFill="1" applyBorder="1" applyAlignment="1">
      <alignment horizontal="right" vertical="center" wrapText="1"/>
    </xf>
    <xf numFmtId="49" fontId="27" fillId="0" borderId="1" xfId="920" applyNumberFormat="1" applyFont="1" applyFill="1" applyBorder="1" applyAlignment="1" applyProtection="1">
      <alignment vertical="center"/>
    </xf>
    <xf numFmtId="192" fontId="28" fillId="0" borderId="1" xfId="999" applyNumberFormat="1" applyFont="1" applyFill="1" applyBorder="1" applyAlignment="1">
      <alignment horizontal="right" vertical="center" wrapText="1"/>
    </xf>
    <xf numFmtId="192" fontId="27" fillId="0" borderId="1" xfId="999" applyNumberFormat="1" applyFont="1" applyFill="1" applyBorder="1" applyAlignment="1">
      <alignment horizontal="right" vertical="center" wrapText="1"/>
    </xf>
    <xf numFmtId="192" fontId="22" fillId="0" borderId="1" xfId="0" applyNumberFormat="1" applyFont="1" applyBorder="1" applyAlignment="1">
      <alignment horizontal="right" vertical="center" wrapText="1"/>
    </xf>
    <xf numFmtId="199" fontId="22" fillId="0" borderId="1" xfId="111" applyNumberFormat="1" applyFont="1" applyFill="1" applyBorder="1" applyAlignment="1">
      <alignment horizontal="right" vertical="center" wrapText="1"/>
    </xf>
    <xf numFmtId="205" fontId="22" fillId="0" borderId="1" xfId="0" applyNumberFormat="1" applyFont="1" applyFill="1" applyBorder="1" applyAlignment="1">
      <alignment horizontal="right" vertical="center" wrapText="1"/>
    </xf>
    <xf numFmtId="199" fontId="28" fillId="4" borderId="1" xfId="999" applyNumberFormat="1" applyFont="1" applyFill="1" applyBorder="1" applyAlignment="1">
      <alignment horizontal="right" vertical="center" wrapText="1"/>
    </xf>
    <xf numFmtId="49" fontId="31" fillId="0" borderId="9" xfId="0" applyNumberFormat="1" applyFont="1" applyFill="1" applyBorder="1" applyAlignment="1">
      <alignment horizontal="left" vertical="center" wrapText="1"/>
    </xf>
    <xf numFmtId="199" fontId="18" fillId="0" borderId="1" xfId="867" applyNumberFormat="1" applyFont="1" applyFill="1" applyBorder="1" applyAlignment="1">
      <alignment horizontal="right" vertical="center" wrapText="1"/>
    </xf>
    <xf numFmtId="49" fontId="31" fillId="0" borderId="2" xfId="0" applyNumberFormat="1" applyFont="1" applyFill="1" applyBorder="1" applyAlignment="1">
      <alignment horizontal="left" vertical="center" wrapText="1"/>
    </xf>
    <xf numFmtId="49" fontId="31" fillId="0" borderId="1" xfId="0" applyNumberFormat="1" applyFont="1" applyFill="1" applyBorder="1" applyAlignment="1">
      <alignment vertical="center" wrapText="1"/>
    </xf>
    <xf numFmtId="49" fontId="28" fillId="0" borderId="1" xfId="904" applyNumberFormat="1" applyFont="1" applyFill="1" applyBorder="1" applyAlignment="1" applyProtection="1">
      <alignment horizontal="left" vertical="center"/>
    </xf>
    <xf numFmtId="49" fontId="22" fillId="0" borderId="1" xfId="904" applyNumberFormat="1" applyFont="1" applyFill="1" applyBorder="1" applyAlignment="1">
      <alignment horizontal="left" vertical="center" wrapText="1"/>
    </xf>
    <xf numFmtId="0" fontId="1" fillId="0" borderId="1" xfId="767" applyFill="1" applyBorder="1" applyAlignment="1"/>
    <xf numFmtId="41" fontId="1" fillId="0" borderId="0" xfId="767" applyNumberFormat="1" applyFill="1" applyAlignment="1"/>
    <xf numFmtId="41" fontId="14" fillId="0" borderId="0" xfId="767" applyNumberFormat="1" applyFont="1" applyFill="1" applyAlignment="1" applyProtection="1">
      <alignment horizontal="center" vertical="center" wrapText="1"/>
    </xf>
    <xf numFmtId="41" fontId="27" fillId="0" borderId="0" xfId="767" applyNumberFormat="1" applyFont="1" applyFill="1" applyAlignment="1" applyProtection="1">
      <alignment horizontal="right" vertical="center"/>
    </xf>
    <xf numFmtId="41" fontId="33" fillId="0" borderId="0" xfId="767" applyNumberFormat="1" applyFont="1" applyFill="1" applyAlignment="1">
      <alignment vertical="center"/>
    </xf>
    <xf numFmtId="192" fontId="27" fillId="0" borderId="1" xfId="625" applyNumberFormat="1" applyFont="1" applyFill="1" applyBorder="1" applyAlignment="1">
      <alignment horizontal="right" vertical="center" wrapText="1"/>
    </xf>
    <xf numFmtId="192" fontId="27" fillId="0" borderId="1" xfId="0" applyNumberFormat="1" applyFont="1" applyBorder="1" applyAlignment="1">
      <alignment horizontal="right" vertical="center" wrapText="1"/>
    </xf>
    <xf numFmtId="192" fontId="28" fillId="0" borderId="1" xfId="625" applyNumberFormat="1" applyFont="1" applyFill="1" applyBorder="1" applyAlignment="1">
      <alignment horizontal="right" vertical="center" wrapText="1"/>
    </xf>
    <xf numFmtId="0" fontId="1" fillId="0" borderId="1" xfId="767" applyFont="1" applyBorder="1" applyAlignment="1"/>
    <xf numFmtId="0" fontId="1" fillId="0" borderId="0" xfId="648" applyFill="1" applyAlignment="1"/>
    <xf numFmtId="0" fontId="1" fillId="0" borderId="0" xfId="648" applyAlignment="1"/>
    <xf numFmtId="0" fontId="27" fillId="0" borderId="0" xfId="648" applyFont="1" applyAlignment="1"/>
    <xf numFmtId="0" fontId="6" fillId="0" borderId="0" xfId="625" applyFont="1" applyFill="1" applyAlignment="1">
      <alignment horizontal="center" vertical="center" shrinkToFit="1"/>
    </xf>
    <xf numFmtId="0" fontId="6" fillId="0" borderId="0" xfId="625" applyFont="1" applyFill="1" applyAlignment="1">
      <alignment vertical="center" shrinkToFit="1"/>
    </xf>
    <xf numFmtId="0" fontId="17" fillId="0" borderId="0" xfId="648" applyFont="1" applyFill="1" applyAlignment="1"/>
    <xf numFmtId="0" fontId="22" fillId="0" borderId="0" xfId="625" applyFont="1" applyFill="1" applyAlignment="1">
      <alignment horizontal="left" vertical="center" wrapText="1"/>
    </xf>
    <xf numFmtId="0" fontId="27" fillId="0" borderId="0" xfId="648" applyFont="1" applyFill="1" applyAlignment="1">
      <alignment horizontal="right" vertical="center"/>
    </xf>
    <xf numFmtId="205" fontId="1" fillId="0" borderId="0" xfId="1072" applyNumberFormat="1" applyFont="1" applyFill="1" applyBorder="1" applyAlignment="1">
      <alignment vertical="center"/>
    </xf>
    <xf numFmtId="0" fontId="2" fillId="0" borderId="1" xfId="648" applyFont="1" applyFill="1" applyBorder="1" applyAlignment="1">
      <alignment horizontal="center" vertical="center" wrapText="1"/>
    </xf>
    <xf numFmtId="0" fontId="28" fillId="0" borderId="1" xfId="1072" applyFont="1" applyFill="1" applyBorder="1" applyAlignment="1">
      <alignment horizontal="distributed" vertical="center" wrapText="1" indent="3"/>
    </xf>
    <xf numFmtId="0" fontId="2" fillId="0" borderId="1" xfId="648" applyFont="1" applyFill="1" applyBorder="1" applyAlignment="1">
      <alignment horizontal="left" vertical="center"/>
    </xf>
    <xf numFmtId="49" fontId="28" fillId="0" borderId="1" xfId="0" applyNumberFormat="1" applyFont="1" applyFill="1" applyBorder="1" applyAlignment="1" applyProtection="1">
      <alignment vertical="center" wrapText="1"/>
    </xf>
    <xf numFmtId="41" fontId="18" fillId="2" borderId="1" xfId="0" applyNumberFormat="1" applyFont="1" applyFill="1" applyBorder="1" applyAlignment="1">
      <alignment horizontal="right" vertical="center" wrapText="1"/>
    </xf>
    <xf numFmtId="0" fontId="1" fillId="0" borderId="0" xfId="697" applyFill="1" applyAlignment="1"/>
    <xf numFmtId="0" fontId="1" fillId="0" borderId="1" xfId="648" applyFont="1" applyFill="1" applyBorder="1" applyAlignment="1">
      <alignment horizontal="left" vertical="center"/>
    </xf>
    <xf numFmtId="49" fontId="27" fillId="0" borderId="1" xfId="0" applyNumberFormat="1" applyFont="1" applyFill="1" applyBorder="1" applyAlignment="1" applyProtection="1">
      <alignment vertical="center" wrapText="1"/>
    </xf>
    <xf numFmtId="41" fontId="22" fillId="0" borderId="1" xfId="0" applyNumberFormat="1" applyFont="1" applyFill="1" applyBorder="1" applyAlignment="1">
      <alignment horizontal="right" vertical="center" wrapText="1"/>
    </xf>
    <xf numFmtId="192" fontId="27" fillId="4" borderId="1" xfId="999" applyNumberFormat="1" applyFont="1" applyFill="1" applyBorder="1" applyAlignment="1">
      <alignment horizontal="right" vertical="center" wrapText="1"/>
    </xf>
    <xf numFmtId="41" fontId="28" fillId="4" borderId="1" xfId="999" applyNumberFormat="1" applyFont="1" applyFill="1" applyBorder="1" applyAlignment="1">
      <alignment horizontal="right" vertical="center" wrapText="1"/>
    </xf>
    <xf numFmtId="41" fontId="27" fillId="0" borderId="1" xfId="999" applyNumberFormat="1" applyFont="1" applyFill="1" applyBorder="1" applyAlignment="1">
      <alignment horizontal="right" vertical="center" wrapText="1"/>
    </xf>
    <xf numFmtId="0" fontId="1" fillId="0" borderId="0" xfId="697" applyFill="1" applyAlignment="1">
      <alignment vertical="center"/>
    </xf>
    <xf numFmtId="0" fontId="18" fillId="0" borderId="1" xfId="0" applyFont="1" applyBorder="1" applyAlignment="1">
      <alignment horizontal="center" vertical="center" wrapText="1"/>
    </xf>
    <xf numFmtId="0" fontId="28" fillId="0" borderId="1" xfId="1072" applyFont="1" applyFill="1" applyBorder="1" applyAlignment="1">
      <alignment horizontal="left" vertical="center" wrapText="1"/>
    </xf>
    <xf numFmtId="0" fontId="27" fillId="0" borderId="1" xfId="892" applyNumberFormat="1" applyFont="1" applyFill="1" applyBorder="1" applyAlignment="1">
      <alignment horizontal="left" vertical="center" wrapText="1" indent="1"/>
    </xf>
    <xf numFmtId="41" fontId="27" fillId="0" borderId="1" xfId="999" applyNumberFormat="1" applyFont="1" applyBorder="1" applyAlignment="1">
      <alignment horizontal="right" vertical="center" wrapText="1"/>
    </xf>
    <xf numFmtId="0" fontId="28" fillId="0" borderId="1" xfId="892" applyNumberFormat="1" applyFont="1" applyFill="1" applyBorder="1" applyAlignment="1">
      <alignment horizontal="left" vertical="center" wrapText="1"/>
    </xf>
    <xf numFmtId="0" fontId="1" fillId="0" borderId="1" xfId="648" applyBorder="1" applyAlignment="1"/>
    <xf numFmtId="0" fontId="28" fillId="0" borderId="1" xfId="999" applyFont="1" applyFill="1" applyBorder="1" applyAlignment="1">
      <alignment horizontal="center" vertical="center" wrapText="1"/>
    </xf>
    <xf numFmtId="41" fontId="1" fillId="0" borderId="0" xfId="648" applyNumberFormat="1" applyAlignment="1"/>
    <xf numFmtId="41" fontId="1" fillId="0" borderId="0" xfId="648" applyNumberFormat="1" applyFill="1" applyAlignment="1"/>
    <xf numFmtId="192" fontId="1" fillId="0" borderId="0" xfId="648" applyNumberFormat="1" applyAlignment="1"/>
    <xf numFmtId="0" fontId="1" fillId="0" borderId="0" xfId="648" applyFont="1" applyAlignment="1"/>
    <xf numFmtId="0" fontId="1" fillId="0" borderId="0" xfId="697" applyFont="1" applyFill="1" applyAlignment="1"/>
    <xf numFmtId="0" fontId="1" fillId="0" borderId="0" xfId="648" applyFill="1" applyAlignment="1">
      <alignment horizontal="left" vertical="center"/>
    </xf>
    <xf numFmtId="204" fontId="27" fillId="0" borderId="0" xfId="895" applyNumberFormat="1" applyFont="1" applyFill="1" applyBorder="1" applyAlignment="1" applyProtection="1">
      <alignment horizontal="left" vertical="center"/>
    </xf>
    <xf numFmtId="0" fontId="27" fillId="0" borderId="0" xfId="648" applyFont="1" applyFill="1" applyBorder="1" applyAlignment="1">
      <alignment vertical="center"/>
    </xf>
    <xf numFmtId="0" fontId="27" fillId="0" borderId="0" xfId="648" applyFont="1" applyFill="1" applyAlignment="1">
      <alignment vertical="center"/>
    </xf>
    <xf numFmtId="204" fontId="26" fillId="0" borderId="0" xfId="895" applyNumberFormat="1" applyFont="1" applyFill="1" applyBorder="1" applyAlignment="1" applyProtection="1">
      <alignment horizontal="right" vertical="center"/>
    </xf>
    <xf numFmtId="0" fontId="28" fillId="0" borderId="1" xfId="648" applyFont="1" applyFill="1" applyBorder="1" applyAlignment="1">
      <alignment horizontal="center" vertical="center" wrapText="1"/>
    </xf>
    <xf numFmtId="41" fontId="28" fillId="4" borderId="1" xfId="625" applyNumberFormat="1" applyFont="1" applyFill="1" applyBorder="1" applyAlignment="1">
      <alignment horizontal="right" vertical="center" wrapText="1"/>
    </xf>
    <xf numFmtId="41" fontId="28" fillId="4" borderId="1" xfId="967" applyNumberFormat="1" applyFont="1" applyFill="1" applyBorder="1" applyAlignment="1">
      <alignment horizontal="right" vertical="center" wrapText="1"/>
    </xf>
    <xf numFmtId="192" fontId="28" fillId="4" borderId="1" xfId="38" applyNumberFormat="1" applyFont="1" applyFill="1" applyBorder="1" applyAlignment="1">
      <alignment horizontal="right" vertical="center" wrapText="1"/>
    </xf>
    <xf numFmtId="0" fontId="34" fillId="0" borderId="0" xfId="554" applyFont="1" applyFill="1">
      <alignment vertical="center"/>
    </xf>
    <xf numFmtId="0" fontId="1" fillId="0" borderId="1" xfId="648" applyFill="1" applyBorder="1" applyAlignment="1">
      <alignment horizontal="left" vertical="center"/>
    </xf>
    <xf numFmtId="0" fontId="27" fillId="0" borderId="7" xfId="892" applyNumberFormat="1" applyFont="1" applyFill="1" applyBorder="1" applyAlignment="1">
      <alignment horizontal="left" vertical="center" wrapText="1"/>
    </xf>
    <xf numFmtId="41" fontId="27" fillId="0" borderId="1" xfId="625" applyNumberFormat="1" applyFont="1" applyFill="1" applyBorder="1" applyAlignment="1">
      <alignment horizontal="right" vertical="center" wrapText="1"/>
    </xf>
    <xf numFmtId="41" fontId="25" fillId="0" borderId="1" xfId="0" applyNumberFormat="1" applyFont="1" applyFill="1" applyBorder="1" applyAlignment="1">
      <alignment horizontal="right" vertical="center" wrapText="1"/>
    </xf>
    <xf numFmtId="192" fontId="27" fillId="4" borderId="1" xfId="38" applyNumberFormat="1" applyFont="1" applyFill="1" applyBorder="1" applyAlignment="1">
      <alignment horizontal="right" vertical="center" wrapText="1"/>
    </xf>
    <xf numFmtId="41" fontId="27" fillId="0" borderId="1" xfId="967" applyNumberFormat="1" applyFont="1" applyFill="1" applyBorder="1" applyAlignment="1">
      <alignment horizontal="right" vertical="center" wrapText="1"/>
    </xf>
    <xf numFmtId="0" fontId="27" fillId="0" borderId="10" xfId="892" applyNumberFormat="1" applyFont="1" applyFill="1" applyBorder="1" applyAlignment="1">
      <alignment horizontal="left" vertical="center" wrapText="1"/>
    </xf>
    <xf numFmtId="0" fontId="27" fillId="0" borderId="1" xfId="892" applyNumberFormat="1" applyFont="1" applyFill="1" applyBorder="1" applyAlignment="1">
      <alignment horizontal="left" vertical="center" wrapText="1"/>
    </xf>
    <xf numFmtId="49" fontId="27" fillId="0" borderId="11" xfId="0" applyNumberFormat="1" applyFont="1" applyFill="1" applyBorder="1" applyAlignment="1" applyProtection="1">
      <alignment vertical="center" wrapText="1"/>
    </xf>
    <xf numFmtId="49" fontId="27" fillId="0" borderId="12" xfId="0" applyNumberFormat="1" applyFont="1" applyFill="1" applyBorder="1" applyAlignment="1" applyProtection="1">
      <alignment vertical="center" wrapText="1"/>
    </xf>
    <xf numFmtId="49" fontId="28" fillId="0" borderId="11" xfId="0" applyNumberFormat="1" applyFont="1" applyFill="1" applyBorder="1" applyAlignment="1" applyProtection="1">
      <alignment vertical="center" wrapText="1"/>
    </xf>
    <xf numFmtId="192" fontId="1" fillId="0" borderId="0" xfId="648" applyNumberFormat="1" applyFill="1" applyAlignment="1"/>
    <xf numFmtId="49" fontId="28" fillId="0" borderId="12" xfId="0" applyNumberFormat="1" applyFont="1" applyFill="1" applyBorder="1" applyAlignment="1" applyProtection="1">
      <alignment vertical="center" wrapText="1"/>
    </xf>
    <xf numFmtId="41" fontId="28" fillId="0" borderId="1" xfId="625" applyNumberFormat="1" applyFont="1" applyFill="1" applyBorder="1" applyAlignment="1">
      <alignment horizontal="right" vertical="center" wrapText="1"/>
    </xf>
    <xf numFmtId="0" fontId="28" fillId="0" borderId="1" xfId="999" applyFont="1" applyFill="1" applyBorder="1" applyAlignment="1" applyProtection="1">
      <alignment horizontal="center" vertical="center"/>
    </xf>
    <xf numFmtId="49" fontId="28" fillId="0" borderId="1" xfId="0" applyNumberFormat="1" applyFont="1" applyFill="1" applyBorder="1" applyAlignment="1" applyProtection="1">
      <alignment horizontal="left" vertical="center" wrapText="1"/>
    </xf>
    <xf numFmtId="192" fontId="27" fillId="0" borderId="1" xfId="38" applyNumberFormat="1" applyFont="1" applyFill="1" applyBorder="1" applyAlignment="1">
      <alignment horizontal="right" vertical="center" wrapText="1"/>
    </xf>
    <xf numFmtId="192" fontId="28" fillId="0" borderId="1" xfId="38" applyNumberFormat="1" applyFont="1" applyFill="1" applyBorder="1" applyAlignment="1">
      <alignment horizontal="right" vertical="center" wrapText="1"/>
    </xf>
    <xf numFmtId="0" fontId="35" fillId="0" borderId="0" xfId="0" applyFont="1" applyAlignment="1"/>
    <xf numFmtId="0" fontId="0" fillId="0" borderId="0" xfId="0" applyFill="1" applyAlignment="1"/>
    <xf numFmtId="0" fontId="6" fillId="0" borderId="0" xfId="904" applyFont="1" applyFill="1" applyAlignment="1">
      <alignment horizontal="center" vertical="center"/>
    </xf>
    <xf numFmtId="0" fontId="6" fillId="0" borderId="0" xfId="0" applyFont="1" applyFill="1" applyAlignment="1"/>
    <xf numFmtId="0" fontId="6" fillId="0" borderId="0" xfId="0" applyFont="1" applyAlignment="1"/>
    <xf numFmtId="0" fontId="22" fillId="0" borderId="0" xfId="904" applyFont="1" applyFill="1" applyAlignment="1">
      <alignment horizontal="left" vertical="center"/>
    </xf>
    <xf numFmtId="0" fontId="22" fillId="0" borderId="0" xfId="0" applyFont="1" applyFill="1" applyAlignment="1">
      <alignment vertical="center"/>
    </xf>
    <xf numFmtId="0" fontId="22" fillId="0" borderId="0" xfId="904" applyFont="1" applyFill="1" applyAlignment="1">
      <alignment horizontal="right" vertical="center"/>
    </xf>
    <xf numFmtId="199" fontId="1" fillId="0" borderId="0" xfId="648" applyNumberFormat="1" applyFont="1" applyFill="1" applyAlignment="1">
      <alignment horizontal="center" vertical="center" wrapText="1"/>
    </xf>
    <xf numFmtId="0" fontId="22" fillId="0" borderId="1" xfId="0" applyFont="1" applyFill="1" applyBorder="1" applyAlignment="1">
      <alignment horizontal="left" vertical="center" wrapText="1"/>
    </xf>
    <xf numFmtId="199" fontId="27" fillId="0" borderId="1" xfId="0" applyNumberFormat="1" applyFont="1" applyFill="1" applyBorder="1" applyAlignment="1">
      <alignment vertical="center" wrapText="1"/>
    </xf>
    <xf numFmtId="192" fontId="27" fillId="2" borderId="1" xfId="38" applyNumberFormat="1" applyFont="1" applyFill="1" applyBorder="1" applyAlignment="1">
      <alignment vertical="center" wrapText="1"/>
    </xf>
    <xf numFmtId="0" fontId="22" fillId="0" borderId="1" xfId="0" applyFont="1" applyBorder="1" applyAlignment="1">
      <alignment horizontal="left" vertical="center" wrapText="1"/>
    </xf>
    <xf numFmtId="199" fontId="28" fillId="2" borderId="1" xfId="0" applyNumberFormat="1" applyFont="1" applyFill="1" applyBorder="1" applyAlignment="1">
      <alignment vertical="center" wrapText="1"/>
    </xf>
    <xf numFmtId="192" fontId="28" fillId="2" borderId="1" xfId="38" applyNumberFormat="1" applyFont="1" applyFill="1" applyBorder="1" applyAlignment="1">
      <alignment vertical="center" wrapText="1"/>
    </xf>
    <xf numFmtId="0" fontId="22" fillId="0" borderId="0" xfId="0" applyFont="1" applyFill="1" applyBorder="1" applyAlignment="1">
      <alignment horizontal="left" vertical="center" wrapText="1"/>
    </xf>
    <xf numFmtId="192" fontId="0" fillId="0" borderId="0" xfId="0" applyNumberFormat="1" applyAlignment="1"/>
    <xf numFmtId="0" fontId="29" fillId="0" borderId="0" xfId="999" applyFont="1" applyFill="1" applyProtection="1">
      <alignment vertical="center"/>
    </xf>
    <xf numFmtId="0" fontId="2" fillId="0" borderId="0" xfId="999" applyFont="1" applyFill="1" applyAlignment="1" applyProtection="1">
      <alignment horizontal="center" vertical="center"/>
    </xf>
    <xf numFmtId="0" fontId="1" fillId="0" borderId="0" xfId="999" applyProtection="1">
      <alignment vertical="center"/>
    </xf>
    <xf numFmtId="0" fontId="2" fillId="0" borderId="0" xfId="999" applyFont="1" applyProtection="1">
      <alignment vertical="center"/>
    </xf>
    <xf numFmtId="0" fontId="1" fillId="0" borderId="0" xfId="999" applyFill="1" applyProtection="1">
      <alignment vertical="center"/>
    </xf>
    <xf numFmtId="205" fontId="1" fillId="0" borderId="0" xfId="999" applyNumberFormat="1" applyFill="1" applyProtection="1">
      <alignment vertical="center"/>
    </xf>
    <xf numFmtId="199" fontId="1" fillId="0" borderId="0" xfId="648" applyNumberFormat="1" applyFill="1" applyAlignment="1" applyProtection="1"/>
    <xf numFmtId="0" fontId="36" fillId="0" borderId="0" xfId="999" applyFont="1" applyFill="1" applyAlignment="1" applyProtection="1">
      <alignment horizontal="center" vertical="center"/>
    </xf>
    <xf numFmtId="199" fontId="17" fillId="0" borderId="0" xfId="648" applyNumberFormat="1" applyFont="1" applyFill="1" applyAlignment="1" applyProtection="1"/>
    <xf numFmtId="0" fontId="17" fillId="0" borderId="0" xfId="999" applyFont="1" applyFill="1" applyProtection="1">
      <alignment vertical="center"/>
    </xf>
    <xf numFmtId="0" fontId="27" fillId="0" borderId="0" xfId="999" applyFont="1" applyFill="1" applyProtection="1">
      <alignment vertical="center"/>
    </xf>
    <xf numFmtId="205" fontId="27" fillId="0" borderId="0" xfId="999" applyNumberFormat="1" applyFont="1" applyFill="1" applyBorder="1" applyAlignment="1" applyProtection="1">
      <alignment horizontal="right" vertical="center"/>
    </xf>
    <xf numFmtId="199" fontId="29" fillId="0" borderId="0" xfId="648" applyNumberFormat="1" applyFont="1" applyFill="1" applyAlignment="1" applyProtection="1"/>
    <xf numFmtId="0" fontId="28" fillId="0" borderId="1" xfId="999" applyFont="1" applyFill="1" applyBorder="1" applyAlignment="1" applyProtection="1">
      <alignment horizontal="distributed" vertical="center" wrapText="1" indent="3"/>
    </xf>
    <xf numFmtId="0" fontId="2" fillId="0" borderId="0" xfId="999" applyFont="1" applyFill="1" applyAlignment="1" applyProtection="1">
      <alignment horizontal="center" vertical="center" wrapText="1"/>
    </xf>
    <xf numFmtId="0" fontId="18" fillId="0" borderId="5" xfId="0" applyFont="1" applyFill="1" applyBorder="1" applyAlignment="1" applyProtection="1">
      <alignment horizontal="left" vertical="center"/>
    </xf>
    <xf numFmtId="49" fontId="18" fillId="0" borderId="1" xfId="0" applyNumberFormat="1" applyFont="1" applyFill="1" applyBorder="1" applyAlignment="1" applyProtection="1">
      <alignment horizontal="left" vertical="center" wrapText="1"/>
    </xf>
    <xf numFmtId="3" fontId="18" fillId="2" borderId="1" xfId="0" applyNumberFormat="1" applyFont="1" applyFill="1" applyBorder="1" applyAlignment="1" applyProtection="1">
      <alignment horizontal="right" vertical="center"/>
      <protection locked="0"/>
    </xf>
    <xf numFmtId="192" fontId="28" fillId="2" borderId="1" xfId="38" applyNumberFormat="1" applyFont="1" applyFill="1" applyBorder="1" applyAlignment="1" applyProtection="1">
      <alignment horizontal="right" vertical="center" wrapText="1"/>
      <protection locked="0"/>
    </xf>
    <xf numFmtId="0" fontId="29" fillId="0" borderId="0" xfId="554" applyFont="1" applyFill="1" applyProtection="1">
      <alignment vertical="center"/>
    </xf>
    <xf numFmtId="0" fontId="22" fillId="0" borderId="5" xfId="0" applyFont="1" applyFill="1" applyBorder="1" applyAlignment="1" applyProtection="1">
      <alignment horizontal="left" vertical="center"/>
    </xf>
    <xf numFmtId="49" fontId="22" fillId="0" borderId="1" xfId="0" applyNumberFormat="1" applyFont="1" applyFill="1" applyBorder="1" applyAlignment="1" applyProtection="1">
      <alignment horizontal="left" vertical="center" wrapText="1"/>
    </xf>
    <xf numFmtId="3" fontId="22" fillId="2" borderId="1" xfId="0" applyNumberFormat="1" applyFont="1" applyFill="1" applyBorder="1" applyAlignment="1" applyProtection="1">
      <alignment horizontal="right" vertical="center"/>
      <protection locked="0"/>
    </xf>
    <xf numFmtId="192" fontId="27" fillId="2" borderId="1" xfId="38" applyNumberFormat="1" applyFont="1" applyFill="1" applyBorder="1" applyAlignment="1" applyProtection="1">
      <alignment horizontal="right" vertical="center" wrapText="1"/>
      <protection locked="0"/>
    </xf>
    <xf numFmtId="0" fontId="22" fillId="0" borderId="13" xfId="0" applyFont="1" applyFill="1" applyBorder="1" applyAlignment="1" applyProtection="1">
      <alignment horizontal="left" vertical="center"/>
    </xf>
    <xf numFmtId="3" fontId="22" fillId="0" borderId="1" xfId="0" applyNumberFormat="1" applyFont="1" applyFill="1" applyBorder="1" applyAlignment="1" applyProtection="1">
      <alignment horizontal="right" vertical="center"/>
      <protection locked="0"/>
    </xf>
    <xf numFmtId="0" fontId="22" fillId="0" borderId="1" xfId="0" applyFont="1" applyFill="1" applyBorder="1" applyAlignment="1" applyProtection="1">
      <alignment horizontal="left" vertical="center"/>
    </xf>
    <xf numFmtId="0" fontId="22" fillId="0" borderId="14" xfId="0" applyFont="1" applyFill="1" applyBorder="1" applyAlignment="1" applyProtection="1">
      <alignment horizontal="left" vertical="center"/>
    </xf>
    <xf numFmtId="49" fontId="22" fillId="0" borderId="11" xfId="0" applyNumberFormat="1" applyFont="1" applyFill="1" applyBorder="1" applyAlignment="1" applyProtection="1">
      <alignment horizontal="left" vertical="center" wrapText="1"/>
    </xf>
    <xf numFmtId="192" fontId="27" fillId="2" borderId="4" xfId="38" applyNumberFormat="1" applyFont="1" applyFill="1" applyBorder="1" applyAlignment="1" applyProtection="1">
      <alignment horizontal="right" vertical="center" wrapText="1"/>
      <protection locked="0"/>
    </xf>
    <xf numFmtId="0" fontId="29" fillId="0" borderId="0" xfId="554" applyFont="1" applyProtection="1">
      <alignment vertical="center"/>
    </xf>
    <xf numFmtId="0" fontId="22" fillId="0" borderId="15" xfId="0" applyFont="1" applyFill="1" applyBorder="1" applyAlignment="1" applyProtection="1">
      <alignment horizontal="left" vertical="center"/>
    </xf>
    <xf numFmtId="49" fontId="22" fillId="0" borderId="12" xfId="0" applyNumberFormat="1" applyFont="1" applyFill="1" applyBorder="1" applyAlignment="1" applyProtection="1">
      <alignment horizontal="left" vertical="center" wrapText="1"/>
    </xf>
    <xf numFmtId="192" fontId="27" fillId="2" borderId="2" xfId="38" applyNumberFormat="1" applyFont="1" applyFill="1" applyBorder="1" applyAlignment="1" applyProtection="1">
      <alignment horizontal="right" vertical="center" wrapText="1"/>
      <protection locked="0"/>
    </xf>
    <xf numFmtId="0" fontId="18" fillId="0" borderId="1" xfId="0" applyFont="1" applyFill="1" applyBorder="1" applyAlignment="1" applyProtection="1">
      <alignment horizontal="left" vertical="center"/>
    </xf>
    <xf numFmtId="192" fontId="1" fillId="0" borderId="0" xfId="999" applyNumberFormat="1" applyFill="1" applyProtection="1">
      <alignment vertical="center"/>
    </xf>
    <xf numFmtId="192" fontId="27" fillId="2" borderId="3" xfId="38" applyNumberFormat="1" applyFont="1" applyFill="1" applyBorder="1" applyAlignment="1" applyProtection="1">
      <alignment horizontal="right" vertical="center" wrapText="1"/>
      <protection locked="0"/>
    </xf>
    <xf numFmtId="3" fontId="22" fillId="0" borderId="2" xfId="0" applyNumberFormat="1" applyFont="1" applyFill="1" applyBorder="1" applyAlignment="1" applyProtection="1">
      <alignment horizontal="right" vertical="center"/>
      <protection locked="0"/>
    </xf>
    <xf numFmtId="0" fontId="22" fillId="0" borderId="16" xfId="0" applyFont="1" applyFill="1" applyBorder="1" applyAlignment="1" applyProtection="1">
      <alignment horizontal="left" vertical="center"/>
    </xf>
    <xf numFmtId="3" fontId="22" fillId="0" borderId="4" xfId="0" applyNumberFormat="1" applyFont="1" applyFill="1" applyBorder="1" applyAlignment="1" applyProtection="1">
      <alignment horizontal="right" vertical="center"/>
      <protection locked="0"/>
    </xf>
    <xf numFmtId="49" fontId="22" fillId="0" borderId="14" xfId="0" applyNumberFormat="1" applyFont="1" applyFill="1" applyBorder="1" applyAlignment="1" applyProtection="1">
      <alignment horizontal="left" vertical="center" wrapText="1"/>
    </xf>
    <xf numFmtId="49" fontId="22" fillId="0" borderId="15" xfId="0" applyNumberFormat="1" applyFont="1" applyFill="1" applyBorder="1" applyAlignment="1" applyProtection="1">
      <alignment horizontal="left" vertical="center" wrapText="1"/>
    </xf>
    <xf numFmtId="192" fontId="27" fillId="0" borderId="1" xfId="38" applyNumberFormat="1" applyFont="1" applyFill="1" applyBorder="1" applyAlignment="1" applyProtection="1">
      <alignment horizontal="right" vertical="center" wrapText="1"/>
      <protection locked="0"/>
    </xf>
    <xf numFmtId="49" fontId="37" fillId="0" borderId="1" xfId="0" applyNumberFormat="1" applyFont="1" applyFill="1" applyBorder="1" applyAlignment="1" applyProtection="1">
      <alignment horizontal="distributed" vertical="center"/>
    </xf>
    <xf numFmtId="49" fontId="18" fillId="0" borderId="1" xfId="1061" applyNumberFormat="1" applyFont="1" applyFill="1" applyBorder="1" applyAlignment="1" applyProtection="1">
      <alignment horizontal="left" vertical="center"/>
    </xf>
    <xf numFmtId="0" fontId="28" fillId="0" borderId="1" xfId="999" applyFont="1" applyFill="1" applyBorder="1" applyAlignment="1" applyProtection="1">
      <alignment horizontal="left" vertical="center" wrapText="1"/>
    </xf>
    <xf numFmtId="3" fontId="28" fillId="2" borderId="1" xfId="0" applyNumberFormat="1" applyFont="1" applyFill="1" applyBorder="1" applyAlignment="1" applyProtection="1">
      <alignment horizontal="right" vertical="center"/>
    </xf>
    <xf numFmtId="0" fontId="22" fillId="0" borderId="2" xfId="1061" applyNumberFormat="1" applyFont="1" applyFill="1" applyBorder="1" applyAlignment="1" applyProtection="1">
      <alignment horizontal="left" vertical="center"/>
    </xf>
    <xf numFmtId="0" fontId="27" fillId="0" borderId="1" xfId="999" applyFont="1" applyFill="1" applyBorder="1" applyAlignment="1" applyProtection="1">
      <alignment horizontal="left" vertical="center" wrapText="1"/>
    </xf>
    <xf numFmtId="49" fontId="22" fillId="0" borderId="1" xfId="1061" applyNumberFormat="1" applyFont="1" applyFill="1" applyBorder="1" applyAlignment="1" applyProtection="1">
      <alignment horizontal="left" vertical="center"/>
    </xf>
    <xf numFmtId="0" fontId="28" fillId="0" borderId="1" xfId="554" applyFont="1" applyFill="1" applyBorder="1" applyAlignment="1" applyProtection="1">
      <alignment horizontal="left" vertical="center" wrapText="1"/>
    </xf>
    <xf numFmtId="0" fontId="22" fillId="0" borderId="1" xfId="1061" applyNumberFormat="1" applyFont="1" applyFill="1" applyBorder="1" applyAlignment="1" applyProtection="1">
      <alignment horizontal="left" vertical="center"/>
    </xf>
    <xf numFmtId="0" fontId="27" fillId="0" borderId="1" xfId="554" applyFont="1" applyFill="1" applyBorder="1" applyAlignment="1" applyProtection="1">
      <alignment horizontal="left" vertical="center" wrapText="1"/>
    </xf>
    <xf numFmtId="0" fontId="1" fillId="0" borderId="1" xfId="999" applyFill="1" applyBorder="1" applyAlignment="1" applyProtection="1">
      <alignment horizontal="left" vertical="center"/>
    </xf>
    <xf numFmtId="3" fontId="28" fillId="2" borderId="1" xfId="0" applyNumberFormat="1" applyFont="1" applyFill="1" applyBorder="1" applyAlignment="1" applyProtection="1">
      <alignment horizontal="right" vertical="center"/>
      <protection locked="0"/>
    </xf>
    <xf numFmtId="3" fontId="1" fillId="0" borderId="0" xfId="999" applyNumberFormat="1" applyFill="1" applyProtection="1">
      <alignment vertical="center"/>
    </xf>
    <xf numFmtId="0" fontId="1" fillId="3" borderId="0" xfId="999" applyFill="1" applyProtection="1">
      <alignment vertical="center"/>
    </xf>
    <xf numFmtId="0" fontId="1" fillId="0" borderId="0" xfId="999">
      <alignment vertical="center"/>
    </xf>
    <xf numFmtId="0" fontId="29" fillId="0" borderId="0" xfId="999" applyFont="1">
      <alignment vertical="center"/>
    </xf>
    <xf numFmtId="0" fontId="2" fillId="0" borderId="0" xfId="999" applyFont="1" applyAlignment="1">
      <alignment horizontal="center" vertical="center"/>
    </xf>
    <xf numFmtId="0" fontId="1" fillId="0" borderId="0" xfId="999" applyFill="1">
      <alignment vertical="center"/>
    </xf>
    <xf numFmtId="205" fontId="1" fillId="0" borderId="0" xfId="999" applyNumberFormat="1">
      <alignment vertical="center"/>
    </xf>
    <xf numFmtId="0" fontId="36" fillId="0" borderId="0" xfId="999" applyFont="1" applyFill="1" applyAlignment="1">
      <alignment horizontal="center" vertical="center"/>
    </xf>
    <xf numFmtId="0" fontId="17" fillId="0" borderId="0" xfId="999" applyFont="1" applyFill="1">
      <alignment vertical="center"/>
    </xf>
    <xf numFmtId="0" fontId="17" fillId="0" borderId="0" xfId="999" applyFont="1">
      <alignment vertical="center"/>
    </xf>
    <xf numFmtId="0" fontId="29" fillId="0" borderId="0" xfId="999" applyFont="1" applyFill="1">
      <alignment vertical="center"/>
    </xf>
    <xf numFmtId="0" fontId="27" fillId="0" borderId="0" xfId="999" applyFont="1" applyFill="1">
      <alignment vertical="center"/>
    </xf>
    <xf numFmtId="0" fontId="38" fillId="0" borderId="0" xfId="999" applyFont="1" applyFill="1">
      <alignment vertical="center"/>
    </xf>
    <xf numFmtId="205" fontId="27" fillId="0" borderId="0" xfId="999" applyNumberFormat="1" applyFont="1" applyFill="1" applyAlignment="1">
      <alignment horizontal="right" vertical="center"/>
    </xf>
    <xf numFmtId="205" fontId="28" fillId="0" borderId="1" xfId="999" applyNumberFormat="1" applyFont="1" applyFill="1" applyBorder="1" applyAlignment="1">
      <alignment horizontal="center" vertical="center" wrapText="1"/>
    </xf>
    <xf numFmtId="0" fontId="28" fillId="0" borderId="1" xfId="999" applyFont="1" applyFill="1" applyBorder="1" applyAlignment="1">
      <alignment horizontal="distributed" vertical="center" wrapText="1" indent="3"/>
    </xf>
    <xf numFmtId="0" fontId="39" fillId="0" borderId="0" xfId="1071" applyFont="1" applyFill="1" applyAlignment="1">
      <alignment vertical="center" wrapText="1"/>
    </xf>
    <xf numFmtId="0" fontId="29" fillId="0" borderId="0" xfId="554" applyFont="1" applyFill="1">
      <alignment vertical="center"/>
    </xf>
    <xf numFmtId="199" fontId="27" fillId="0" borderId="1" xfId="0" applyNumberFormat="1" applyFont="1" applyFill="1" applyBorder="1" applyAlignment="1" applyProtection="1">
      <alignment horizontal="right" vertical="center" wrapText="1"/>
      <protection locked="0"/>
    </xf>
    <xf numFmtId="0" fontId="27" fillId="0" borderId="1" xfId="0" applyFont="1" applyFill="1" applyBorder="1" applyAlignment="1" applyProtection="1">
      <alignment horizontal="left" vertical="center"/>
    </xf>
    <xf numFmtId="192" fontId="1" fillId="0" borderId="0" xfId="999" applyNumberFormat="1">
      <alignment vertical="center"/>
    </xf>
    <xf numFmtId="3" fontId="18" fillId="0" borderId="1" xfId="0" applyNumberFormat="1" applyFont="1" applyFill="1" applyBorder="1" applyAlignment="1" applyProtection="1">
      <alignment horizontal="right" vertical="center"/>
      <protection locked="0"/>
    </xf>
    <xf numFmtId="0" fontId="28" fillId="0" borderId="1" xfId="999" applyFont="1" applyFill="1" applyBorder="1" applyAlignment="1" applyProtection="1">
      <alignment horizontal="left" vertical="center"/>
    </xf>
    <xf numFmtId="0" fontId="28" fillId="0" borderId="1" xfId="554" applyFont="1" applyFill="1" applyBorder="1" applyAlignment="1" applyProtection="1">
      <alignment horizontal="left" vertical="center"/>
    </xf>
    <xf numFmtId="0" fontId="27" fillId="0" borderId="1" xfId="999" applyFont="1" applyFill="1" applyBorder="1" applyAlignment="1" applyProtection="1">
      <alignment horizontal="left" vertical="center"/>
    </xf>
    <xf numFmtId="3" fontId="27" fillId="0" borderId="1" xfId="0" applyNumberFormat="1" applyFont="1" applyFill="1" applyBorder="1" applyAlignment="1" applyProtection="1">
      <alignment horizontal="right" vertical="center"/>
      <protection locked="0"/>
    </xf>
    <xf numFmtId="3" fontId="27" fillId="0" borderId="1" xfId="0" applyNumberFormat="1" applyFont="1" applyFill="1" applyBorder="1" applyAlignment="1" applyProtection="1">
      <alignment horizontal="right" vertical="center"/>
    </xf>
    <xf numFmtId="0" fontId="27" fillId="0" borderId="1" xfId="999" applyFont="1" applyFill="1" applyBorder="1">
      <alignment vertical="center"/>
    </xf>
    <xf numFmtId="0" fontId="28" fillId="0" borderId="1" xfId="999" applyFont="1" applyFill="1" applyBorder="1" applyAlignment="1">
      <alignment horizontal="center" vertical="center"/>
    </xf>
    <xf numFmtId="3" fontId="1" fillId="0" borderId="0" xfId="999" applyNumberFormat="1">
      <alignment vertical="center"/>
    </xf>
    <xf numFmtId="0" fontId="40" fillId="0" borderId="0" xfId="0" applyFont="1" applyFill="1" applyBorder="1" applyAlignment="1">
      <alignment vertical="center"/>
    </xf>
    <xf numFmtId="0" fontId="41" fillId="0" borderId="0" xfId="0" applyFont="1" applyFill="1" applyBorder="1" applyAlignment="1">
      <alignment vertical="center"/>
    </xf>
    <xf numFmtId="0" fontId="42" fillId="0" borderId="0" xfId="0" applyFont="1" applyFill="1" applyBorder="1" applyAlignment="1">
      <alignment horizontal="center" vertical="center"/>
    </xf>
    <xf numFmtId="0" fontId="43" fillId="0" borderId="0" xfId="0" applyFont="1" applyFill="1" applyBorder="1" applyAlignment="1">
      <alignment vertical="center"/>
    </xf>
    <xf numFmtId="0" fontId="13" fillId="0" borderId="0" xfId="0" applyFont="1" applyFill="1" applyBorder="1" applyAlignment="1">
      <alignment horizontal="left" vertical="center"/>
    </xf>
    <xf numFmtId="0" fontId="44" fillId="0" borderId="0" xfId="0" applyFont="1" applyFill="1" applyBorder="1" applyAlignment="1">
      <alignment horizontal="center" vertical="center"/>
    </xf>
    <xf numFmtId="0" fontId="44" fillId="0" borderId="17" xfId="0" applyFont="1" applyFill="1" applyBorder="1" applyAlignment="1">
      <alignment horizontal="center" vertical="center"/>
    </xf>
    <xf numFmtId="0" fontId="41" fillId="0" borderId="17" xfId="0" applyFont="1" applyFill="1" applyBorder="1" applyAlignment="1">
      <alignment horizontal="right" vertical="center"/>
    </xf>
    <xf numFmtId="0" fontId="45" fillId="0" borderId="2"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4" xfId="0" applyFont="1" applyFill="1" applyBorder="1" applyAlignment="1">
      <alignment horizontal="center" vertical="center"/>
    </xf>
    <xf numFmtId="0" fontId="45" fillId="2" borderId="1" xfId="0" applyFont="1" applyFill="1" applyBorder="1" applyAlignment="1">
      <alignment vertical="center"/>
    </xf>
    <xf numFmtId="192" fontId="41" fillId="2" borderId="1" xfId="38" applyNumberFormat="1" applyFont="1" applyFill="1" applyBorder="1" applyAlignment="1">
      <alignment vertical="center"/>
    </xf>
    <xf numFmtId="0" fontId="41" fillId="0" borderId="1" xfId="0" applyFont="1" applyFill="1" applyBorder="1" applyAlignment="1">
      <alignment vertical="center"/>
    </xf>
    <xf numFmtId="0" fontId="41" fillId="2" borderId="1" xfId="0" applyFont="1" applyFill="1" applyBorder="1" applyAlignment="1">
      <alignment vertical="center"/>
    </xf>
    <xf numFmtId="0" fontId="11" fillId="0" borderId="0" xfId="0" applyFont="1" applyFill="1" applyBorder="1" applyAlignment="1">
      <alignment horizontal="justify" vertical="top" wrapText="1"/>
    </xf>
    <xf numFmtId="192" fontId="40" fillId="0" borderId="0" xfId="0" applyNumberFormat="1" applyFont="1" applyFill="1" applyBorder="1" applyAlignment="1">
      <alignment vertical="center"/>
    </xf>
    <xf numFmtId="0" fontId="22" fillId="0" borderId="0" xfId="0" applyFont="1" applyAlignment="1">
      <alignment vertical="center"/>
    </xf>
    <xf numFmtId="0" fontId="16" fillId="0" borderId="0" xfId="904" applyFont="1" applyBorder="1" applyAlignment="1">
      <alignment horizontal="center" vertical="center" wrapText="1"/>
    </xf>
    <xf numFmtId="0" fontId="16" fillId="0" borderId="0" xfId="904" applyFont="1" applyBorder="1" applyAlignment="1">
      <alignment horizontal="center" vertical="center"/>
    </xf>
    <xf numFmtId="0" fontId="46" fillId="0" borderId="0" xfId="0" applyFont="1" applyFill="1" applyAlignment="1"/>
    <xf numFmtId="0" fontId="46" fillId="0" borderId="0" xfId="0" applyFont="1" applyAlignment="1"/>
    <xf numFmtId="0" fontId="22" fillId="0" borderId="0" xfId="904" applyFont="1" applyBorder="1" applyAlignment="1">
      <alignment horizontal="left" vertical="center"/>
    </xf>
    <xf numFmtId="0" fontId="22" fillId="0" borderId="0" xfId="904" applyFont="1" applyBorder="1" applyAlignment="1">
      <alignment horizontal="right" vertical="center"/>
    </xf>
    <xf numFmtId="0" fontId="22" fillId="0" borderId="1" xfId="0" applyFont="1" applyBorder="1" applyAlignment="1">
      <alignment horizontal="left" vertical="center"/>
    </xf>
    <xf numFmtId="0" fontId="28" fillId="0" borderId="1" xfId="0" applyFont="1" applyBorder="1" applyAlignment="1">
      <alignment horizontal="center" vertical="center" wrapText="1"/>
    </xf>
    <xf numFmtId="205" fontId="28" fillId="0" borderId="1" xfId="999" applyNumberFormat="1" applyFont="1" applyBorder="1" applyAlignment="1">
      <alignment horizontal="center" vertical="center" wrapText="1"/>
    </xf>
    <xf numFmtId="0" fontId="18" fillId="0" borderId="1" xfId="0" applyFont="1" applyBorder="1" applyAlignment="1">
      <alignment horizontal="left" vertical="center"/>
    </xf>
    <xf numFmtId="181" fontId="18" fillId="0" borderId="1" xfId="651" applyNumberFormat="1" applyFont="1" applyFill="1" applyBorder="1" applyAlignment="1">
      <alignment horizontal="left" vertical="center"/>
    </xf>
    <xf numFmtId="199" fontId="18" fillId="2" borderId="1" xfId="651" applyNumberFormat="1" applyFont="1" applyFill="1" applyBorder="1" applyAlignment="1">
      <alignment horizontal="right" vertical="center" wrapText="1"/>
    </xf>
    <xf numFmtId="181" fontId="22" fillId="0" borderId="1" xfId="651" applyNumberFormat="1" applyFont="1" applyFill="1" applyBorder="1" applyAlignment="1">
      <alignment horizontal="left" vertical="center"/>
    </xf>
    <xf numFmtId="199" fontId="22" fillId="0" borderId="1" xfId="651" applyNumberFormat="1" applyFont="1" applyFill="1" applyBorder="1" applyAlignment="1">
      <alignment horizontal="right" vertical="center" wrapText="1"/>
    </xf>
    <xf numFmtId="0" fontId="31" fillId="0" borderId="18" xfId="1333" applyFont="1" applyFill="1" applyBorder="1" applyAlignment="1" applyProtection="1">
      <alignment horizontal="left" vertical="center" wrapText="1"/>
      <protection locked="0"/>
    </xf>
    <xf numFmtId="0" fontId="31" fillId="0" borderId="18" xfId="1333" applyFont="1" applyFill="1" applyBorder="1" applyAlignment="1" applyProtection="1">
      <alignment horizontal="left" vertical="center"/>
      <protection locked="0"/>
    </xf>
    <xf numFmtId="199" fontId="22" fillId="2" borderId="1" xfId="651" applyNumberFormat="1" applyFont="1" applyFill="1" applyBorder="1" applyAlignment="1">
      <alignment horizontal="right" vertical="center" wrapText="1"/>
    </xf>
    <xf numFmtId="0" fontId="18" fillId="0" borderId="1" xfId="651" applyFont="1" applyFill="1" applyBorder="1" applyAlignment="1">
      <alignment horizontal="center" vertical="center"/>
    </xf>
    <xf numFmtId="199" fontId="0" fillId="0" borderId="0" xfId="0" applyNumberFormat="1" applyAlignment="1"/>
    <xf numFmtId="202" fontId="0" fillId="0" borderId="0" xfId="0" applyNumberFormat="1" applyAlignment="1"/>
    <xf numFmtId="0" fontId="0" fillId="3" borderId="0" xfId="0" applyFill="1" applyAlignment="1"/>
    <xf numFmtId="0" fontId="31" fillId="0" borderId="1" xfId="0" applyFont="1" applyFill="1" applyBorder="1" applyAlignment="1">
      <alignment horizontal="left" vertical="center"/>
    </xf>
    <xf numFmtId="0" fontId="31" fillId="0" borderId="18" xfId="1333" applyFont="1" applyFill="1" applyBorder="1" applyAlignment="1" applyProtection="1">
      <alignment vertical="center"/>
      <protection locked="0"/>
    </xf>
    <xf numFmtId="0" fontId="31" fillId="0" borderId="18" xfId="1333" applyFont="1" applyFill="1" applyBorder="1" applyAlignment="1" applyProtection="1">
      <alignment vertical="center" wrapText="1"/>
      <protection locked="0"/>
    </xf>
    <xf numFmtId="0" fontId="20" fillId="0" borderId="1" xfId="0" applyFont="1" applyFill="1" applyBorder="1" applyAlignment="1">
      <alignment horizontal="left" vertical="center"/>
    </xf>
    <xf numFmtId="0" fontId="20" fillId="0" borderId="18" xfId="1333" applyFont="1" applyFill="1" applyBorder="1" applyAlignment="1" applyProtection="1">
      <alignment vertical="center"/>
      <protection locked="0"/>
    </xf>
    <xf numFmtId="0" fontId="18" fillId="0" borderId="5" xfId="651" applyFont="1" applyFill="1" applyBorder="1" applyAlignment="1">
      <alignment horizontal="center" vertical="center"/>
    </xf>
    <xf numFmtId="0" fontId="18" fillId="0" borderId="7" xfId="651" applyFont="1" applyFill="1" applyBorder="1" applyAlignment="1">
      <alignment horizontal="center" vertical="center"/>
    </xf>
    <xf numFmtId="0" fontId="4" fillId="0" borderId="0" xfId="999" applyFont="1" applyAlignment="1">
      <alignment horizontal="center" vertical="center" wrapText="1"/>
    </xf>
    <xf numFmtId="0" fontId="6" fillId="0" borderId="0" xfId="658" applyFont="1" applyAlignment="1">
      <alignment horizontal="center" vertical="center" shrinkToFit="1"/>
    </xf>
    <xf numFmtId="0" fontId="22" fillId="0" borderId="0" xfId="658" applyFont="1" applyBorder="1" applyAlignment="1">
      <alignment horizontal="left" vertical="center" wrapText="1"/>
    </xf>
    <xf numFmtId="0" fontId="47" fillId="0" borderId="0" xfId="1010" applyFont="1" applyAlignment="1"/>
    <xf numFmtId="0" fontId="22" fillId="0" borderId="0" xfId="0" applyFont="1" applyAlignment="1">
      <alignment horizontal="right" vertical="center"/>
    </xf>
    <xf numFmtId="0" fontId="28" fillId="0" borderId="1" xfId="1074" applyFont="1" applyBorder="1" applyAlignment="1">
      <alignment horizontal="center" vertical="center"/>
    </xf>
    <xf numFmtId="0" fontId="28" fillId="0" borderId="1" xfId="1074" applyFont="1" applyBorder="1" applyAlignment="1">
      <alignment horizontal="center" vertical="center" wrapText="1"/>
    </xf>
    <xf numFmtId="199" fontId="27" fillId="0" borderId="1" xfId="29" applyNumberFormat="1" applyFont="1" applyBorder="1" applyAlignment="1">
      <alignment horizontal="right" vertical="center" wrapText="1"/>
    </xf>
    <xf numFmtId="199" fontId="22" fillId="0" borderId="9" xfId="0" applyNumberFormat="1" applyFont="1" applyBorder="1" applyAlignment="1">
      <alignment horizontal="right" vertical="center" wrapText="1"/>
    </xf>
    <xf numFmtId="0" fontId="22" fillId="0" borderId="2" xfId="0" applyFont="1" applyBorder="1" applyAlignment="1">
      <alignment horizontal="left" vertical="center"/>
    </xf>
    <xf numFmtId="199" fontId="27" fillId="0" borderId="2" xfId="29" applyNumberFormat="1" applyFont="1" applyBorder="1" applyAlignment="1">
      <alignment horizontal="right" vertical="center" wrapText="1"/>
    </xf>
    <xf numFmtId="199" fontId="22" fillId="0" borderId="8" xfId="0" applyNumberFormat="1" applyFont="1" applyBorder="1" applyAlignment="1">
      <alignment horizontal="right" vertical="center" wrapText="1"/>
    </xf>
    <xf numFmtId="199" fontId="22" fillId="0" borderId="1" xfId="0" applyNumberFormat="1" applyFont="1" applyBorder="1" applyAlignment="1">
      <alignment horizontal="right" vertical="center" wrapText="1"/>
    </xf>
    <xf numFmtId="0" fontId="27" fillId="0" borderId="0" xfId="0" applyFont="1" applyBorder="1" applyAlignment="1">
      <alignment horizontal="left" vertical="center"/>
    </xf>
    <xf numFmtId="0" fontId="1" fillId="0" borderId="0" xfId="999" applyFont="1">
      <alignment vertical="center"/>
    </xf>
    <xf numFmtId="205" fontId="1" fillId="0" borderId="0" xfId="999" applyNumberFormat="1" applyFont="1">
      <alignment vertical="center"/>
    </xf>
    <xf numFmtId="199" fontId="1" fillId="0" borderId="0" xfId="999" applyNumberFormat="1">
      <alignment vertical="center"/>
    </xf>
    <xf numFmtId="199" fontId="27" fillId="2" borderId="1" xfId="29" applyNumberFormat="1" applyFont="1" applyFill="1" applyBorder="1" applyAlignment="1">
      <alignment horizontal="right" vertical="center" wrapText="1"/>
    </xf>
    <xf numFmtId="199" fontId="27" fillId="2" borderId="2" xfId="29" applyNumberFormat="1" applyFont="1" applyFill="1" applyBorder="1" applyAlignment="1">
      <alignment horizontal="right" vertical="center" wrapText="1"/>
    </xf>
    <xf numFmtId="0" fontId="1" fillId="0" borderId="0" xfId="999" applyFont="1" applyFill="1">
      <alignment vertical="center"/>
    </xf>
    <xf numFmtId="0" fontId="16" fillId="0" borderId="0" xfId="904" applyFont="1" applyAlignment="1">
      <alignment horizontal="center" vertical="center"/>
    </xf>
    <xf numFmtId="189" fontId="20" fillId="0" borderId="1" xfId="0" applyNumberFormat="1" applyFont="1" applyFill="1" applyBorder="1" applyAlignment="1">
      <alignment vertical="center" wrapText="1"/>
    </xf>
    <xf numFmtId="199" fontId="28" fillId="2" borderId="1" xfId="29" applyNumberFormat="1" applyFont="1" applyFill="1" applyBorder="1" applyAlignment="1">
      <alignment horizontal="right" vertical="center" wrapText="1"/>
    </xf>
    <xf numFmtId="189" fontId="31" fillId="0" borderId="1" xfId="0" applyNumberFormat="1" applyFont="1" applyFill="1" applyBorder="1" applyAlignment="1">
      <alignment vertical="center" wrapText="1"/>
    </xf>
    <xf numFmtId="199" fontId="27" fillId="0" borderId="1" xfId="29" applyNumberFormat="1" applyFont="1" applyFill="1" applyBorder="1" applyAlignment="1">
      <alignment horizontal="right" vertical="center" wrapText="1"/>
    </xf>
    <xf numFmtId="189" fontId="28" fillId="0" borderId="1" xfId="1014" applyNumberFormat="1" applyFont="1" applyFill="1" applyBorder="1" applyAlignment="1">
      <alignment horizontal="center" vertical="center"/>
    </xf>
    <xf numFmtId="0" fontId="0" fillId="0" borderId="0" xfId="0" applyFill="1" applyAlignment="1">
      <alignment horizontal="left" vertical="center"/>
    </xf>
    <xf numFmtId="0" fontId="4" fillId="0" borderId="0" xfId="999" applyFont="1" applyFill="1" applyAlignment="1">
      <alignment horizontal="center" vertical="center" wrapText="1"/>
    </xf>
    <xf numFmtId="0" fontId="7" fillId="0" borderId="0" xfId="999" applyFont="1">
      <alignment vertical="center"/>
    </xf>
    <xf numFmtId="199" fontId="1" fillId="5" borderId="0" xfId="999" applyNumberFormat="1" applyFill="1" applyAlignment="1">
      <alignment vertical="center" wrapText="1"/>
    </xf>
    <xf numFmtId="199" fontId="1" fillId="0" borderId="0" xfId="999" applyNumberFormat="1" applyAlignment="1">
      <alignment vertical="center" wrapText="1"/>
    </xf>
    <xf numFmtId="199" fontId="36" fillId="0" borderId="0" xfId="999" applyNumberFormat="1" applyFont="1" applyFill="1" applyAlignment="1">
      <alignment horizontal="center" vertical="center" wrapText="1"/>
    </xf>
    <xf numFmtId="0" fontId="22" fillId="0" borderId="0" xfId="999" applyFont="1" applyFill="1" applyAlignment="1">
      <alignment horizontal="left" vertical="center"/>
    </xf>
    <xf numFmtId="199" fontId="38" fillId="0" borderId="0" xfId="999" applyNumberFormat="1" applyFont="1" applyFill="1" applyAlignment="1">
      <alignment vertical="center" wrapText="1"/>
    </xf>
    <xf numFmtId="199" fontId="27" fillId="0" borderId="0" xfId="999" applyNumberFormat="1" applyFont="1" applyFill="1" applyBorder="1" applyAlignment="1">
      <alignment horizontal="right" vertical="center" wrapText="1"/>
    </xf>
    <xf numFmtId="205" fontId="27" fillId="0" borderId="0" xfId="999" applyNumberFormat="1" applyFont="1" applyFill="1" applyBorder="1" applyAlignment="1">
      <alignment horizontal="right" vertical="center"/>
    </xf>
    <xf numFmtId="199" fontId="28" fillId="0" borderId="1" xfId="648" applyNumberFormat="1" applyFont="1" applyFill="1" applyBorder="1" applyAlignment="1">
      <alignment horizontal="center" vertical="center" wrapText="1"/>
    </xf>
    <xf numFmtId="199" fontId="28" fillId="0" borderId="1" xfId="999" applyNumberFormat="1" applyFont="1" applyFill="1" applyBorder="1" applyAlignment="1" applyProtection="1">
      <alignment horizontal="center" vertical="center" wrapText="1"/>
    </xf>
    <xf numFmtId="192" fontId="27" fillId="0" borderId="7" xfId="38" applyNumberFormat="1" applyFont="1" applyFill="1" applyBorder="1" applyAlignment="1" applyProtection="1">
      <alignment horizontal="right" vertical="center" wrapText="1"/>
    </xf>
    <xf numFmtId="199" fontId="18" fillId="2" borderId="1" xfId="0" applyNumberFormat="1" applyFont="1" applyFill="1" applyBorder="1" applyAlignment="1" applyProtection="1">
      <alignment horizontal="right" vertical="center" wrapText="1"/>
      <protection locked="0"/>
    </xf>
    <xf numFmtId="192" fontId="28" fillId="2" borderId="1" xfId="38" applyNumberFormat="1" applyFont="1" applyFill="1" applyBorder="1" applyAlignment="1" applyProtection="1">
      <alignment horizontal="right" vertical="center" wrapText="1" shrinkToFit="1"/>
      <protection locked="0"/>
    </xf>
    <xf numFmtId="199" fontId="22" fillId="2" borderId="1" xfId="0" applyNumberFormat="1" applyFont="1" applyFill="1" applyBorder="1" applyAlignment="1" applyProtection="1">
      <alignment horizontal="right" vertical="center" wrapText="1"/>
      <protection locked="0"/>
    </xf>
    <xf numFmtId="192" fontId="27" fillId="2" borderId="1" xfId="38" applyNumberFormat="1" applyFont="1" applyFill="1" applyBorder="1" applyAlignment="1" applyProtection="1">
      <alignment horizontal="right" vertical="center" wrapText="1" shrinkToFit="1"/>
      <protection locked="0"/>
    </xf>
    <xf numFmtId="199" fontId="22" fillId="0" borderId="1" xfId="0" applyNumberFormat="1" applyFont="1" applyFill="1" applyBorder="1" applyAlignment="1" applyProtection="1">
      <alignment horizontal="right" vertical="center" wrapText="1"/>
      <protection locked="0"/>
    </xf>
    <xf numFmtId="199" fontId="22" fillId="0" borderId="1" xfId="0" applyNumberFormat="1" applyFont="1" applyFill="1" applyBorder="1" applyAlignment="1" applyProtection="1">
      <alignment horizontal="right" vertical="center"/>
      <protection locked="0"/>
    </xf>
    <xf numFmtId="0" fontId="27" fillId="0" borderId="1" xfId="0" applyFont="1" applyFill="1" applyBorder="1" applyAlignment="1" applyProtection="1">
      <alignment horizontal="left" vertical="center"/>
      <protection locked="0"/>
    </xf>
    <xf numFmtId="202" fontId="1" fillId="0" borderId="0" xfId="648" applyNumberFormat="1" applyFill="1" applyAlignment="1"/>
    <xf numFmtId="0" fontId="22" fillId="0" borderId="1" xfId="0" applyFont="1" applyFill="1" applyBorder="1" applyAlignment="1" applyProtection="1">
      <alignment horizontal="left" vertical="center"/>
      <protection locked="0"/>
    </xf>
    <xf numFmtId="199" fontId="22" fillId="2" borderId="1" xfId="0" applyNumberFormat="1" applyFont="1" applyFill="1" applyBorder="1" applyAlignment="1" applyProtection="1">
      <alignment horizontal="right" vertical="center"/>
      <protection locked="0"/>
    </xf>
    <xf numFmtId="0" fontId="22" fillId="3" borderId="1" xfId="0" applyFont="1" applyFill="1" applyBorder="1" applyAlignment="1" applyProtection="1">
      <alignment horizontal="left" vertical="center"/>
    </xf>
    <xf numFmtId="0" fontId="22" fillId="3" borderId="1" xfId="0" applyNumberFormat="1" applyFont="1" applyFill="1" applyBorder="1" applyAlignment="1" applyProtection="1">
      <alignment horizontal="left" vertical="center" wrapText="1"/>
    </xf>
    <xf numFmtId="0" fontId="1" fillId="3" borderId="0" xfId="999" applyFill="1">
      <alignment vertical="center"/>
    </xf>
    <xf numFmtId="49" fontId="22" fillId="0" borderId="1" xfId="0" applyNumberFormat="1" applyFont="1" applyFill="1" applyBorder="1" applyAlignment="1" applyProtection="1">
      <alignment vertical="center" wrapText="1"/>
    </xf>
    <xf numFmtId="49" fontId="22" fillId="0" borderId="1" xfId="0" applyNumberFormat="1" applyFont="1" applyFill="1" applyBorder="1" applyAlignment="1" applyProtection="1">
      <alignment horizontal="left" vertical="center"/>
    </xf>
    <xf numFmtId="49" fontId="22" fillId="0" borderId="1" xfId="0" applyNumberFormat="1" applyFont="1" applyFill="1" applyBorder="1" applyAlignment="1" applyProtection="1">
      <alignment horizontal="left" vertical="center" wrapText="1"/>
      <protection locked="0"/>
    </xf>
    <xf numFmtId="49" fontId="22" fillId="0" borderId="1" xfId="0" applyNumberFormat="1" applyFont="1" applyFill="1" applyBorder="1" applyAlignment="1" applyProtection="1">
      <alignment horizontal="left" vertical="center"/>
      <protection locked="0"/>
    </xf>
    <xf numFmtId="49" fontId="27" fillId="0" borderId="1" xfId="0" applyNumberFormat="1" applyFont="1" applyFill="1" applyBorder="1" applyAlignment="1" applyProtection="1">
      <alignment horizontal="left" vertical="center" wrapText="1"/>
      <protection locked="0"/>
    </xf>
    <xf numFmtId="0" fontId="22" fillId="3" borderId="1" xfId="0" applyFont="1" applyFill="1" applyBorder="1" applyAlignment="1" applyProtection="1">
      <alignment horizontal="left" vertical="center"/>
      <protection locked="0"/>
    </xf>
    <xf numFmtId="199" fontId="18" fillId="0" borderId="1" xfId="0" applyNumberFormat="1" applyFont="1" applyFill="1" applyBorder="1" applyAlignment="1" applyProtection="1">
      <alignment horizontal="right" vertical="center" wrapText="1"/>
      <protection locked="0"/>
    </xf>
    <xf numFmtId="192" fontId="27" fillId="0" borderId="1" xfId="38" applyNumberFormat="1" applyFont="1" applyFill="1" applyBorder="1" applyAlignment="1" applyProtection="1">
      <alignment horizontal="right" vertical="center" wrapText="1" shrinkToFit="1"/>
      <protection locked="0"/>
    </xf>
    <xf numFmtId="49" fontId="28" fillId="0" borderId="1" xfId="0" applyNumberFormat="1" applyFont="1" applyFill="1" applyBorder="1" applyAlignment="1" applyProtection="1">
      <alignment horizontal="distributed" vertical="center"/>
      <protection locked="0"/>
    </xf>
    <xf numFmtId="49" fontId="28" fillId="0" borderId="1" xfId="0" applyNumberFormat="1" applyFont="1" applyFill="1" applyBorder="1" applyAlignment="1" applyProtection="1">
      <alignment horizontal="center" vertical="center" wrapText="1"/>
    </xf>
    <xf numFmtId="199" fontId="18" fillId="2" borderId="1" xfId="0" applyNumberFormat="1" applyFont="1" applyFill="1" applyBorder="1" applyAlignment="1" applyProtection="1">
      <alignment horizontal="right" vertical="center" wrapText="1"/>
    </xf>
    <xf numFmtId="0" fontId="27" fillId="0" borderId="1" xfId="0" applyNumberFormat="1" applyFont="1" applyFill="1" applyBorder="1" applyAlignment="1" applyProtection="1">
      <alignment horizontal="right" vertical="center"/>
      <protection locked="0"/>
    </xf>
    <xf numFmtId="0" fontId="22" fillId="0" borderId="1" xfId="0" applyNumberFormat="1" applyFont="1" applyFill="1" applyBorder="1" applyAlignment="1" applyProtection="1">
      <alignment horizontal="right" vertical="center"/>
      <protection locked="0"/>
    </xf>
    <xf numFmtId="199" fontId="18" fillId="2" borderId="1" xfId="0" applyNumberFormat="1" applyFont="1" applyFill="1" applyBorder="1" applyAlignment="1" applyProtection="1">
      <alignment horizontal="right" vertical="center"/>
      <protection locked="0"/>
    </xf>
    <xf numFmtId="0" fontId="28" fillId="0" borderId="0" xfId="999" applyFont="1" applyFill="1" applyAlignment="1">
      <alignment horizontal="center" vertical="center" wrapText="1"/>
    </xf>
    <xf numFmtId="0" fontId="1" fillId="0" borderId="0" xfId="554" applyFill="1">
      <alignment vertical="center"/>
    </xf>
    <xf numFmtId="0" fontId="48" fillId="0" borderId="0" xfId="999" applyFont="1" applyFill="1" applyAlignment="1">
      <alignment horizontal="center" vertical="center"/>
    </xf>
    <xf numFmtId="0" fontId="0" fillId="0" borderId="0" xfId="999" applyFont="1" applyFill="1">
      <alignment vertical="center"/>
    </xf>
    <xf numFmtId="0" fontId="27" fillId="0" borderId="0" xfId="999" applyFont="1" applyFill="1" applyAlignment="1">
      <alignment horizontal="left" vertical="center"/>
    </xf>
    <xf numFmtId="205" fontId="28" fillId="0" borderId="19" xfId="999" applyNumberFormat="1" applyFont="1" applyFill="1" applyBorder="1" applyAlignment="1">
      <alignment horizontal="center" vertical="center" wrapText="1"/>
    </xf>
    <xf numFmtId="205" fontId="28" fillId="0" borderId="0" xfId="999" applyNumberFormat="1" applyFont="1" applyFill="1" applyAlignment="1">
      <alignment horizontal="center" vertical="center" wrapText="1"/>
    </xf>
    <xf numFmtId="0" fontId="27" fillId="0" borderId="5" xfId="999" applyFont="1" applyFill="1" applyBorder="1" applyAlignment="1">
      <alignment horizontal="left" vertical="center"/>
    </xf>
    <xf numFmtId="199" fontId="27" fillId="0" borderId="1" xfId="315" applyNumberFormat="1" applyFont="1" applyFill="1" applyBorder="1" applyAlignment="1" applyProtection="1">
      <alignment vertical="center" wrapText="1"/>
    </xf>
    <xf numFmtId="199" fontId="27" fillId="2" borderId="1" xfId="29" applyNumberFormat="1" applyFont="1" applyFill="1" applyBorder="1" applyAlignment="1" applyProtection="1">
      <alignment horizontal="right" vertical="center" wrapText="1"/>
      <protection locked="0"/>
    </xf>
    <xf numFmtId="192" fontId="27" fillId="2" borderId="1" xfId="38" applyNumberFormat="1" applyFont="1" applyFill="1" applyBorder="1" applyAlignment="1" applyProtection="1">
      <alignment vertical="center" wrapText="1"/>
      <protection locked="0"/>
    </xf>
    <xf numFmtId="49" fontId="27" fillId="0" borderId="1" xfId="315" applyNumberFormat="1" applyFont="1" applyFill="1" applyBorder="1" applyAlignment="1" applyProtection="1">
      <alignment horizontal="left" vertical="center" wrapText="1"/>
    </xf>
    <xf numFmtId="199" fontId="27" fillId="0" borderId="1" xfId="29" applyNumberFormat="1" applyFont="1" applyFill="1" applyBorder="1" applyAlignment="1" applyProtection="1">
      <alignment horizontal="right" vertical="center" wrapText="1"/>
      <protection locked="0"/>
    </xf>
    <xf numFmtId="192" fontId="27" fillId="0" borderId="1" xfId="38" applyNumberFormat="1" applyFont="1" applyFill="1" applyBorder="1" applyAlignment="1" applyProtection="1">
      <alignment vertical="center" wrapText="1"/>
      <protection locked="0"/>
    </xf>
    <xf numFmtId="0" fontId="28" fillId="0" borderId="5" xfId="999" applyFont="1" applyFill="1" applyBorder="1" applyAlignment="1">
      <alignment horizontal="distributed" vertical="center"/>
    </xf>
    <xf numFmtId="199" fontId="28" fillId="2" borderId="1" xfId="29" applyNumberFormat="1" applyFont="1" applyFill="1" applyBorder="1" applyAlignment="1" applyProtection="1">
      <alignment horizontal="right" vertical="center" wrapText="1"/>
      <protection locked="0"/>
    </xf>
    <xf numFmtId="192" fontId="28" fillId="2" borderId="1" xfId="38" applyNumberFormat="1" applyFont="1" applyFill="1" applyBorder="1" applyAlignment="1" applyProtection="1">
      <alignment vertical="center" wrapText="1"/>
      <protection locked="0"/>
    </xf>
    <xf numFmtId="0" fontId="28" fillId="0" borderId="5" xfId="999" applyFont="1" applyFill="1" applyBorder="1" applyAlignment="1">
      <alignment horizontal="left" vertical="center"/>
    </xf>
    <xf numFmtId="0" fontId="28" fillId="0" borderId="1" xfId="999" applyFont="1" applyFill="1" applyBorder="1" applyAlignment="1">
      <alignment vertical="center" wrapText="1"/>
    </xf>
    <xf numFmtId="192" fontId="0" fillId="0" borderId="0" xfId="0" applyNumberFormat="1" applyFill="1" applyAlignment="1"/>
    <xf numFmtId="0" fontId="27" fillId="0" borderId="5" xfId="999" applyNumberFormat="1" applyFont="1" applyFill="1" applyBorder="1" applyAlignment="1">
      <alignment horizontal="left" vertical="center"/>
    </xf>
    <xf numFmtId="0" fontId="27" fillId="0" borderId="1" xfId="999" applyNumberFormat="1" applyFont="1" applyFill="1" applyBorder="1" applyAlignment="1">
      <alignment horizontal="left" vertical="center" wrapText="1"/>
    </xf>
    <xf numFmtId="199" fontId="27" fillId="0" borderId="1" xfId="0" applyNumberFormat="1" applyFont="1" applyFill="1" applyBorder="1" applyAlignment="1">
      <alignment horizontal="right" vertical="center" wrapText="1"/>
    </xf>
    <xf numFmtId="0" fontId="27" fillId="0" borderId="5" xfId="554" applyFont="1" applyFill="1" applyBorder="1" applyAlignment="1">
      <alignment horizontal="left" vertical="center"/>
    </xf>
    <xf numFmtId="0" fontId="27" fillId="0" borderId="1" xfId="999" applyNumberFormat="1" applyFont="1" applyFill="1" applyBorder="1" applyAlignment="1">
      <alignment vertical="center" wrapText="1"/>
    </xf>
    <xf numFmtId="199" fontId="0" fillId="0" borderId="0" xfId="0" applyNumberFormat="1" applyFill="1" applyAlignment="1"/>
    <xf numFmtId="0" fontId="28" fillId="0" borderId="1" xfId="999" applyFont="1" applyFill="1" applyBorder="1" applyAlignment="1">
      <alignment horizontal="left" vertical="center" wrapText="1"/>
    </xf>
    <xf numFmtId="0" fontId="28" fillId="0" borderId="1" xfId="999" applyNumberFormat="1" applyFont="1" applyFill="1" applyBorder="1" applyAlignment="1">
      <alignment horizontal="left" vertical="center" wrapText="1"/>
    </xf>
    <xf numFmtId="199" fontId="28" fillId="0" borderId="1" xfId="29" applyNumberFormat="1" applyFont="1" applyFill="1" applyBorder="1" applyAlignment="1" applyProtection="1">
      <alignment horizontal="right" vertical="center" wrapText="1"/>
      <protection locked="0"/>
    </xf>
    <xf numFmtId="3" fontId="0" fillId="0" borderId="0" xfId="0" applyNumberFormat="1" applyFill="1" applyAlignment="1"/>
    <xf numFmtId="3" fontId="1" fillId="0" borderId="0" xfId="999" applyNumberFormat="1" applyFill="1">
      <alignment vertical="center"/>
    </xf>
    <xf numFmtId="0" fontId="4" fillId="3" borderId="0" xfId="999" applyFont="1" applyFill="1" applyAlignment="1">
      <alignment horizontal="center" vertical="center" wrapText="1"/>
    </xf>
    <xf numFmtId="0" fontId="1" fillId="0" borderId="0" xfId="648" applyFill="1" applyAlignment="1">
      <alignment vertical="center"/>
    </xf>
    <xf numFmtId="0" fontId="1" fillId="6" borderId="0" xfId="999" applyFill="1">
      <alignment vertical="center"/>
    </xf>
    <xf numFmtId="202" fontId="49" fillId="3" borderId="1" xfId="1333" applyNumberFormat="1" applyFont="1" applyFill="1" applyBorder="1" applyAlignment="1" applyProtection="1">
      <alignment vertical="center"/>
      <protection locked="0"/>
    </xf>
    <xf numFmtId="0" fontId="0" fillId="0" borderId="0" xfId="0" applyAlignment="1" applyProtection="1"/>
    <xf numFmtId="0" fontId="28" fillId="5" borderId="0" xfId="999" applyFont="1" applyFill="1" applyAlignment="1" applyProtection="1">
      <alignment horizontal="center" vertical="center" wrapText="1"/>
    </xf>
    <xf numFmtId="0" fontId="27" fillId="5" borderId="0" xfId="999" applyFont="1" applyFill="1" applyProtection="1">
      <alignment vertical="center"/>
    </xf>
    <xf numFmtId="0" fontId="1" fillId="5" borderId="0" xfId="554" applyFill="1" applyProtection="1">
      <alignment vertical="center"/>
    </xf>
    <xf numFmtId="0" fontId="1" fillId="5" borderId="0" xfId="999" applyFill="1" applyProtection="1">
      <alignment vertical="center"/>
    </xf>
    <xf numFmtId="205" fontId="1" fillId="5" borderId="0" xfId="999" applyNumberFormat="1" applyFill="1" applyProtection="1">
      <alignment vertical="center"/>
    </xf>
    <xf numFmtId="0" fontId="48" fillId="0" borderId="0" xfId="999" applyFont="1" applyFill="1" applyAlignment="1" applyProtection="1">
      <alignment horizontal="center" vertical="center"/>
    </xf>
    <xf numFmtId="0" fontId="46" fillId="0" borderId="0" xfId="0" applyFont="1" applyFill="1" applyAlignment="1" applyProtection="1"/>
    <xf numFmtId="0" fontId="46" fillId="0" borderId="0" xfId="0" applyFont="1" applyAlignment="1" applyProtection="1"/>
    <xf numFmtId="0" fontId="27" fillId="0" borderId="0" xfId="999" applyFont="1" applyFill="1" applyAlignment="1" applyProtection="1">
      <alignment horizontal="left" vertical="center"/>
    </xf>
    <xf numFmtId="0" fontId="38" fillId="0" borderId="0" xfId="999" applyFont="1" applyFill="1" applyProtection="1">
      <alignment vertical="center"/>
    </xf>
    <xf numFmtId="0" fontId="0" fillId="0" borderId="0" xfId="0" applyFill="1" applyAlignment="1" applyProtection="1"/>
    <xf numFmtId="205" fontId="28" fillId="0" borderId="5" xfId="999" applyNumberFormat="1" applyFont="1" applyFill="1" applyBorder="1" applyAlignment="1" applyProtection="1">
      <alignment horizontal="center" vertical="center" wrapText="1"/>
    </xf>
    <xf numFmtId="205" fontId="28" fillId="0" borderId="0" xfId="999" applyNumberFormat="1" applyFont="1" applyFill="1" applyAlignment="1" applyProtection="1">
      <alignment horizontal="center" vertical="center" wrapText="1"/>
    </xf>
    <xf numFmtId="0" fontId="28" fillId="0" borderId="5" xfId="999" applyNumberFormat="1" applyFont="1" applyFill="1" applyBorder="1" applyAlignment="1" applyProtection="1">
      <alignment horizontal="left" vertical="center"/>
    </xf>
    <xf numFmtId="0" fontId="28" fillId="0" borderId="1" xfId="999" applyNumberFormat="1" applyFont="1" applyFill="1" applyBorder="1" applyAlignment="1" applyProtection="1">
      <alignment vertical="center" wrapText="1"/>
    </xf>
    <xf numFmtId="0" fontId="29" fillId="0" borderId="0" xfId="554" applyFont="1" applyFill="1" applyAlignment="1" applyProtection="1">
      <alignment horizontal="center" vertical="center"/>
    </xf>
    <xf numFmtId="0" fontId="27" fillId="0" borderId="5" xfId="999" applyFont="1" applyFill="1" applyBorder="1" applyAlignment="1" applyProtection="1">
      <alignment horizontal="left" vertical="center"/>
    </xf>
    <xf numFmtId="0" fontId="28" fillId="0" borderId="5" xfId="999" applyFont="1" applyFill="1" applyBorder="1" applyAlignment="1" applyProtection="1">
      <alignment horizontal="left" vertical="center"/>
    </xf>
    <xf numFmtId="0" fontId="27" fillId="0" borderId="5" xfId="999" applyFont="1" applyFill="1" applyBorder="1" applyAlignment="1" applyProtection="1">
      <alignment horizontal="left" vertical="top" wrapText="1"/>
    </xf>
    <xf numFmtId="0" fontId="27" fillId="0" borderId="1" xfId="999" applyNumberFormat="1" applyFont="1" applyFill="1" applyBorder="1" applyAlignment="1" applyProtection="1">
      <alignment vertical="center" wrapText="1"/>
    </xf>
    <xf numFmtId="3" fontId="3" fillId="0" borderId="1" xfId="0" applyNumberFormat="1" applyFont="1" applyFill="1" applyBorder="1" applyAlignment="1">
      <alignment vertical="center"/>
    </xf>
    <xf numFmtId="192" fontId="28" fillId="0" borderId="1" xfId="38" applyNumberFormat="1" applyFont="1" applyFill="1" applyBorder="1" applyAlignment="1" applyProtection="1">
      <alignment horizontal="right" vertical="center" wrapText="1"/>
      <protection locked="0"/>
    </xf>
    <xf numFmtId="0" fontId="28" fillId="0" borderId="5" xfId="999" applyFont="1" applyFill="1" applyBorder="1" applyAlignment="1" applyProtection="1">
      <alignment horizontal="distributed" vertical="center"/>
    </xf>
    <xf numFmtId="3" fontId="28" fillId="0" borderId="1" xfId="0" applyNumberFormat="1" applyFont="1" applyFill="1" applyBorder="1" applyAlignment="1" applyProtection="1">
      <alignment horizontal="right" vertical="center"/>
      <protection locked="0"/>
    </xf>
    <xf numFmtId="192" fontId="0" fillId="0" borderId="0" xfId="0" applyNumberFormat="1" applyAlignment="1" applyProtection="1"/>
    <xf numFmtId="199" fontId="50" fillId="0" borderId="1" xfId="928" applyNumberFormat="1" applyFont="1" applyFill="1" applyBorder="1" applyAlignment="1" applyProtection="1">
      <alignment horizontal="right" vertical="center" wrapText="1"/>
    </xf>
    <xf numFmtId="0" fontId="27" fillId="0" borderId="5" xfId="554" applyFont="1" applyFill="1" applyBorder="1" applyAlignment="1" applyProtection="1">
      <alignment horizontal="left" vertical="center"/>
    </xf>
    <xf numFmtId="0" fontId="34" fillId="0" borderId="5" xfId="999" applyFont="1" applyFill="1" applyBorder="1" applyAlignment="1" applyProtection="1">
      <alignment horizontal="distributed" vertical="center"/>
    </xf>
    <xf numFmtId="0" fontId="28" fillId="0" borderId="1" xfId="999" applyNumberFormat="1" applyFont="1" applyFill="1" applyBorder="1" applyAlignment="1" applyProtection="1">
      <alignment horizontal="center" vertical="center"/>
    </xf>
    <xf numFmtId="3" fontId="1" fillId="5" borderId="0" xfId="999" applyNumberFormat="1" applyFill="1" applyProtection="1">
      <alignment vertical="center"/>
    </xf>
    <xf numFmtId="0" fontId="1" fillId="0" borderId="0" xfId="648" applyAlignment="1">
      <alignment vertical="center"/>
    </xf>
    <xf numFmtId="0" fontId="22" fillId="0" borderId="0" xfId="999" applyFont="1" applyFill="1">
      <alignment vertical="center"/>
    </xf>
    <xf numFmtId="0" fontId="27" fillId="0" borderId="0" xfId="648" applyFont="1" applyFill="1" applyAlignment="1"/>
    <xf numFmtId="199" fontId="18" fillId="2" borderId="1" xfId="0" applyNumberFormat="1" applyFont="1" applyFill="1" applyBorder="1" applyAlignment="1">
      <alignment horizontal="right" vertical="center" wrapText="1"/>
    </xf>
    <xf numFmtId="192" fontId="18" fillId="2" borderId="1" xfId="38" applyNumberFormat="1" applyFont="1" applyFill="1" applyBorder="1" applyAlignment="1">
      <alignment vertical="center" wrapText="1"/>
    </xf>
    <xf numFmtId="49" fontId="22" fillId="0" borderId="1" xfId="904" applyNumberFormat="1" applyFont="1" applyBorder="1" applyAlignment="1">
      <alignment horizontal="left" vertical="center" wrapText="1"/>
    </xf>
    <xf numFmtId="199" fontId="27" fillId="0" borderId="1" xfId="1050" applyNumberFormat="1" applyFont="1" applyFill="1" applyBorder="1" applyAlignment="1">
      <alignment horizontal="right" vertical="center"/>
    </xf>
    <xf numFmtId="192" fontId="22" fillId="2" borderId="1" xfId="38" applyNumberFormat="1" applyFont="1" applyFill="1" applyBorder="1" applyAlignment="1">
      <alignment vertical="center" wrapText="1"/>
    </xf>
    <xf numFmtId="199" fontId="28" fillId="0" borderId="1" xfId="1050" applyNumberFormat="1" applyFont="1" applyFill="1" applyBorder="1" applyAlignment="1">
      <alignment horizontal="right" vertical="center"/>
    </xf>
    <xf numFmtId="0" fontId="1" fillId="0" borderId="0" xfId="648" applyFont="1" applyFill="1" applyAlignment="1"/>
    <xf numFmtId="199" fontId="27" fillId="0" borderId="1" xfId="919" applyNumberFormat="1" applyFont="1" applyFill="1" applyBorder="1" applyAlignment="1">
      <alignment horizontal="right" vertical="center" wrapText="1"/>
    </xf>
    <xf numFmtId="199" fontId="28" fillId="0" borderId="1" xfId="919" applyNumberFormat="1" applyFont="1" applyFill="1" applyBorder="1" applyAlignment="1">
      <alignment horizontal="right" vertical="center" wrapText="1"/>
    </xf>
    <xf numFmtId="199" fontId="28" fillId="0" borderId="1" xfId="0" applyNumberFormat="1" applyFont="1" applyFill="1" applyBorder="1" applyAlignment="1">
      <alignment horizontal="right" vertical="center" wrapText="1"/>
    </xf>
    <xf numFmtId="199" fontId="1" fillId="0" borderId="0" xfId="648" applyNumberFormat="1" applyAlignment="1"/>
    <xf numFmtId="199" fontId="1" fillId="0" borderId="0" xfId="648" applyNumberFormat="1" applyAlignment="1">
      <alignment vertical="center"/>
    </xf>
    <xf numFmtId="0" fontId="9" fillId="0" borderId="0" xfId="986" applyNumberFormat="1" applyFont="1" applyFill="1" applyBorder="1" applyAlignment="1">
      <alignment vertical="center"/>
    </xf>
    <xf numFmtId="192" fontId="18" fillId="2" borderId="1" xfId="38" applyNumberFormat="1" applyFont="1" applyFill="1" applyBorder="1" applyAlignment="1" applyProtection="1">
      <alignment horizontal="right" vertical="center" wrapText="1"/>
    </xf>
    <xf numFmtId="199" fontId="22" fillId="0" borderId="1" xfId="897" applyNumberFormat="1" applyFont="1" applyFill="1" applyBorder="1" applyAlignment="1">
      <alignment horizontal="right" vertical="center" wrapText="1"/>
    </xf>
    <xf numFmtId="192" fontId="22" fillId="2" borderId="1" xfId="38" applyNumberFormat="1" applyFont="1" applyFill="1" applyBorder="1" applyAlignment="1" applyProtection="1">
      <alignment horizontal="right" vertical="center" wrapText="1"/>
    </xf>
    <xf numFmtId="49" fontId="28" fillId="0" borderId="1" xfId="904" applyNumberFormat="1" applyFont="1" applyBorder="1" applyAlignment="1">
      <alignment horizontal="left" vertical="center" wrapText="1"/>
    </xf>
    <xf numFmtId="0" fontId="51" fillId="0" borderId="0" xfId="0" applyFont="1" applyAlignment="1">
      <alignment vertical="center"/>
    </xf>
    <xf numFmtId="199" fontId="22" fillId="3" borderId="7" xfId="0" applyNumberFormat="1" applyFont="1" applyFill="1" applyBorder="1" applyAlignment="1">
      <alignment horizontal="right" vertical="center" wrapText="1"/>
    </xf>
    <xf numFmtId="199" fontId="22" fillId="3" borderId="1" xfId="632" applyNumberFormat="1" applyFont="1" applyFill="1" applyBorder="1" applyAlignment="1" applyProtection="1">
      <alignment horizontal="right" vertical="center" wrapText="1"/>
    </xf>
    <xf numFmtId="199" fontId="22" fillId="3" borderId="1" xfId="29" applyNumberFormat="1" applyFont="1" applyFill="1" applyBorder="1" applyAlignment="1">
      <alignment horizontal="right" vertical="center" wrapText="1"/>
    </xf>
    <xf numFmtId="0" fontId="52" fillId="0" borderId="0" xfId="648" applyFont="1" applyAlignment="1"/>
    <xf numFmtId="192" fontId="22" fillId="2" borderId="4" xfId="38" applyNumberFormat="1" applyFont="1" applyFill="1" applyBorder="1" applyAlignment="1">
      <alignment vertical="center" wrapText="1"/>
    </xf>
    <xf numFmtId="192" fontId="22" fillId="2" borderId="4" xfId="38" applyNumberFormat="1" applyFont="1" applyFill="1" applyBorder="1" applyAlignment="1" applyProtection="1">
      <alignment horizontal="right" vertical="center" wrapText="1"/>
    </xf>
    <xf numFmtId="49" fontId="18" fillId="0" borderId="1" xfId="904" applyNumberFormat="1" applyFont="1" applyBorder="1" applyAlignment="1">
      <alignment horizontal="center" vertical="center" wrapText="1"/>
    </xf>
    <xf numFmtId="192" fontId="18" fillId="2" borderId="4" xfId="38" applyNumberFormat="1" applyFont="1" applyFill="1" applyBorder="1" applyAlignment="1">
      <alignment vertical="center" wrapText="1"/>
    </xf>
    <xf numFmtId="192" fontId="18" fillId="2" borderId="4" xfId="38" applyNumberFormat="1" applyFont="1" applyFill="1" applyBorder="1" applyAlignment="1" applyProtection="1">
      <alignment horizontal="right" vertical="center" wrapText="1"/>
    </xf>
    <xf numFmtId="199" fontId="22" fillId="0" borderId="16" xfId="0" applyNumberFormat="1" applyFont="1" applyFill="1" applyBorder="1" applyAlignment="1">
      <alignment horizontal="right" vertical="center" wrapText="1"/>
    </xf>
    <xf numFmtId="199" fontId="22" fillId="0" borderId="4" xfId="632" applyNumberFormat="1" applyFont="1" applyFill="1" applyBorder="1" applyAlignment="1" applyProtection="1">
      <alignment horizontal="right" vertical="center" wrapText="1"/>
    </xf>
    <xf numFmtId="199" fontId="22" fillId="0" borderId="14" xfId="29" applyNumberFormat="1" applyFont="1" applyFill="1" applyBorder="1" applyAlignment="1">
      <alignment horizontal="right" vertical="center" wrapText="1"/>
    </xf>
    <xf numFmtId="199" fontId="22" fillId="0" borderId="20" xfId="0" applyNumberFormat="1" applyFont="1" applyFill="1" applyBorder="1" applyAlignment="1">
      <alignment horizontal="right" vertical="center" wrapText="1"/>
    </xf>
    <xf numFmtId="199" fontId="22" fillId="0" borderId="9" xfId="29" applyNumberFormat="1" applyFont="1" applyFill="1" applyBorder="1" applyAlignment="1">
      <alignment horizontal="right" vertical="center" wrapText="1"/>
    </xf>
    <xf numFmtId="199" fontId="22" fillId="0" borderId="21" xfId="0" applyNumberFormat="1" applyFont="1" applyFill="1" applyBorder="1" applyAlignment="1">
      <alignment horizontal="right" vertical="center" wrapText="1"/>
    </xf>
    <xf numFmtId="199" fontId="22" fillId="0" borderId="2" xfId="632" applyNumberFormat="1" applyFont="1" applyFill="1" applyBorder="1" applyAlignment="1" applyProtection="1">
      <alignment horizontal="right" vertical="center" wrapText="1"/>
    </xf>
    <xf numFmtId="199" fontId="22" fillId="0" borderId="8" xfId="29" applyNumberFormat="1" applyFont="1" applyFill="1" applyBorder="1" applyAlignment="1">
      <alignment horizontal="right" vertical="center" wrapText="1"/>
    </xf>
    <xf numFmtId="199" fontId="18" fillId="0" borderId="1" xfId="0" applyNumberFormat="1" applyFont="1" applyFill="1" applyBorder="1" applyAlignment="1">
      <alignment horizontal="right" vertical="center" wrapText="1"/>
    </xf>
    <xf numFmtId="192" fontId="18" fillId="2" borderId="2" xfId="38" applyNumberFormat="1" applyFont="1" applyFill="1" applyBorder="1" applyAlignment="1">
      <alignment vertical="center" wrapText="1"/>
    </xf>
    <xf numFmtId="192" fontId="18" fillId="2" borderId="2" xfId="38" applyNumberFormat="1" applyFont="1" applyFill="1" applyBorder="1" applyAlignment="1" applyProtection="1">
      <alignment horizontal="right" vertical="center" wrapText="1"/>
    </xf>
    <xf numFmtId="199" fontId="22" fillId="0" borderId="22" xfId="0" applyNumberFormat="1" applyFont="1" applyFill="1" applyBorder="1" applyAlignment="1">
      <alignment horizontal="right" vertical="center" wrapText="1"/>
    </xf>
    <xf numFmtId="199" fontId="27" fillId="0" borderId="2" xfId="919" applyNumberFormat="1" applyFont="1" applyFill="1" applyBorder="1" applyAlignment="1">
      <alignment horizontal="right" vertical="center" wrapText="1"/>
    </xf>
    <xf numFmtId="192" fontId="22" fillId="2" borderId="2" xfId="38" applyNumberFormat="1" applyFont="1" applyFill="1" applyBorder="1" applyAlignment="1">
      <alignment vertical="center" wrapText="1"/>
    </xf>
    <xf numFmtId="192" fontId="22" fillId="2" borderId="2" xfId="38" applyNumberFormat="1" applyFont="1" applyFill="1" applyBorder="1" applyAlignment="1" applyProtection="1">
      <alignment horizontal="right" vertical="center" wrapText="1"/>
    </xf>
    <xf numFmtId="199" fontId="22" fillId="0" borderId="19" xfId="0" applyNumberFormat="1" applyFont="1" applyFill="1" applyBorder="1" applyAlignment="1">
      <alignment horizontal="right" vertical="center" wrapText="1"/>
    </xf>
    <xf numFmtId="199" fontId="1" fillId="0" borderId="0" xfId="648" applyNumberFormat="1" applyFill="1" applyAlignment="1"/>
    <xf numFmtId="0" fontId="53" fillId="0" borderId="0" xfId="0" applyFont="1" applyAlignment="1"/>
    <xf numFmtId="0" fontId="1" fillId="0" borderId="0" xfId="648" applyFill="1" applyBorder="1" applyAlignment="1"/>
    <xf numFmtId="0" fontId="36" fillId="0" borderId="0" xfId="999" applyFont="1" applyFill="1" applyBorder="1" applyAlignment="1">
      <alignment horizontal="center" vertical="center"/>
    </xf>
    <xf numFmtId="0" fontId="27" fillId="0" borderId="0" xfId="999" applyFont="1" applyFill="1" applyBorder="1" applyAlignment="1">
      <alignment horizontal="left" vertical="center"/>
    </xf>
    <xf numFmtId="0" fontId="22" fillId="0" borderId="0" xfId="999" applyFont="1" applyFill="1" applyBorder="1">
      <alignment vertical="center"/>
    </xf>
    <xf numFmtId="0" fontId="38" fillId="0" borderId="0" xfId="999" applyFont="1" applyFill="1" applyBorder="1">
      <alignment vertical="center"/>
    </xf>
    <xf numFmtId="0" fontId="27" fillId="0" borderId="0" xfId="648" applyFont="1" applyFill="1" applyBorder="1" applyAlignment="1"/>
    <xf numFmtId="49" fontId="31" fillId="0" borderId="15" xfId="0" applyNumberFormat="1" applyFont="1" applyFill="1" applyBorder="1" applyAlignment="1">
      <alignment horizontal="left" vertical="center" wrapText="1"/>
    </xf>
    <xf numFmtId="0" fontId="31" fillId="0" borderId="2" xfId="986" applyNumberFormat="1" applyFont="1" applyFill="1" applyBorder="1" applyAlignment="1" applyProtection="1">
      <alignment horizontal="left" vertical="center" wrapText="1"/>
    </xf>
    <xf numFmtId="0" fontId="2" fillId="0" borderId="0" xfId="648" applyFont="1" applyAlignment="1"/>
    <xf numFmtId="0" fontId="54" fillId="0" borderId="0" xfId="648" applyFont="1" applyAlignment="1"/>
    <xf numFmtId="0" fontId="27" fillId="0" borderId="0" xfId="999" applyFont="1" applyFill="1" applyAlignment="1">
      <alignment vertical="center"/>
    </xf>
    <xf numFmtId="49" fontId="18" fillId="0" borderId="1" xfId="904" applyNumberFormat="1" applyFont="1" applyFill="1" applyBorder="1" applyAlignment="1">
      <alignment horizontal="left" vertical="center" wrapText="1"/>
    </xf>
    <xf numFmtId="192" fontId="18" fillId="0" borderId="1" xfId="38" applyNumberFormat="1" applyFont="1" applyFill="1" applyBorder="1" applyAlignment="1">
      <alignment vertical="center" wrapText="1"/>
    </xf>
    <xf numFmtId="192" fontId="18" fillId="0" borderId="1" xfId="38" applyNumberFormat="1" applyFont="1" applyFill="1" applyBorder="1" applyAlignment="1" applyProtection="1">
      <alignment horizontal="right" vertical="center" wrapText="1"/>
    </xf>
    <xf numFmtId="0" fontId="2" fillId="0" borderId="0" xfId="648" applyFont="1" applyFill="1" applyAlignment="1"/>
    <xf numFmtId="199" fontId="27" fillId="0" borderId="1" xfId="886" applyNumberFormat="1" applyFont="1" applyFill="1" applyBorder="1" applyAlignment="1" applyProtection="1">
      <alignment horizontal="right" vertical="center"/>
    </xf>
    <xf numFmtId="192" fontId="22" fillId="0" borderId="1" xfId="38" applyNumberFormat="1" applyFont="1" applyFill="1" applyBorder="1" applyAlignment="1">
      <alignment vertical="center" wrapText="1"/>
    </xf>
    <xf numFmtId="192" fontId="22" fillId="0" borderId="1" xfId="38" applyNumberFormat="1" applyFont="1" applyFill="1" applyBorder="1" applyAlignment="1" applyProtection="1">
      <alignment horizontal="right" vertical="center" wrapText="1"/>
    </xf>
    <xf numFmtId="0" fontId="27" fillId="0" borderId="1" xfId="648" applyFont="1" applyFill="1" applyBorder="1" applyAlignment="1"/>
    <xf numFmtId="192" fontId="27" fillId="0" borderId="1" xfId="38" applyNumberFormat="1" applyFont="1" applyFill="1" applyBorder="1" applyAlignment="1" applyProtection="1">
      <alignment horizontal="right" vertical="center" wrapText="1"/>
    </xf>
    <xf numFmtId="201" fontId="22" fillId="0" borderId="1" xfId="0" applyNumberFormat="1" applyFont="1" applyFill="1" applyBorder="1" applyAlignment="1">
      <alignment horizontal="right" vertical="center" wrapText="1"/>
    </xf>
    <xf numFmtId="199" fontId="22" fillId="0" borderId="1" xfId="119" applyNumberFormat="1" applyFont="1" applyFill="1" applyBorder="1" applyAlignment="1">
      <alignment horizontal="right" vertical="center" wrapText="1"/>
    </xf>
    <xf numFmtId="49" fontId="54" fillId="0" borderId="1" xfId="920" applyNumberFormat="1" applyFont="1" applyFill="1" applyBorder="1" applyAlignment="1" applyProtection="1">
      <alignment vertical="center" wrapText="1"/>
    </xf>
    <xf numFmtId="205" fontId="55" fillId="0" borderId="1" xfId="0" applyNumberFormat="1" applyFont="1" applyFill="1" applyBorder="1" applyAlignment="1">
      <alignment horizontal="right" vertical="center" wrapText="1"/>
    </xf>
    <xf numFmtId="199" fontId="55" fillId="0" borderId="1" xfId="119" applyNumberFormat="1" applyFont="1" applyFill="1" applyBorder="1" applyAlignment="1">
      <alignment horizontal="right" vertical="center" wrapText="1"/>
    </xf>
    <xf numFmtId="199" fontId="55" fillId="0" borderId="1" xfId="111" applyNumberFormat="1" applyFont="1" applyFill="1" applyBorder="1" applyAlignment="1">
      <alignment horizontal="right" vertical="center" wrapText="1"/>
    </xf>
    <xf numFmtId="192" fontId="55" fillId="0" borderId="1" xfId="38" applyNumberFormat="1" applyFont="1" applyFill="1" applyBorder="1" applyAlignment="1">
      <alignment vertical="center" wrapText="1"/>
    </xf>
    <xf numFmtId="192" fontId="55" fillId="0" borderId="1" xfId="38" applyNumberFormat="1" applyFont="1" applyFill="1" applyBorder="1" applyAlignment="1" applyProtection="1">
      <alignment horizontal="right" vertical="center" wrapText="1"/>
    </xf>
    <xf numFmtId="192" fontId="54" fillId="0" borderId="0" xfId="648" applyNumberFormat="1" applyFont="1" applyFill="1" applyAlignment="1"/>
    <xf numFmtId="0" fontId="54" fillId="0" borderId="0" xfId="648" applyFont="1" applyFill="1" applyAlignment="1"/>
    <xf numFmtId="0" fontId="54" fillId="0" borderId="0" xfId="648" applyFont="1" applyFill="1" applyAlignment="1">
      <alignment vertical="center"/>
    </xf>
    <xf numFmtId="0" fontId="30" fillId="0" borderId="1" xfId="0" applyNumberFormat="1" applyFont="1" applyFill="1" applyBorder="1" applyAlignment="1" applyProtection="1">
      <alignment horizontal="left" vertical="center" wrapText="1"/>
    </xf>
    <xf numFmtId="205" fontId="18" fillId="0" borderId="1" xfId="0" applyNumberFormat="1" applyFont="1" applyFill="1" applyBorder="1" applyAlignment="1">
      <alignment horizontal="right" vertical="center" wrapText="1"/>
    </xf>
    <xf numFmtId="49" fontId="27" fillId="0" borderId="1" xfId="904" applyNumberFormat="1" applyFont="1" applyFill="1" applyBorder="1" applyAlignment="1">
      <alignment horizontal="left" vertical="center" wrapText="1"/>
    </xf>
    <xf numFmtId="205" fontId="27" fillId="0" borderId="1" xfId="0" applyNumberFormat="1" applyFont="1" applyFill="1" applyBorder="1" applyAlignment="1">
      <alignment horizontal="right" vertical="center" wrapText="1"/>
    </xf>
    <xf numFmtId="199" fontId="27" fillId="0" borderId="1" xfId="119" applyNumberFormat="1" applyFont="1" applyFill="1" applyBorder="1" applyAlignment="1">
      <alignment horizontal="right" vertical="center" wrapText="1"/>
    </xf>
    <xf numFmtId="199" fontId="27" fillId="0" borderId="1" xfId="111" applyNumberFormat="1" applyFont="1" applyFill="1" applyBorder="1" applyAlignment="1">
      <alignment horizontal="right" vertical="center" wrapText="1"/>
    </xf>
    <xf numFmtId="192" fontId="27" fillId="0" borderId="1" xfId="38" applyNumberFormat="1" applyFont="1" applyFill="1" applyBorder="1" applyAlignment="1">
      <alignment vertical="center" wrapText="1"/>
    </xf>
    <xf numFmtId="49" fontId="18" fillId="0" borderId="1" xfId="904" applyNumberFormat="1" applyFont="1" applyFill="1" applyBorder="1" applyAlignment="1">
      <alignment horizontal="center" vertical="center" wrapText="1"/>
    </xf>
    <xf numFmtId="0" fontId="17" fillId="0" borderId="0" xfId="648" applyFont="1" applyFill="1" applyAlignment="1">
      <alignment vertical="center"/>
    </xf>
    <xf numFmtId="0" fontId="2" fillId="0" borderId="0" xfId="648" applyFont="1" applyFill="1" applyAlignment="1">
      <alignment vertical="center"/>
    </xf>
    <xf numFmtId="192" fontId="54" fillId="0" borderId="0" xfId="648" applyNumberFormat="1" applyFont="1" applyFill="1" applyAlignment="1">
      <alignment vertical="center"/>
    </xf>
    <xf numFmtId="0" fontId="28" fillId="3" borderId="1" xfId="648" applyFont="1" applyFill="1" applyBorder="1" applyAlignment="1">
      <alignment horizontal="left" vertical="center"/>
    </xf>
    <xf numFmtId="41" fontId="18" fillId="4" borderId="1" xfId="0" applyNumberFormat="1" applyFont="1" applyFill="1" applyBorder="1" applyAlignment="1">
      <alignment horizontal="right" vertical="center" wrapText="1"/>
    </xf>
    <xf numFmtId="192" fontId="18" fillId="4" borderId="1" xfId="38" applyNumberFormat="1" applyFont="1" applyFill="1" applyBorder="1" applyAlignment="1">
      <alignment horizontal="right" vertical="center" wrapText="1"/>
    </xf>
    <xf numFmtId="192" fontId="18" fillId="4" borderId="1" xfId="38" applyNumberFormat="1" applyFont="1" applyFill="1" applyBorder="1" applyAlignment="1" applyProtection="1">
      <alignment horizontal="right" vertical="center" wrapText="1"/>
    </xf>
    <xf numFmtId="0" fontId="27" fillId="0" borderId="0" xfId="648" applyFont="1" applyAlignment="1">
      <alignment horizontal="left" vertical="center"/>
    </xf>
    <xf numFmtId="0" fontId="27" fillId="0" borderId="14" xfId="648" applyNumberFormat="1" applyFont="1" applyFill="1" applyBorder="1" applyAlignment="1">
      <alignment horizontal="left" vertical="center" wrapText="1"/>
    </xf>
    <xf numFmtId="41" fontId="22" fillId="0" borderId="4" xfId="0" applyNumberFormat="1" applyFont="1" applyBorder="1" applyAlignment="1">
      <alignment horizontal="right" vertical="center" wrapText="1"/>
    </xf>
    <xf numFmtId="41" fontId="27" fillId="0" borderId="4" xfId="999" applyNumberFormat="1" applyFont="1" applyBorder="1" applyAlignment="1">
      <alignment horizontal="right" vertical="center" wrapText="1"/>
    </xf>
    <xf numFmtId="192" fontId="22" fillId="4" borderId="4" xfId="38" applyNumberFormat="1" applyFont="1" applyFill="1" applyBorder="1" applyAlignment="1">
      <alignment horizontal="right" vertical="center" wrapText="1"/>
    </xf>
    <xf numFmtId="192" fontId="22" fillId="4" borderId="4" xfId="38" applyNumberFormat="1" applyFont="1" applyFill="1" applyBorder="1" applyAlignment="1" applyProtection="1">
      <alignment horizontal="right" vertical="center" wrapText="1"/>
    </xf>
    <xf numFmtId="0" fontId="27" fillId="0" borderId="8" xfId="648" applyNumberFormat="1" applyFont="1" applyFill="1" applyBorder="1" applyAlignment="1">
      <alignment horizontal="left" vertical="center" wrapText="1"/>
    </xf>
    <xf numFmtId="41" fontId="22" fillId="0" borderId="2" xfId="0" applyNumberFormat="1" applyFont="1" applyBorder="1" applyAlignment="1">
      <alignment horizontal="right" vertical="center" wrapText="1"/>
    </xf>
    <xf numFmtId="192" fontId="22" fillId="4" borderId="2" xfId="38" applyNumberFormat="1" applyFont="1" applyFill="1" applyBorder="1" applyAlignment="1">
      <alignment horizontal="right" vertical="center" wrapText="1"/>
    </xf>
    <xf numFmtId="192" fontId="22" fillId="4" borderId="2" xfId="38" applyNumberFormat="1" applyFont="1" applyFill="1" applyBorder="1" applyAlignment="1" applyProtection="1">
      <alignment horizontal="right" vertical="center" wrapText="1"/>
    </xf>
    <xf numFmtId="0" fontId="27" fillId="3" borderId="1" xfId="648" applyFont="1" applyFill="1" applyBorder="1" applyAlignment="1">
      <alignment horizontal="left" vertical="center"/>
    </xf>
    <xf numFmtId="0" fontId="27" fillId="0" borderId="1" xfId="648" applyNumberFormat="1" applyFont="1" applyFill="1" applyBorder="1" applyAlignment="1">
      <alignment horizontal="left" vertical="center" wrapText="1"/>
    </xf>
    <xf numFmtId="41" fontId="22" fillId="0" borderId="1" xfId="0" applyNumberFormat="1" applyFont="1" applyBorder="1" applyAlignment="1">
      <alignment horizontal="right" vertical="center" wrapText="1"/>
    </xf>
    <xf numFmtId="41" fontId="1" fillId="0" borderId="1" xfId="648" applyNumberFormat="1" applyFill="1" applyBorder="1" applyAlignment="1">
      <alignment horizontal="right" vertical="center" wrapText="1"/>
    </xf>
    <xf numFmtId="192" fontId="22" fillId="4" borderId="1" xfId="38" applyNumberFormat="1" applyFont="1" applyFill="1" applyBorder="1" applyAlignment="1">
      <alignment horizontal="right" vertical="center" wrapText="1"/>
    </xf>
    <xf numFmtId="192" fontId="22" fillId="4" borderId="1" xfId="38" applyNumberFormat="1" applyFont="1" applyFill="1" applyBorder="1" applyAlignment="1" applyProtection="1">
      <alignment horizontal="right" vertical="center" wrapText="1"/>
    </xf>
    <xf numFmtId="0" fontId="27" fillId="0" borderId="15" xfId="648" applyNumberFormat="1" applyFont="1" applyFill="1" applyBorder="1" applyAlignment="1">
      <alignment horizontal="left" vertical="center" wrapText="1"/>
    </xf>
    <xf numFmtId="41" fontId="22" fillId="0" borderId="3" xfId="0" applyNumberFormat="1" applyFont="1" applyBorder="1" applyAlignment="1">
      <alignment horizontal="right" vertical="center" wrapText="1"/>
    </xf>
    <xf numFmtId="192" fontId="22" fillId="4" borderId="3" xfId="38" applyNumberFormat="1" applyFont="1" applyFill="1" applyBorder="1" applyAlignment="1">
      <alignment horizontal="right" vertical="center" wrapText="1"/>
    </xf>
    <xf numFmtId="192" fontId="22" fillId="4" borderId="3" xfId="38" applyNumberFormat="1" applyFont="1" applyFill="1" applyBorder="1" applyAlignment="1" applyProtection="1">
      <alignment horizontal="right" vertical="center" wrapText="1"/>
    </xf>
    <xf numFmtId="0" fontId="28" fillId="0" borderId="0" xfId="648" applyFont="1" applyAlignment="1">
      <alignment horizontal="left" vertical="center"/>
    </xf>
    <xf numFmtId="49" fontId="28" fillId="0" borderId="14" xfId="0" applyNumberFormat="1" applyFont="1" applyFill="1" applyBorder="1" applyAlignment="1" applyProtection="1">
      <alignment vertical="center" wrapText="1"/>
    </xf>
    <xf numFmtId="41" fontId="18" fillId="4" borderId="4" xfId="0" applyNumberFormat="1" applyFont="1" applyFill="1" applyBorder="1" applyAlignment="1">
      <alignment horizontal="right" vertical="center" wrapText="1"/>
    </xf>
    <xf numFmtId="192" fontId="18" fillId="4" borderId="4" xfId="38" applyNumberFormat="1" applyFont="1" applyFill="1" applyBorder="1" applyAlignment="1">
      <alignment horizontal="right" vertical="center" wrapText="1"/>
    </xf>
    <xf numFmtId="192" fontId="18" fillId="4" borderId="4" xfId="38" applyNumberFormat="1" applyFont="1" applyFill="1" applyBorder="1" applyAlignment="1" applyProtection="1">
      <alignment horizontal="right" vertical="center" wrapText="1"/>
    </xf>
    <xf numFmtId="0" fontId="27" fillId="0" borderId="20" xfId="648" applyNumberFormat="1" applyFont="1" applyFill="1" applyBorder="1" applyAlignment="1">
      <alignment horizontal="left" vertical="center" wrapText="1"/>
    </xf>
    <xf numFmtId="0" fontId="27" fillId="0" borderId="9" xfId="648" applyNumberFormat="1" applyFont="1" applyFill="1" applyBorder="1" applyAlignment="1">
      <alignment horizontal="left" vertical="center" wrapText="1"/>
    </xf>
    <xf numFmtId="41" fontId="27" fillId="0" borderId="11" xfId="0" applyNumberFormat="1" applyFont="1" applyFill="1" applyBorder="1" applyAlignment="1" applyProtection="1">
      <alignment horizontal="right" vertical="center" wrapText="1"/>
      <protection locked="0"/>
    </xf>
    <xf numFmtId="0" fontId="27" fillId="3" borderId="1" xfId="648" applyFont="1" applyFill="1" applyBorder="1" applyAlignment="1"/>
    <xf numFmtId="41" fontId="18" fillId="0" borderId="1" xfId="0" applyNumberFormat="1" applyFont="1" applyBorder="1" applyAlignment="1">
      <alignment horizontal="right" vertical="center" wrapText="1"/>
    </xf>
    <xf numFmtId="41" fontId="22" fillId="0" borderId="1" xfId="0" applyNumberFormat="1" applyFont="1" applyFill="1" applyBorder="1" applyAlignment="1">
      <alignment horizontal="right" vertical="center" wrapText="1" shrinkToFit="1"/>
    </xf>
    <xf numFmtId="41" fontId="27" fillId="0" borderId="1" xfId="0" applyNumberFormat="1" applyFont="1" applyFill="1" applyBorder="1" applyAlignment="1" applyProtection="1">
      <alignment horizontal="right" vertical="center" wrapText="1"/>
      <protection locked="0"/>
    </xf>
    <xf numFmtId="0" fontId="27" fillId="0" borderId="1" xfId="648" applyFont="1" applyBorder="1" applyAlignment="1">
      <alignment horizontal="left" vertical="center"/>
    </xf>
    <xf numFmtId="0" fontId="27" fillId="0" borderId="1" xfId="648" applyFont="1" applyBorder="1" applyAlignment="1"/>
    <xf numFmtId="0" fontId="1" fillId="0" borderId="0" xfId="648" applyFill="1" applyAlignment="1">
      <alignment wrapText="1"/>
    </xf>
    <xf numFmtId="192" fontId="28" fillId="4" borderId="1" xfId="38" applyNumberFormat="1" applyFont="1" applyFill="1" applyBorder="1" applyAlignment="1" applyProtection="1">
      <alignment horizontal="right" vertical="center" wrapText="1"/>
    </xf>
    <xf numFmtId="0" fontId="27" fillId="0" borderId="4" xfId="892" applyNumberFormat="1" applyFont="1" applyFill="1" applyBorder="1" applyAlignment="1">
      <alignment horizontal="left" vertical="center" wrapText="1"/>
    </xf>
    <xf numFmtId="192" fontId="27" fillId="4" borderId="1" xfId="38" applyNumberFormat="1" applyFont="1" applyFill="1" applyBorder="1" applyAlignment="1" applyProtection="1">
      <alignment horizontal="right" vertical="center" wrapText="1"/>
    </xf>
    <xf numFmtId="0" fontId="27" fillId="0" borderId="2" xfId="892" applyNumberFormat="1" applyFont="1" applyFill="1" applyBorder="1" applyAlignment="1">
      <alignment horizontal="left" vertical="center" wrapText="1"/>
    </xf>
    <xf numFmtId="49" fontId="27" fillId="0" borderId="14" xfId="0" applyNumberFormat="1" applyFont="1" applyFill="1" applyBorder="1" applyAlignment="1" applyProtection="1">
      <alignment vertical="center" wrapText="1"/>
    </xf>
    <xf numFmtId="49" fontId="27" fillId="0" borderId="15" xfId="0" applyNumberFormat="1" applyFont="1" applyFill="1" applyBorder="1" applyAlignment="1" applyProtection="1">
      <alignment vertical="center" wrapText="1"/>
    </xf>
    <xf numFmtId="41" fontId="27" fillId="0" borderId="1" xfId="625" applyNumberFormat="1" applyFont="1" applyFill="1" applyBorder="1" applyAlignment="1">
      <alignment horizontal="center" vertical="center" wrapText="1"/>
    </xf>
    <xf numFmtId="49" fontId="28" fillId="0" borderId="15" xfId="0" applyNumberFormat="1" applyFont="1" applyFill="1" applyBorder="1" applyAlignment="1" applyProtection="1">
      <alignment vertical="center" wrapText="1"/>
    </xf>
    <xf numFmtId="41" fontId="28" fillId="0" borderId="1" xfId="967" applyNumberFormat="1" applyFont="1" applyFill="1" applyBorder="1" applyAlignment="1">
      <alignment horizontal="right" vertical="center" wrapText="1"/>
    </xf>
    <xf numFmtId="192" fontId="28" fillId="0" borderId="1" xfId="38" applyNumberFormat="1" applyFont="1" applyFill="1" applyBorder="1" applyAlignment="1" applyProtection="1">
      <alignment horizontal="right" vertical="center" wrapText="1"/>
    </xf>
    <xf numFmtId="41" fontId="28" fillId="4" borderId="1" xfId="29" applyNumberFormat="1" applyFont="1" applyFill="1" applyBorder="1" applyAlignment="1" applyProtection="1">
      <alignment horizontal="right" vertical="center" wrapText="1"/>
    </xf>
    <xf numFmtId="0" fontId="2" fillId="5" borderId="0" xfId="999" applyFont="1" applyFill="1" applyProtection="1">
      <alignment vertical="center"/>
    </xf>
    <xf numFmtId="0" fontId="1" fillId="0" borderId="0" xfId="999" applyFont="1" applyFill="1" applyProtection="1">
      <alignment vertical="center"/>
    </xf>
    <xf numFmtId="199" fontId="0" fillId="0" borderId="0" xfId="0" applyNumberFormat="1" applyFill="1" applyAlignment="1" applyProtection="1"/>
    <xf numFmtId="0" fontId="27" fillId="0" borderId="0" xfId="999" applyFont="1" applyFill="1" applyBorder="1" applyAlignment="1" applyProtection="1">
      <alignment horizontal="left" vertical="center"/>
    </xf>
    <xf numFmtId="0" fontId="38" fillId="0" borderId="0" xfId="999" applyFont="1" applyFill="1" applyBorder="1" applyProtection="1">
      <alignment vertical="center"/>
    </xf>
    <xf numFmtId="205" fontId="28" fillId="0" borderId="19" xfId="999" applyNumberFormat="1" applyFont="1" applyFill="1" applyBorder="1" applyAlignment="1" applyProtection="1">
      <alignment horizontal="center" vertical="center" wrapText="1"/>
    </xf>
    <xf numFmtId="205" fontId="28" fillId="0" borderId="23" xfId="999" applyNumberFormat="1" applyFont="1" applyFill="1" applyBorder="1" applyAlignment="1" applyProtection="1">
      <alignment horizontal="center" vertical="center" wrapText="1"/>
    </xf>
    <xf numFmtId="0" fontId="18" fillId="0" borderId="5" xfId="1061" applyNumberFormat="1" applyFont="1" applyBorder="1" applyAlignment="1" applyProtection="1">
      <alignment horizontal="left" vertical="center"/>
    </xf>
    <xf numFmtId="0" fontId="28" fillId="0" borderId="1" xfId="0" applyFont="1" applyFill="1" applyBorder="1" applyAlignment="1" applyProtection="1">
      <alignment vertical="center" wrapText="1"/>
    </xf>
    <xf numFmtId="0" fontId="34" fillId="0" borderId="0" xfId="554" applyFont="1" applyFill="1" applyAlignment="1" applyProtection="1">
      <alignment horizontal="center" vertical="center"/>
    </xf>
    <xf numFmtId="0" fontId="22" fillId="0" borderId="5" xfId="1061" applyNumberFormat="1" applyFont="1" applyBorder="1" applyAlignment="1" applyProtection="1">
      <alignment horizontal="left" vertical="center"/>
    </xf>
    <xf numFmtId="0" fontId="27" fillId="0" borderId="1" xfId="0" applyFont="1" applyFill="1" applyBorder="1" applyAlignment="1" applyProtection="1">
      <alignment vertical="center" wrapText="1"/>
    </xf>
    <xf numFmtId="3" fontId="27" fillId="2" borderId="1" xfId="0" applyNumberFormat="1" applyFont="1" applyFill="1" applyBorder="1" applyAlignment="1" applyProtection="1">
      <alignment horizontal="right" vertical="center"/>
    </xf>
    <xf numFmtId="0" fontId="22" fillId="0" borderId="5" xfId="1061" applyNumberFormat="1" applyFont="1" applyFill="1" applyBorder="1" applyAlignment="1" applyProtection="1">
      <alignment horizontal="left" vertical="center"/>
    </xf>
    <xf numFmtId="0" fontId="22" fillId="0" borderId="1" xfId="0" applyFont="1" applyFill="1" applyBorder="1" applyAlignment="1" applyProtection="1">
      <alignment vertical="center" wrapText="1"/>
    </xf>
    <xf numFmtId="0" fontId="22" fillId="0" borderId="1" xfId="0" applyFont="1" applyFill="1" applyBorder="1" applyAlignment="1" applyProtection="1">
      <alignment horizontal="left" vertical="center" wrapText="1"/>
    </xf>
    <xf numFmtId="0" fontId="18" fillId="0" borderId="1" xfId="0" applyFont="1" applyFill="1" applyBorder="1" applyAlignment="1" applyProtection="1">
      <alignment vertical="center" wrapText="1"/>
    </xf>
    <xf numFmtId="0" fontId="27" fillId="0" borderId="1" xfId="0" applyNumberFormat="1" applyFont="1" applyFill="1" applyBorder="1" applyAlignment="1" applyProtection="1">
      <alignment horizontal="right" vertical="center"/>
    </xf>
    <xf numFmtId="0" fontId="2" fillId="0" borderId="0" xfId="999" applyFont="1" applyFill="1" applyProtection="1">
      <alignment vertical="center"/>
    </xf>
    <xf numFmtId="49" fontId="22" fillId="0" borderId="1" xfId="1061" applyNumberFormat="1" applyFont="1" applyFill="1" applyBorder="1" applyAlignment="1" applyProtection="1">
      <alignment vertical="center" wrapText="1"/>
    </xf>
    <xf numFmtId="49" fontId="18" fillId="0" borderId="1" xfId="1061" applyNumberFormat="1" applyFont="1" applyFill="1" applyBorder="1" applyAlignment="1" applyProtection="1">
      <alignment vertical="center" wrapText="1"/>
    </xf>
    <xf numFmtId="49" fontId="22" fillId="0" borderId="5" xfId="1061" applyNumberFormat="1" applyFont="1" applyFill="1" applyBorder="1" applyAlignment="1" applyProtection="1">
      <alignment horizontal="left" vertical="center"/>
    </xf>
    <xf numFmtId="49" fontId="22" fillId="0" borderId="5" xfId="1061" applyNumberFormat="1" applyFont="1" applyBorder="1" applyAlignment="1" applyProtection="1">
      <alignment horizontal="left" vertical="center"/>
    </xf>
    <xf numFmtId="49" fontId="18" fillId="0" borderId="5" xfId="1061" applyNumberFormat="1" applyFont="1" applyBorder="1" applyAlignment="1" applyProtection="1">
      <alignment horizontal="left" vertical="center"/>
    </xf>
    <xf numFmtId="49" fontId="18" fillId="0" borderId="5" xfId="1061" applyNumberFormat="1" applyFont="1" applyFill="1" applyBorder="1" applyAlignment="1" applyProtection="1">
      <alignment horizontal="left" vertical="center"/>
    </xf>
    <xf numFmtId="3" fontId="28" fillId="0" borderId="1" xfId="0" applyNumberFormat="1" applyFont="1" applyFill="1" applyBorder="1" applyAlignment="1" applyProtection="1">
      <alignment horizontal="right" vertical="center"/>
    </xf>
    <xf numFmtId="0" fontId="1" fillId="0" borderId="0" xfId="999" applyFont="1" applyFill="1" applyAlignment="1" applyProtection="1">
      <alignment horizontal="center" vertical="center"/>
    </xf>
    <xf numFmtId="0" fontId="2" fillId="0" borderId="0" xfId="999" applyFont="1" applyAlignment="1" applyProtection="1">
      <alignment horizontal="center" vertical="center"/>
    </xf>
    <xf numFmtId="205" fontId="1" fillId="0" borderId="0" xfId="999" applyNumberFormat="1" applyProtection="1">
      <alignment vertical="center"/>
    </xf>
    <xf numFmtId="205" fontId="27" fillId="0" borderId="0" xfId="999" applyNumberFormat="1" applyFont="1" applyFill="1" applyAlignment="1" applyProtection="1">
      <alignment horizontal="right" vertical="center"/>
    </xf>
    <xf numFmtId="0" fontId="39" fillId="0" borderId="0" xfId="1071" applyFont="1" applyFill="1" applyAlignment="1" applyProtection="1">
      <alignment vertical="center" wrapText="1"/>
    </xf>
    <xf numFmtId="199" fontId="28" fillId="2" borderId="1" xfId="0" applyNumberFormat="1" applyFont="1" applyFill="1" applyBorder="1" applyAlignment="1" applyProtection="1">
      <alignment horizontal="right" vertical="center" wrapText="1"/>
    </xf>
    <xf numFmtId="199" fontId="28" fillId="2" borderId="1" xfId="0" applyNumberFormat="1" applyFont="1" applyFill="1" applyBorder="1" applyAlignment="1" applyProtection="1">
      <alignment horizontal="right" vertical="center" wrapText="1"/>
      <protection locked="0"/>
    </xf>
    <xf numFmtId="199" fontId="27" fillId="0" borderId="1" xfId="0" applyNumberFormat="1" applyFont="1" applyFill="1" applyBorder="1" applyAlignment="1" applyProtection="1">
      <alignment horizontal="right" vertical="center" wrapText="1"/>
    </xf>
    <xf numFmtId="0" fontId="27" fillId="0" borderId="5" xfId="999" applyFont="1" applyBorder="1" applyAlignment="1">
      <alignment horizontal="left" vertical="center"/>
    </xf>
    <xf numFmtId="0" fontId="28" fillId="0" borderId="1" xfId="999" applyFont="1" applyFill="1" applyBorder="1" applyAlignment="1" applyProtection="1">
      <alignment vertical="center" wrapText="1"/>
    </xf>
    <xf numFmtId="0" fontId="27" fillId="0" borderId="5" xfId="999" applyFont="1" applyBorder="1" applyAlignment="1" applyProtection="1">
      <alignment horizontal="left" vertical="center"/>
    </xf>
    <xf numFmtId="0" fontId="28" fillId="0" borderId="5" xfId="999" applyFont="1" applyBorder="1" applyAlignment="1" applyProtection="1">
      <alignment horizontal="left" vertical="center"/>
    </xf>
    <xf numFmtId="0" fontId="27" fillId="0" borderId="5" xfId="999" applyFont="1" applyBorder="1" applyProtection="1">
      <alignment vertical="center"/>
    </xf>
    <xf numFmtId="0" fontId="0" fillId="5" borderId="0" xfId="0" applyFill="1" applyAlignment="1" applyProtection="1"/>
    <xf numFmtId="0" fontId="56" fillId="0" borderId="0" xfId="999" applyFont="1" applyFill="1" applyAlignment="1" applyProtection="1">
      <alignment horizontal="center" vertical="center"/>
    </xf>
    <xf numFmtId="0" fontId="0" fillId="0" borderId="0" xfId="999" applyFont="1" applyFill="1" applyProtection="1">
      <alignment vertical="center"/>
    </xf>
    <xf numFmtId="0" fontId="22" fillId="0" borderId="0" xfId="0" applyFont="1" applyFill="1" applyAlignment="1" applyProtection="1"/>
    <xf numFmtId="0" fontId="27" fillId="0" borderId="0" xfId="999" applyFont="1" applyFill="1" applyAlignment="1" applyProtection="1">
      <alignment horizontal="right" vertical="center"/>
    </xf>
    <xf numFmtId="9" fontId="1" fillId="0" borderId="0" xfId="460" applyFont="1" applyFill="1" applyAlignment="1" applyProtection="1">
      <alignment vertical="center"/>
    </xf>
    <xf numFmtId="0" fontId="2" fillId="0" borderId="0" xfId="999" applyFont="1" applyFill="1" applyBorder="1" applyAlignment="1" applyProtection="1">
      <alignment vertical="center" wrapText="1"/>
    </xf>
    <xf numFmtId="0" fontId="28" fillId="0" borderId="6" xfId="0" applyNumberFormat="1" applyFont="1" applyFill="1" applyBorder="1" applyAlignment="1" applyProtection="1">
      <alignment horizontal="left" vertical="center"/>
    </xf>
    <xf numFmtId="0" fontId="34" fillId="0" borderId="0" xfId="999" applyFont="1" applyFill="1" applyAlignment="1" applyProtection="1">
      <alignment horizontal="center" vertical="center"/>
    </xf>
    <xf numFmtId="0" fontId="27" fillId="0" borderId="6" xfId="0" applyNumberFormat="1" applyFont="1" applyFill="1" applyBorder="1" applyAlignment="1" applyProtection="1">
      <alignment horizontal="left" vertical="center"/>
    </xf>
    <xf numFmtId="0" fontId="57" fillId="0" borderId="0" xfId="0" applyFont="1" applyFill="1" applyAlignment="1" applyProtection="1">
      <alignment horizontal="center" vertical="center"/>
    </xf>
    <xf numFmtId="0" fontId="0" fillId="0" borderId="0" xfId="0" applyFill="1" applyAlignment="1" applyProtection="1">
      <alignment horizontal="center" vertical="center"/>
    </xf>
    <xf numFmtId="0" fontId="27" fillId="0" borderId="6" xfId="0" applyFont="1" applyFill="1" applyBorder="1" applyAlignment="1" applyProtection="1">
      <alignment horizontal="left" vertical="center"/>
    </xf>
    <xf numFmtId="0" fontId="22" fillId="0" borderId="6" xfId="0" applyNumberFormat="1" applyFont="1" applyFill="1" applyBorder="1" applyAlignment="1" applyProtection="1">
      <alignment horizontal="left" vertical="center"/>
    </xf>
    <xf numFmtId="0" fontId="27" fillId="0" borderId="22" xfId="0" applyNumberFormat="1" applyFont="1" applyFill="1" applyBorder="1" applyAlignment="1" applyProtection="1">
      <alignment horizontal="left" vertical="center"/>
    </xf>
    <xf numFmtId="0" fontId="22" fillId="0" borderId="5" xfId="0" applyNumberFormat="1" applyFont="1" applyFill="1" applyBorder="1" applyAlignment="1" applyProtection="1">
      <alignment horizontal="left"/>
    </xf>
    <xf numFmtId="0" fontId="27" fillId="0" borderId="5" xfId="0" applyNumberFormat="1" applyFont="1" applyFill="1" applyBorder="1" applyAlignment="1" applyProtection="1">
      <alignment horizontal="left" vertical="center"/>
    </xf>
    <xf numFmtId="0" fontId="22" fillId="0" borderId="0" xfId="0" applyNumberFormat="1" applyFont="1" applyFill="1" applyBorder="1" applyAlignment="1" applyProtection="1">
      <alignment horizontal="left" wrapText="1"/>
    </xf>
    <xf numFmtId="182" fontId="27" fillId="0" borderId="1" xfId="29" applyNumberFormat="1" applyFont="1" applyFill="1" applyBorder="1" applyAlignment="1" applyProtection="1">
      <alignment horizontal="right" vertical="center" wrapText="1"/>
    </xf>
    <xf numFmtId="182" fontId="27" fillId="0" borderId="1" xfId="29" applyNumberFormat="1" applyFont="1" applyFill="1" applyBorder="1" applyAlignment="1" applyProtection="1">
      <alignment horizontal="right" vertical="center" wrapText="1"/>
      <protection locked="0"/>
    </xf>
    <xf numFmtId="192" fontId="28" fillId="0" borderId="1" xfId="38" applyNumberFormat="1" applyFont="1" applyFill="1" applyBorder="1" applyAlignment="1" applyProtection="1">
      <alignment horizontal="right" vertical="center" wrapText="1" shrinkToFit="1"/>
      <protection locked="0"/>
    </xf>
    <xf numFmtId="49" fontId="28" fillId="5" borderId="5" xfId="137" applyNumberFormat="1" applyFont="1" applyFill="1" applyBorder="1" applyAlignment="1" applyProtection="1">
      <alignment horizontal="left" vertical="center"/>
    </xf>
    <xf numFmtId="181" fontId="0" fillId="0" borderId="22" xfId="0" applyNumberFormat="1" applyFont="1" applyFill="1" applyBorder="1" applyAlignment="1" applyProtection="1">
      <alignment horizontal="left" vertical="center" wrapText="1"/>
    </xf>
    <xf numFmtId="181" fontId="0" fillId="5" borderId="22" xfId="0" applyNumberFormat="1" applyFont="1" applyFill="1" applyBorder="1" applyAlignment="1" applyProtection="1">
      <alignment horizontal="left" vertical="center" wrapText="1"/>
    </xf>
    <xf numFmtId="0" fontId="28" fillId="5" borderId="0" xfId="999" applyFont="1" applyFill="1" applyAlignment="1">
      <alignment horizontal="center" vertical="center" wrapText="1"/>
    </xf>
    <xf numFmtId="0" fontId="27" fillId="5" borderId="0" xfId="999" applyFont="1" applyFill="1">
      <alignment vertical="center"/>
    </xf>
    <xf numFmtId="0" fontId="1" fillId="5" borderId="0" xfId="999" applyFill="1">
      <alignment vertical="center"/>
    </xf>
    <xf numFmtId="0" fontId="36" fillId="5" borderId="0" xfId="999" applyFont="1" applyFill="1" applyAlignment="1">
      <alignment horizontal="center" vertical="center"/>
    </xf>
    <xf numFmtId="0" fontId="0" fillId="5" borderId="0" xfId="999" applyFont="1" applyFill="1">
      <alignment vertical="center"/>
    </xf>
    <xf numFmtId="0" fontId="27" fillId="5" borderId="0" xfId="999" applyFont="1" applyFill="1" applyAlignment="1">
      <alignment horizontal="left" vertical="center"/>
    </xf>
    <xf numFmtId="0" fontId="58" fillId="5" borderId="0" xfId="999" applyFont="1" applyFill="1">
      <alignment vertical="center"/>
    </xf>
    <xf numFmtId="205" fontId="1" fillId="5" borderId="0" xfId="999" applyNumberFormat="1" applyFill="1" applyBorder="1" applyAlignment="1">
      <alignment horizontal="right" vertical="center"/>
    </xf>
    <xf numFmtId="205" fontId="27" fillId="5" borderId="0" xfId="999" applyNumberFormat="1" applyFont="1" applyFill="1" applyBorder="1" applyAlignment="1">
      <alignment horizontal="right" vertical="center"/>
    </xf>
    <xf numFmtId="205" fontId="28" fillId="5" borderId="5" xfId="999" applyNumberFormat="1" applyFont="1" applyFill="1" applyBorder="1" applyAlignment="1">
      <alignment horizontal="center" vertical="center" wrapText="1"/>
    </xf>
    <xf numFmtId="0" fontId="28" fillId="5" borderId="1" xfId="999" applyFont="1" applyFill="1" applyBorder="1" applyAlignment="1">
      <alignment horizontal="center" vertical="center" wrapText="1"/>
    </xf>
    <xf numFmtId="205" fontId="28" fillId="5" borderId="1" xfId="999" applyNumberFormat="1" applyFont="1" applyFill="1" applyBorder="1" applyAlignment="1" applyProtection="1">
      <alignment horizontal="center" vertical="center" wrapText="1"/>
    </xf>
    <xf numFmtId="0" fontId="28" fillId="5" borderId="1" xfId="999" applyFont="1" applyFill="1" applyBorder="1" applyAlignment="1" applyProtection="1">
      <alignment horizontal="center" vertical="center" wrapText="1"/>
    </xf>
    <xf numFmtId="0" fontId="2" fillId="5" borderId="0" xfId="999" applyFont="1" applyFill="1" applyAlignment="1">
      <alignment horizontal="left" vertical="center" wrapText="1"/>
    </xf>
    <xf numFmtId="0" fontId="27" fillId="5" borderId="5" xfId="999" applyFont="1" applyFill="1" applyBorder="1" applyAlignment="1">
      <alignment horizontal="left" vertical="center"/>
    </xf>
    <xf numFmtId="199" fontId="27" fillId="5" borderId="1" xfId="315" applyNumberFormat="1" applyFont="1" applyFill="1" applyBorder="1" applyAlignment="1" applyProtection="1">
      <alignment vertical="center" wrapText="1"/>
    </xf>
    <xf numFmtId="199" fontId="27" fillId="2" borderId="1" xfId="29" applyNumberFormat="1" applyFont="1" applyFill="1" applyBorder="1" applyAlignment="1" applyProtection="1">
      <alignment horizontal="right" vertical="center" wrapText="1"/>
    </xf>
    <xf numFmtId="0" fontId="34" fillId="5" borderId="0" xfId="999" applyFont="1" applyFill="1">
      <alignment vertical="center"/>
    </xf>
    <xf numFmtId="49" fontId="27" fillId="5" borderId="1" xfId="315" applyNumberFormat="1" applyFont="1" applyFill="1" applyBorder="1" applyAlignment="1" applyProtection="1">
      <alignment horizontal="left" vertical="center" wrapText="1"/>
    </xf>
    <xf numFmtId="199" fontId="27" fillId="5" borderId="1" xfId="29" applyNumberFormat="1" applyFont="1" applyFill="1" applyBorder="1" applyAlignment="1" applyProtection="1">
      <alignment horizontal="right" vertical="center" wrapText="1"/>
    </xf>
    <xf numFmtId="199" fontId="27" fillId="5" borderId="1" xfId="29" applyNumberFormat="1" applyFont="1" applyFill="1" applyBorder="1" applyAlignment="1" applyProtection="1">
      <alignment horizontal="right" vertical="center" wrapText="1"/>
      <protection locked="0"/>
    </xf>
    <xf numFmtId="192" fontId="27" fillId="5" borderId="1" xfId="38" applyNumberFormat="1" applyFont="1" applyFill="1" applyBorder="1" applyAlignment="1" applyProtection="1">
      <alignment horizontal="right" vertical="center" wrapText="1"/>
      <protection locked="0"/>
    </xf>
    <xf numFmtId="0" fontId="28" fillId="5" borderId="5" xfId="999" applyFont="1" applyFill="1" applyBorder="1" applyAlignment="1">
      <alignment horizontal="distributed" vertical="center"/>
    </xf>
    <xf numFmtId="49" fontId="28" fillId="5" borderId="1" xfId="0" applyNumberFormat="1" applyFont="1" applyFill="1" applyBorder="1" applyAlignment="1" applyProtection="1">
      <alignment horizontal="center" vertical="center" wrapText="1"/>
    </xf>
    <xf numFmtId="0" fontId="28" fillId="5" borderId="5" xfId="999" applyFont="1" applyFill="1" applyBorder="1" applyAlignment="1">
      <alignment horizontal="left" vertical="center"/>
    </xf>
    <xf numFmtId="0" fontId="28" fillId="5" borderId="1" xfId="999" applyFont="1" applyFill="1" applyBorder="1" applyAlignment="1">
      <alignment vertical="center" wrapText="1"/>
    </xf>
    <xf numFmtId="199" fontId="28" fillId="2" borderId="1" xfId="0" applyNumberFormat="1" applyFont="1" applyFill="1" applyBorder="1" applyAlignment="1">
      <alignment horizontal="right" vertical="center" wrapText="1"/>
    </xf>
    <xf numFmtId="0" fontId="27" fillId="5" borderId="5" xfId="999" applyNumberFormat="1" applyFont="1" applyFill="1" applyBorder="1" applyAlignment="1">
      <alignment horizontal="left" vertical="center"/>
    </xf>
    <xf numFmtId="0" fontId="27" fillId="5" borderId="1" xfId="999" applyNumberFormat="1" applyFont="1" applyFill="1" applyBorder="1" applyAlignment="1">
      <alignment horizontal="left" vertical="center" wrapText="1"/>
    </xf>
    <xf numFmtId="199" fontId="27" fillId="7" borderId="1" xfId="0" applyNumberFormat="1" applyFont="1" applyFill="1" applyBorder="1" applyAlignment="1">
      <alignment horizontal="right" vertical="center" wrapText="1"/>
    </xf>
    <xf numFmtId="0" fontId="27" fillId="5" borderId="5" xfId="554" applyFont="1" applyFill="1" applyBorder="1" applyAlignment="1">
      <alignment horizontal="left" vertical="center"/>
    </xf>
    <xf numFmtId="0" fontId="27" fillId="5" borderId="1" xfId="999" applyNumberFormat="1" applyFont="1" applyFill="1" applyBorder="1" applyAlignment="1">
      <alignment vertical="center" wrapText="1"/>
    </xf>
    <xf numFmtId="0" fontId="28" fillId="5" borderId="2" xfId="999" applyFont="1" applyFill="1" applyBorder="1" applyAlignment="1">
      <alignment horizontal="left" vertical="center" wrapText="1"/>
    </xf>
    <xf numFmtId="0" fontId="27" fillId="0" borderId="2" xfId="999" applyFont="1" applyFill="1" applyBorder="1" applyAlignment="1">
      <alignment horizontal="left" vertical="center" wrapText="1"/>
    </xf>
    <xf numFmtId="0" fontId="34" fillId="0" borderId="0" xfId="999" applyFont="1" applyFill="1">
      <alignment vertical="center"/>
    </xf>
    <xf numFmtId="0" fontId="28" fillId="5" borderId="1" xfId="999" applyNumberFormat="1" applyFont="1" applyFill="1" applyBorder="1" applyAlignment="1">
      <alignment horizontal="left" vertical="center" wrapText="1"/>
    </xf>
    <xf numFmtId="199" fontId="28" fillId="7" borderId="1" xfId="0" applyNumberFormat="1" applyFont="1" applyFill="1" applyBorder="1" applyAlignment="1">
      <alignment horizontal="right" vertical="center" wrapText="1"/>
    </xf>
    <xf numFmtId="199" fontId="28" fillId="5" borderId="1" xfId="29" applyNumberFormat="1" applyFont="1" applyFill="1" applyBorder="1" applyAlignment="1" applyProtection="1">
      <alignment horizontal="right" vertical="center" wrapText="1"/>
      <protection locked="0"/>
    </xf>
    <xf numFmtId="199" fontId="28" fillId="2" borderId="7" xfId="29" applyNumberFormat="1" applyFont="1" applyFill="1" applyBorder="1" applyAlignment="1">
      <alignment horizontal="right" vertical="center" wrapText="1"/>
    </xf>
    <xf numFmtId="0" fontId="1" fillId="5" borderId="0" xfId="999" applyNumberFormat="1" applyFont="1" applyFill="1" applyAlignment="1">
      <alignment horizontal="center" vertical="center" wrapText="1"/>
    </xf>
    <xf numFmtId="3" fontId="1" fillId="5" borderId="0" xfId="999" applyNumberFormat="1" applyFill="1">
      <alignment vertical="center"/>
    </xf>
    <xf numFmtId="199" fontId="1" fillId="5" borderId="0" xfId="999" applyNumberFormat="1" applyFill="1">
      <alignment vertical="center"/>
    </xf>
    <xf numFmtId="0" fontId="48" fillId="5" borderId="0" xfId="999" applyFont="1" applyFill="1" applyAlignment="1" applyProtection="1">
      <alignment horizontal="left" vertical="center"/>
    </xf>
    <xf numFmtId="0" fontId="36" fillId="5" borderId="0" xfId="999" applyFont="1" applyFill="1" applyAlignment="1" applyProtection="1">
      <alignment horizontal="center" vertical="center"/>
    </xf>
    <xf numFmtId="0" fontId="27" fillId="5" borderId="0" xfId="999" applyFont="1" applyFill="1" applyAlignment="1" applyProtection="1">
      <alignment horizontal="left" vertical="center"/>
    </xf>
    <xf numFmtId="0" fontId="58" fillId="5" borderId="0" xfId="999" applyFont="1" applyFill="1" applyProtection="1">
      <alignment vertical="center"/>
    </xf>
    <xf numFmtId="205" fontId="29" fillId="5" borderId="0" xfId="999" applyNumberFormat="1" applyFont="1" applyFill="1" applyBorder="1" applyAlignment="1" applyProtection="1">
      <alignment horizontal="right" vertical="center"/>
    </xf>
    <xf numFmtId="205" fontId="27" fillId="5" borderId="0" xfId="999" applyNumberFormat="1" applyFont="1" applyFill="1" applyBorder="1" applyAlignment="1" applyProtection="1">
      <alignment horizontal="right" vertical="center"/>
    </xf>
    <xf numFmtId="205" fontId="28" fillId="5" borderId="5" xfId="999" applyNumberFormat="1" applyFont="1" applyFill="1" applyBorder="1" applyAlignment="1" applyProtection="1">
      <alignment horizontal="center" vertical="center" wrapText="1"/>
    </xf>
    <xf numFmtId="0" fontId="2" fillId="5" borderId="0" xfId="999" applyFont="1" applyFill="1" applyAlignment="1" applyProtection="1">
      <alignment horizontal="left" vertical="center" wrapText="1"/>
    </xf>
    <xf numFmtId="0" fontId="28" fillId="5" borderId="5" xfId="999" applyNumberFormat="1" applyFont="1" applyFill="1" applyBorder="1" applyAlignment="1" applyProtection="1">
      <alignment horizontal="left" vertical="center"/>
    </xf>
    <xf numFmtId="0" fontId="28" fillId="5" borderId="1" xfId="999" applyNumberFormat="1" applyFont="1" applyFill="1" applyBorder="1" applyAlignment="1" applyProtection="1">
      <alignment vertical="center" wrapText="1"/>
    </xf>
    <xf numFmtId="0" fontId="34" fillId="5" borderId="0" xfId="999" applyFont="1" applyFill="1" applyProtection="1">
      <alignment vertical="center"/>
    </xf>
    <xf numFmtId="0" fontId="27" fillId="5" borderId="5" xfId="999" applyFont="1" applyFill="1" applyBorder="1" applyAlignment="1" applyProtection="1">
      <alignment horizontal="left" vertical="center"/>
    </xf>
    <xf numFmtId="0" fontId="27" fillId="5" borderId="1" xfId="999" applyFont="1" applyFill="1" applyBorder="1" applyAlignment="1" applyProtection="1">
      <alignment horizontal="left" vertical="center" wrapText="1"/>
    </xf>
    <xf numFmtId="3" fontId="27" fillId="5" borderId="1" xfId="0" applyNumberFormat="1" applyFont="1" applyFill="1" applyBorder="1" applyAlignment="1" applyProtection="1">
      <alignment horizontal="right" vertical="center"/>
    </xf>
    <xf numFmtId="3" fontId="27" fillId="5" borderId="1" xfId="0" applyNumberFormat="1" applyFont="1" applyFill="1" applyBorder="1" applyAlignment="1" applyProtection="1">
      <alignment horizontal="right" vertical="center"/>
      <protection locked="0"/>
    </xf>
    <xf numFmtId="0" fontId="28" fillId="5" borderId="5" xfId="999" applyFont="1" applyFill="1" applyBorder="1" applyAlignment="1" applyProtection="1">
      <alignment horizontal="left" vertical="center"/>
    </xf>
    <xf numFmtId="0" fontId="27" fillId="5" borderId="5" xfId="999" applyFont="1" applyFill="1" applyBorder="1" applyAlignment="1" applyProtection="1">
      <alignment horizontal="left" vertical="top" wrapText="1"/>
    </xf>
    <xf numFmtId="0" fontId="27" fillId="5" borderId="1" xfId="999" applyNumberFormat="1" applyFont="1" applyFill="1" applyBorder="1" applyAlignment="1" applyProtection="1">
      <alignment vertical="center" wrapText="1"/>
    </xf>
    <xf numFmtId="192" fontId="28" fillId="5" borderId="1" xfId="38" applyNumberFormat="1" applyFont="1" applyFill="1" applyBorder="1" applyAlignment="1" applyProtection="1">
      <alignment horizontal="right" vertical="center" wrapText="1"/>
      <protection locked="0"/>
    </xf>
    <xf numFmtId="0" fontId="28" fillId="5" borderId="5" xfId="999" applyFont="1" applyFill="1" applyBorder="1" applyAlignment="1" applyProtection="1">
      <alignment horizontal="distributed" vertical="center"/>
    </xf>
    <xf numFmtId="0" fontId="28" fillId="5" borderId="1" xfId="999" applyFont="1" applyFill="1" applyBorder="1" applyAlignment="1" applyProtection="1">
      <alignment horizontal="left" vertical="center" wrapText="1"/>
    </xf>
    <xf numFmtId="3" fontId="28" fillId="5" borderId="1" xfId="0" applyNumberFormat="1" applyFont="1" applyFill="1" applyBorder="1" applyAlignment="1" applyProtection="1">
      <alignment horizontal="right" vertical="center"/>
    </xf>
    <xf numFmtId="3" fontId="28" fillId="5" borderId="1" xfId="0" applyNumberFormat="1" applyFont="1" applyFill="1" applyBorder="1" applyAlignment="1" applyProtection="1">
      <alignment horizontal="right" vertical="center"/>
      <protection locked="0"/>
    </xf>
    <xf numFmtId="9" fontId="28" fillId="5" borderId="1" xfId="38" applyFont="1" applyFill="1" applyBorder="1" applyAlignment="1" applyProtection="1">
      <alignment horizontal="right" vertical="center" wrapText="1"/>
      <protection locked="0"/>
    </xf>
    <xf numFmtId="0" fontId="27" fillId="5" borderId="5" xfId="554" applyFont="1" applyFill="1" applyBorder="1" applyAlignment="1" applyProtection="1">
      <alignment horizontal="left" vertical="center"/>
    </xf>
    <xf numFmtId="0" fontId="27" fillId="5" borderId="1" xfId="554" applyFont="1" applyFill="1" applyBorder="1" applyAlignment="1" applyProtection="1">
      <alignment horizontal="left" vertical="center" wrapText="1"/>
    </xf>
    <xf numFmtId="0" fontId="34" fillId="5" borderId="5" xfId="999" applyFont="1" applyFill="1" applyBorder="1" applyAlignment="1" applyProtection="1">
      <alignment horizontal="distributed" vertical="center"/>
    </xf>
    <xf numFmtId="0" fontId="28" fillId="5" borderId="1" xfId="999" applyNumberFormat="1" applyFont="1" applyFill="1" applyBorder="1" applyAlignment="1" applyProtection="1">
      <alignment horizontal="center" vertical="center"/>
    </xf>
    <xf numFmtId="0" fontId="1" fillId="5" borderId="22" xfId="999" applyFont="1" applyFill="1" applyBorder="1" applyAlignment="1" applyProtection="1">
      <alignment vertical="center" wrapText="1"/>
    </xf>
    <xf numFmtId="0" fontId="1" fillId="5" borderId="22" xfId="999" applyFill="1" applyBorder="1" applyAlignment="1" applyProtection="1">
      <alignment vertical="center" wrapText="1"/>
    </xf>
    <xf numFmtId="0" fontId="27" fillId="5" borderId="5" xfId="999" applyFont="1" applyFill="1" applyBorder="1" applyAlignment="1" applyProtection="1" quotePrefix="1">
      <alignment horizontal="left" vertical="center"/>
    </xf>
    <xf numFmtId="0" fontId="27" fillId="0" borderId="5" xfId="999" applyFont="1" applyFill="1" applyBorder="1" applyAlignment="1" applyProtection="1" quotePrefix="1">
      <alignment horizontal="left" vertical="center"/>
    </xf>
  </cellXfs>
  <cellStyles count="1334">
    <cellStyle name="常规" xfId="0" builtinId="0"/>
    <cellStyle name="货币[0]" xfId="1" builtinId="7"/>
    <cellStyle name="输入" xfId="2" builtinId="20"/>
    <cellStyle name="强调文字颜色 2 3 2" xfId="3"/>
    <cellStyle name="汇总 6" xfId="4"/>
    <cellStyle name="Accent5 9" xfId="5"/>
    <cellStyle name="货币" xfId="6" builtinId="4"/>
    <cellStyle name="部门 4" xfId="7"/>
    <cellStyle name="_ET_STYLE_NoName_00__Book1_1 2 2 2" xfId="8"/>
    <cellStyle name="常规 2 2 4" xfId="9"/>
    <cellStyle name="链接单元格 5" xfId="10"/>
    <cellStyle name="常规 440" xfId="11"/>
    <cellStyle name="常规 435" xfId="12"/>
    <cellStyle name="20% - 强调文字颜色 3" xfId="13" builtinId="38"/>
    <cellStyle name="Accent1 5" xfId="14"/>
    <cellStyle name="百分比 2 8 2" xfId="15"/>
    <cellStyle name="好 3 2 2" xfId="16"/>
    <cellStyle name="args.style" xfId="17"/>
    <cellStyle name="_Book1_2 2" xfId="18"/>
    <cellStyle name="常规 3 2 3 2" xfId="19"/>
    <cellStyle name="Accent2 - 20% 2" xfId="20"/>
    <cellStyle name="适中 5 2" xfId="21"/>
    <cellStyle name="常规 3 4 3" xfId="22"/>
    <cellStyle name="Accent2 - 40%" xfId="23"/>
    <cellStyle name="千位分隔[0]" xfId="24" builtinId="6"/>
    <cellStyle name="常规 26 2" xfId="25"/>
    <cellStyle name="40% - 强调文字颜色 3" xfId="26" builtinId="39"/>
    <cellStyle name="差" xfId="27" builtinId="27"/>
    <cellStyle name="常规 7 3" xfId="28"/>
    <cellStyle name="千位分隔" xfId="29" builtinId="3"/>
    <cellStyle name="60% - 强调文字颜色 3" xfId="30" builtinId="40"/>
    <cellStyle name="Accent6 4" xfId="31"/>
    <cellStyle name="超链接" xfId="32" builtinId="8"/>
    <cellStyle name="好_0605石屏县 2 2" xfId="33"/>
    <cellStyle name="Input [yellow] 4" xfId="34"/>
    <cellStyle name="Accent2 - 60%" xfId="35"/>
    <cellStyle name="日期" xfId="36"/>
    <cellStyle name="60% - 强调文字颜色 6 3 2" xfId="37"/>
    <cellStyle name="百分比" xfId="38" builtinId="5"/>
    <cellStyle name="已访问的超链接" xfId="39" builtinId="9"/>
    <cellStyle name="差_Book1 2" xfId="40"/>
    <cellStyle name="Accent4 5" xfId="41"/>
    <cellStyle name="好_2007年地州资金往来对账表 3" xfId="42"/>
    <cellStyle name="60% - 强调文字颜色 4 2 2 2" xfId="43"/>
    <cellStyle name="60% - 强调文字颜色 2 3" xfId="44"/>
    <cellStyle name="注释" xfId="45" builtinId="10"/>
    <cellStyle name="常规 6" xfId="46"/>
    <cellStyle name="_ET_STYLE_NoName_00__Sheet3" xfId="47"/>
    <cellStyle name="60% - 强调文字颜色 2" xfId="48" builtinId="36"/>
    <cellStyle name="Accent6 3" xfId="49"/>
    <cellStyle name="Accent5 - 60% 2 2" xfId="50"/>
    <cellStyle name="标题 4" xfId="51" builtinId="19"/>
    <cellStyle name="解释性文本 2 2" xfId="52"/>
    <cellStyle name="Accent3 4 2" xfId="53"/>
    <cellStyle name="百分比 7" xfId="54"/>
    <cellStyle name="常规 6 5" xfId="55"/>
    <cellStyle name="常规 4 2 2 3" xfId="56"/>
    <cellStyle name="警告文本" xfId="57" builtinId="11"/>
    <cellStyle name="60% - 强调文字颜色 2 2 2" xfId="58"/>
    <cellStyle name="常规 5 2" xfId="59"/>
    <cellStyle name="标题" xfId="60" builtinId="15"/>
    <cellStyle name="标题 1 5 2" xfId="61"/>
    <cellStyle name="Accent1 - 60% 2 2" xfId="62"/>
    <cellStyle name="解释性文本" xfId="63" builtinId="53"/>
    <cellStyle name="标题 1" xfId="64" builtinId="16"/>
    <cellStyle name="百分比 4" xfId="65"/>
    <cellStyle name="标题 2" xfId="66" builtinId="17"/>
    <cellStyle name="百分比 5" xfId="67"/>
    <cellStyle name="差 7" xfId="68"/>
    <cellStyle name="0,0_x000d__x000a_NA_x000d__x000a_" xfId="69"/>
    <cellStyle name="60% - 强调文字颜色 2 2 2 2" xfId="70"/>
    <cellStyle name="常规 5 2 2" xfId="71"/>
    <cellStyle name="Accent4 2 2" xfId="72"/>
    <cellStyle name="60% - 强调文字颜色 1" xfId="73" builtinId="32"/>
    <cellStyle name="Accent6 2" xfId="74"/>
    <cellStyle name="标题 3" xfId="75" builtinId="18"/>
    <cellStyle name="百分比 6" xfId="76"/>
    <cellStyle name="60% - 强调文字颜色 4" xfId="77" builtinId="44"/>
    <cellStyle name="Accent6 5" xfId="78"/>
    <cellStyle name="输出" xfId="79" builtinId="21"/>
    <cellStyle name="计算" xfId="80" builtinId="22"/>
    <cellStyle name="40% - 强调文字颜色 4 2" xfId="81"/>
    <cellStyle name="检查单元格" xfId="82" builtinId="23"/>
    <cellStyle name="20% - 强调文字颜色 6" xfId="83" builtinId="50"/>
    <cellStyle name="常规 8 3" xfId="84"/>
    <cellStyle name="常规 443" xfId="85"/>
    <cellStyle name="常规 2 2 2 5" xfId="86"/>
    <cellStyle name="强调文字颜色 2" xfId="87" builtinId="33"/>
    <cellStyle name="标题 4 5 3" xfId="88"/>
    <cellStyle name="PSHeading 4" xfId="89"/>
    <cellStyle name="链接单元格" xfId="90" builtinId="24"/>
    <cellStyle name="60% - 强调文字颜色 4 2 3" xfId="91"/>
    <cellStyle name="差_0605石屏" xfId="92"/>
    <cellStyle name="汇总" xfId="93" builtinId="25"/>
    <cellStyle name="好" xfId="94" builtinId="26"/>
    <cellStyle name="适中 8" xfId="95"/>
    <cellStyle name="20% - 强调文字颜色 3 3" xfId="96"/>
    <cellStyle name="输出 3 3" xfId="97"/>
    <cellStyle name="适中" xfId="98" builtinId="28"/>
    <cellStyle name="20% - 强调文字颜色 5" xfId="99" builtinId="46"/>
    <cellStyle name="链接单元格 7" xfId="100"/>
    <cellStyle name="常规 8 2" xfId="101"/>
    <cellStyle name="常规 442" xfId="102"/>
    <cellStyle name="常规 2 2 2 4" xfId="103"/>
    <cellStyle name="强调文字颜色 1" xfId="104" builtinId="29"/>
    <cellStyle name="千位分隔 6 2" xfId="105"/>
    <cellStyle name="标题 4 5 2" xfId="106"/>
    <cellStyle name="编号 3 2" xfId="107"/>
    <cellStyle name="20% - 强调文字颜色 1" xfId="108" builtinId="30"/>
    <cellStyle name="链接单元格 3" xfId="109"/>
    <cellStyle name="常规 433" xfId="110"/>
    <cellStyle name="常规 428" xfId="111"/>
    <cellStyle name="汇总 3 3" xfId="112"/>
    <cellStyle name="Accent6 - 20% 2 2" xfId="113"/>
    <cellStyle name="40% - 强调文字颜色 1" xfId="114" builtinId="31"/>
    <cellStyle name="标题 5 4" xfId="115"/>
    <cellStyle name="20% - 强调文字颜色 2" xfId="116" builtinId="34"/>
    <cellStyle name="链接单元格 4" xfId="117"/>
    <cellStyle name="常规 434" xfId="118"/>
    <cellStyle name="常规 429" xfId="119"/>
    <cellStyle name="40% - 强调文字颜色 2" xfId="120" builtinId="35"/>
    <cellStyle name="检查单元格 3 4" xfId="121"/>
    <cellStyle name="Accent2 - 40% 2" xfId="122"/>
    <cellStyle name="差_11大理 2 2" xfId="123"/>
    <cellStyle name="强调文字颜色 3" xfId="124" builtinId="37"/>
    <cellStyle name="PSChar" xfId="125"/>
    <cellStyle name="强调文字颜色 4" xfId="126" builtinId="41"/>
    <cellStyle name="好_2008年地州对账表(国库资金）" xfId="127"/>
    <cellStyle name="Accent2 - 40% 3" xfId="128"/>
    <cellStyle name="20% - 强调文字颜色 4" xfId="129" builtinId="42"/>
    <cellStyle name="链接单元格 6" xfId="130"/>
    <cellStyle name="常规 441" xfId="131"/>
    <cellStyle name="常规 436" xfId="132"/>
    <cellStyle name="40% - 强调文字颜色 4" xfId="133" builtinId="43"/>
    <cellStyle name="强调文字颜色 5" xfId="134" builtinId="45"/>
    <cellStyle name="60% - 强调文字颜色 5 2 2 2" xfId="135"/>
    <cellStyle name="常规 2 5 3 2" xfId="136"/>
    <cellStyle name="常规_exceltmp1 2" xfId="137"/>
    <cellStyle name="计算 4" xfId="138"/>
    <cellStyle name="40% - 强调文字颜色 5" xfId="139" builtinId="47"/>
    <cellStyle name="标题 1 4 2" xfId="140"/>
    <cellStyle name="60% - 强调文字颜色 5" xfId="141" builtinId="48"/>
    <cellStyle name="Accent6 6" xfId="142"/>
    <cellStyle name="强调文字颜色 6" xfId="143" builtinId="49"/>
    <cellStyle name="40% - 强调文字颜色 6" xfId="144" builtinId="51"/>
    <cellStyle name="_弱电系统设备配置报价清单" xfId="145"/>
    <cellStyle name="标题 1 4 3" xfId="146"/>
    <cellStyle name="60% - 强调文字颜色 6" xfId="147" builtinId="52"/>
    <cellStyle name="Accent6 7" xfId="148"/>
    <cellStyle name="适中 5 3" xfId="149"/>
    <cellStyle name="常规 2 12 2" xfId="150"/>
    <cellStyle name="Accent2 - 20% 3" xfId="151"/>
    <cellStyle name="_Book1_2 3" xfId="152"/>
    <cellStyle name="_ET_STYLE_NoName_00__Book1" xfId="153"/>
    <cellStyle name="_ET_STYLE_NoName_00_" xfId="154"/>
    <cellStyle name="_Book1_1" xfId="155"/>
    <cellStyle name="_20100326高清市院遂宁检察院1080P配置清单26日改" xfId="156"/>
    <cellStyle name="Accent2 - 20% 2 2" xfId="157"/>
    <cellStyle name="百分比 2 2 4" xfId="158"/>
    <cellStyle name="_Book1_2 2 2" xfId="159"/>
    <cellStyle name="百分比 2 2 5" xfId="160"/>
    <cellStyle name="常规 2 5 4 2" xfId="161"/>
    <cellStyle name="百分比 2 10 2" xfId="162"/>
    <cellStyle name="_Book1_2 2 3" xfId="163"/>
    <cellStyle name="百分比 2 2 4 2" xfId="164"/>
    <cellStyle name="_Book1_2 2 2 2" xfId="165"/>
    <cellStyle name="超级链接 2 2" xfId="166"/>
    <cellStyle name="_Book1_3 2" xfId="167"/>
    <cellStyle name="常规 2 7 2" xfId="168"/>
    <cellStyle name="_Book1" xfId="169"/>
    <cellStyle name="适中 5" xfId="170"/>
    <cellStyle name="常规 3 2 3" xfId="171"/>
    <cellStyle name="Accent2 - 20%" xfId="172"/>
    <cellStyle name="_Book1_2" xfId="173"/>
    <cellStyle name="百分比 2 3 4" xfId="174"/>
    <cellStyle name="常规 2 16" xfId="175"/>
    <cellStyle name="_Book1_2 3 2" xfId="176"/>
    <cellStyle name="差_2008年地州对账表(国库资金） 3" xfId="177"/>
    <cellStyle name="_Book1_2 4" xfId="178"/>
    <cellStyle name="超级链接 2" xfId="179"/>
    <cellStyle name="Accent1 4 2" xfId="180"/>
    <cellStyle name="_Book1_3" xfId="181"/>
    <cellStyle name="Accent5 - 60% 3" xfId="182"/>
    <cellStyle name="_ET_STYLE_NoName_00__Book1_1" xfId="183"/>
    <cellStyle name="常规 2 3 3 2" xfId="184"/>
    <cellStyle name="_ET_STYLE_NoName_00__Book1_1 2" xfId="185"/>
    <cellStyle name="常规 2 3 3 2 2" xfId="186"/>
    <cellStyle name="_ET_STYLE_NoName_00__Book1_1 2 2" xfId="187"/>
    <cellStyle name="_ET_STYLE_NoName_00__Book1_1 2 3" xfId="188"/>
    <cellStyle name="标题 2 2 2 2" xfId="189"/>
    <cellStyle name="Percent [2]" xfId="190"/>
    <cellStyle name="百分比 2 7 2" xfId="191"/>
    <cellStyle name="_ET_STYLE_NoName_00__Book1_1 3" xfId="192"/>
    <cellStyle name="超级链接" xfId="193"/>
    <cellStyle name="Accent1 4" xfId="194"/>
    <cellStyle name="_ET_STYLE_NoName_00__Book1_1 3 2" xfId="195"/>
    <cellStyle name="_ET_STYLE_NoName_00__Book1_1 4" xfId="196"/>
    <cellStyle name="Accent5 4" xfId="197"/>
    <cellStyle name="_关闭破产企业已移交地方管理中小学校退休教师情况明细表(1)" xfId="198"/>
    <cellStyle name="警告文本 4 2" xfId="199"/>
    <cellStyle name="0,0_x005f_x000d__x005f_x000a_NA_x005f_x000d__x005f_x000a_" xfId="200"/>
    <cellStyle name="20% - 强调文字颜色 1 2" xfId="201"/>
    <cellStyle name="20% - 强调文字颜色 1 2 2" xfId="202"/>
    <cellStyle name="链接单元格 3 2 2" xfId="203"/>
    <cellStyle name="常规 11 4" xfId="204"/>
    <cellStyle name="强调文字颜色 2 2 2 2" xfId="205"/>
    <cellStyle name="20% - 强调文字颜色 1 3" xfId="206"/>
    <cellStyle name="Accent1 - 20% 2" xfId="207"/>
    <cellStyle name="20% - 强调文字颜色 2 2" xfId="208"/>
    <cellStyle name="20% - 强调文字颜色 2 2 2" xfId="209"/>
    <cellStyle name="60% - 强调文字颜色 3 2 2 2" xfId="210"/>
    <cellStyle name="20% - 强调文字颜色 2 3" xfId="211"/>
    <cellStyle name="适中 7" xfId="212"/>
    <cellStyle name="常规 3 2 5" xfId="213"/>
    <cellStyle name="20% - 强调文字颜色 3 2" xfId="214"/>
    <cellStyle name="20% - 强调文字颜色 3 2 2" xfId="215"/>
    <cellStyle name="Mon閠aire_!!!GO" xfId="216"/>
    <cellStyle name="常规 3 3 5" xfId="217"/>
    <cellStyle name="20% - 强调文字颜色 4 2" xfId="218"/>
    <cellStyle name="常规 3 3 5 2" xfId="219"/>
    <cellStyle name="20% - 强调文字颜色 4 2 2" xfId="220"/>
    <cellStyle name="Accent6 - 60% 2 2" xfId="221"/>
    <cellStyle name="常规 3 3 6" xfId="222"/>
    <cellStyle name="20% - 强调文字颜色 4 3" xfId="223"/>
    <cellStyle name="20% - 强调文字颜色 5 2" xfId="224"/>
    <cellStyle name="20% - 强调文字颜色 5 2 2" xfId="225"/>
    <cellStyle name="20% - 强调文字颜色 5 3" xfId="226"/>
    <cellStyle name="20% - 强调文字颜色 6 2" xfId="227"/>
    <cellStyle name="20% - 强调文字颜色 6 2 2" xfId="228"/>
    <cellStyle name="Accent6 - 20% 3" xfId="229"/>
    <cellStyle name="解释性文本 3 2 2" xfId="230"/>
    <cellStyle name="20% - 强调文字颜色 6 3" xfId="231"/>
    <cellStyle name="40% - 强调文字颜色 1 2" xfId="232"/>
    <cellStyle name="40% - 强调文字颜色 1 2 2" xfId="233"/>
    <cellStyle name="常规 4 3 5" xfId="234"/>
    <cellStyle name="Accent1" xfId="235"/>
    <cellStyle name="常规 9 2" xfId="236"/>
    <cellStyle name="40% - 强调文字颜色 1 3" xfId="237"/>
    <cellStyle name="40% - 强调文字颜色 2 2" xfId="238"/>
    <cellStyle name="常规 2 3 2 4" xfId="239"/>
    <cellStyle name="40% - 强调文字颜色 2 2 2" xfId="240"/>
    <cellStyle name="常规 2 3 2 4 2" xfId="241"/>
    <cellStyle name="40% - 强调文字颜色 2 3" xfId="242"/>
    <cellStyle name="常规 2 3 2 5" xfId="243"/>
    <cellStyle name="40% - 强调文字颜色 3 2" xfId="244"/>
    <cellStyle name="常规 2 3 3 4" xfId="245"/>
    <cellStyle name="40% - 强调文字颜色 3 2 2" xfId="246"/>
    <cellStyle name="40% - 强调文字颜色 3 3" xfId="247"/>
    <cellStyle name="40% - 强调文字颜色 4 2 2" xfId="248"/>
    <cellStyle name="千位分隔 5" xfId="249"/>
    <cellStyle name="标题 4 4" xfId="250"/>
    <cellStyle name="Accent6 - 20% 2" xfId="251"/>
    <cellStyle name="计算 3 3" xfId="252"/>
    <cellStyle name="常规_2007年云南省向人大报送政府收支预算表格式编制过程表 3 2" xfId="253"/>
    <cellStyle name="40% - 强调文字颜色 4 3" xfId="254"/>
    <cellStyle name="好 2 3" xfId="255"/>
    <cellStyle name="40% - 强调文字颜色 5 2" xfId="256"/>
    <cellStyle name="计算 4 2 2" xfId="257"/>
    <cellStyle name="60% - 强调文字颜色 4 3" xfId="258"/>
    <cellStyle name="40% - 强调文字颜色 5 2 2" xfId="259"/>
    <cellStyle name="好 2 4" xfId="260"/>
    <cellStyle name="40% - 强调文字颜色 5 3" xfId="261"/>
    <cellStyle name="标题 2 2 4" xfId="262"/>
    <cellStyle name="好 3 3" xfId="263"/>
    <cellStyle name="40% - 强调文字颜色 6 2" xfId="264"/>
    <cellStyle name="适中 2 2" xfId="265"/>
    <cellStyle name="百分比 2 9" xfId="266"/>
    <cellStyle name="适中 2 2 2" xfId="267"/>
    <cellStyle name="百分比 2 9 2" xfId="268"/>
    <cellStyle name="Accent2 5" xfId="269"/>
    <cellStyle name="40% - 强调文字颜色 6 2 2" xfId="270"/>
    <cellStyle name="好 3 4" xfId="271"/>
    <cellStyle name="40% - 强调文字颜色 6 3" xfId="272"/>
    <cellStyle name="输出 3 4" xfId="273"/>
    <cellStyle name="Accent6 2 2" xfId="274"/>
    <cellStyle name="60% - 强调文字颜色 1 2" xfId="275"/>
    <cellStyle name="60% - 强调文字颜色 1 2 2" xfId="276"/>
    <cellStyle name="商品名称 2 2" xfId="277"/>
    <cellStyle name="好 7" xfId="278"/>
    <cellStyle name="标题 3 2 4" xfId="279"/>
    <cellStyle name="60% - 强调文字颜色 1 2 2 2" xfId="280"/>
    <cellStyle name="百分比 2 3 4 2" xfId="281"/>
    <cellStyle name="60% - 强调文字颜色 1 2 3" xfId="282"/>
    <cellStyle name="60% - 强调文字颜色 1 3" xfId="283"/>
    <cellStyle name="千位分隔 2 3" xfId="284"/>
    <cellStyle name="60% - 强调文字颜色 1 3 2" xfId="285"/>
    <cellStyle name="输出 4 4" xfId="286"/>
    <cellStyle name="常规 5" xfId="287"/>
    <cellStyle name="Accent6 3 2" xfId="288"/>
    <cellStyle name="60% - 强调文字颜色 2 2" xfId="289"/>
    <cellStyle name="Accent6 - 60%" xfId="290"/>
    <cellStyle name="60% - 强调文字颜色 2 2 3" xfId="291"/>
    <cellStyle name="常规 5 3" xfId="292"/>
    <cellStyle name="注释 2" xfId="293"/>
    <cellStyle name="60% - 强调文字颜色 2 3 2" xfId="294"/>
    <cellStyle name="常规 6 2" xfId="295"/>
    <cellStyle name="Accent6 4 2" xfId="296"/>
    <cellStyle name="60% - 强调文字颜色 3 2" xfId="297"/>
    <cellStyle name="60% - 强调文字颜色 3 2 2" xfId="298"/>
    <cellStyle name="60% - 强调文字颜色 3 2 3" xfId="299"/>
    <cellStyle name="Accent5 - 40% 2" xfId="300"/>
    <cellStyle name="60% - 强调文字颜色 3 3" xfId="301"/>
    <cellStyle name="Accent5 - 40% 2 2" xfId="302"/>
    <cellStyle name="汇总 7" xfId="303"/>
    <cellStyle name="60% - 强调文字颜色 3 3 2" xfId="304"/>
    <cellStyle name="Accent6 5 2" xfId="305"/>
    <cellStyle name="60% - 强调文字颜色 4 2" xfId="306"/>
    <cellStyle name="60% - 强调文字颜色 4 2 2" xfId="307"/>
    <cellStyle name="常规 20" xfId="308"/>
    <cellStyle name="常规 15" xfId="309"/>
    <cellStyle name="60% - 强调文字颜色 4 3 2" xfId="310"/>
    <cellStyle name="标题 1 4 2 2" xfId="311"/>
    <cellStyle name="60% - 强调文字颜色 5 2" xfId="312"/>
    <cellStyle name="60% - 强调文字颜色 5 2 2" xfId="313"/>
    <cellStyle name="常规 2 5 3" xfId="314"/>
    <cellStyle name="常规_exceltmp1" xfId="315"/>
    <cellStyle name="百分比 2 10" xfId="316"/>
    <cellStyle name="常规 2 2 2 3 2" xfId="317"/>
    <cellStyle name="60% - 强调文字颜色 5 2 3" xfId="318"/>
    <cellStyle name="常规 2 5 4" xfId="319"/>
    <cellStyle name="60% - 强调文字颜色 5 3" xfId="320"/>
    <cellStyle name="RowLevel_0" xfId="321"/>
    <cellStyle name="60% - 强调文字颜色 5 3 2" xfId="322"/>
    <cellStyle name="常规 2 6 3" xfId="323"/>
    <cellStyle name="60% - 强调文字颜色 6 2" xfId="324"/>
    <cellStyle name="强调文字颜色 5 2 3" xfId="325"/>
    <cellStyle name="Header2" xfId="326"/>
    <cellStyle name="60% - 强调文字颜色 6 2 2" xfId="327"/>
    <cellStyle name="Header2 2" xfId="328"/>
    <cellStyle name="60% - 强调文字颜色 6 2 2 2" xfId="329"/>
    <cellStyle name="60% - 强调文字颜色 6 2 3" xfId="330"/>
    <cellStyle name="60% - 强调文字颜色 6 3" xfId="331"/>
    <cellStyle name="6mal" xfId="332"/>
    <cellStyle name="Accent4 9" xfId="333"/>
    <cellStyle name="强调文字颜色 2 2 2" xfId="334"/>
    <cellStyle name="Accent1 - 20%" xfId="335"/>
    <cellStyle name="Accent5 - 20%" xfId="336"/>
    <cellStyle name="常规 2 3 3 3" xfId="337"/>
    <cellStyle name="Accent1 - 20% 2 2" xfId="338"/>
    <cellStyle name="Accent1 - 20% 3" xfId="339"/>
    <cellStyle name="标题 6 2 2" xfId="340"/>
    <cellStyle name="Accent6 9" xfId="341"/>
    <cellStyle name="Accent1 - 40%" xfId="342"/>
    <cellStyle name="Accent1 - 40% 2" xfId="343"/>
    <cellStyle name="Accent1 - 40% 2 2" xfId="344"/>
    <cellStyle name="PSHeading 3 2" xfId="345"/>
    <cellStyle name="Accent1 - 40% 3" xfId="346"/>
    <cellStyle name="Accent1 - 60%" xfId="347"/>
    <cellStyle name="标题 1 5" xfId="348"/>
    <cellStyle name="Accent1 - 60% 2" xfId="349"/>
    <cellStyle name="标题 1 6" xfId="350"/>
    <cellStyle name="Accent1 - 60% 3" xfId="351"/>
    <cellStyle name="注释 4 2 2" xfId="352"/>
    <cellStyle name="常规 17 2" xfId="353"/>
    <cellStyle name="Accent1 2" xfId="354"/>
    <cellStyle name="Date 3" xfId="355"/>
    <cellStyle name="Accent1 2 2" xfId="356"/>
    <cellStyle name="Currency [0]_!!!GO" xfId="357"/>
    <cellStyle name="Accent1 3" xfId="358"/>
    <cellStyle name="Accent1 3 2" xfId="359"/>
    <cellStyle name="Accent1 5 2" xfId="360"/>
    <cellStyle name="常规 2" xfId="361"/>
    <cellStyle name="sstot" xfId="362"/>
    <cellStyle name="常规 2 2 3 2" xfId="363"/>
    <cellStyle name="Accent1 6" xfId="364"/>
    <cellStyle name="部门 3 2" xfId="365"/>
    <cellStyle name="常规 2 2 3 3" xfId="366"/>
    <cellStyle name="Accent1 7" xfId="367"/>
    <cellStyle name="常规 2 2 3 4" xfId="368"/>
    <cellStyle name="差_1110洱源 2" xfId="369"/>
    <cellStyle name="Accent1 8" xfId="370"/>
    <cellStyle name="差_1110洱源 3" xfId="371"/>
    <cellStyle name="Accent1 9" xfId="372"/>
    <cellStyle name="强调文字颜色 5 2 2 2" xfId="373"/>
    <cellStyle name="Header1 2" xfId="374"/>
    <cellStyle name="常规 9 3" xfId="375"/>
    <cellStyle name="Accent2" xfId="376"/>
    <cellStyle name="输入 2 4" xfId="377"/>
    <cellStyle name="Accent2 - 40% 2 2" xfId="378"/>
    <cellStyle name="日期 2" xfId="379"/>
    <cellStyle name="Accent2 - 60% 2" xfId="380"/>
    <cellStyle name="Accent5 - 40% 3" xfId="381"/>
    <cellStyle name="日期 2 2" xfId="382"/>
    <cellStyle name="Accent2 - 60% 2 2" xfId="383"/>
    <cellStyle name="日期 3" xfId="384"/>
    <cellStyle name="Accent2 - 60% 3" xfId="385"/>
    <cellStyle name="Accent2 2" xfId="386"/>
    <cellStyle name="强调文字颜色 4 3" xfId="387"/>
    <cellStyle name="t" xfId="388"/>
    <cellStyle name="Accent2 2 2" xfId="389"/>
    <cellStyle name="Accent2 3" xfId="390"/>
    <cellStyle name="Accent2 3 2" xfId="391"/>
    <cellStyle name="Accent2 4" xfId="392"/>
    <cellStyle name="Accent2 4 2" xfId="393"/>
    <cellStyle name="百分比 2 9 2 2" xfId="394"/>
    <cellStyle name="Accent2 5 2" xfId="395"/>
    <cellStyle name="常规 2 2 11" xfId="396"/>
    <cellStyle name="百分比 2 9 3" xfId="397"/>
    <cellStyle name="Date" xfId="398"/>
    <cellStyle name="常规 2 2 4 2" xfId="399"/>
    <cellStyle name="Accent2 6" xfId="400"/>
    <cellStyle name="Accent2 7" xfId="401"/>
    <cellStyle name="Accent2 8" xfId="402"/>
    <cellStyle name="Accent2 9" xfId="403"/>
    <cellStyle name="Accent3" xfId="404"/>
    <cellStyle name="Milliers_!!!GO" xfId="405"/>
    <cellStyle name="Accent5 2" xfId="406"/>
    <cellStyle name="Accent3 - 20%" xfId="407"/>
    <cellStyle name="标题 1 3" xfId="408"/>
    <cellStyle name="常规 2 2 7" xfId="409"/>
    <cellStyle name="百分比 4 3" xfId="410"/>
    <cellStyle name="Accent5 2 2" xfId="411"/>
    <cellStyle name="Accent3 - 20% 2" xfId="412"/>
    <cellStyle name="标题 1 3 2" xfId="413"/>
    <cellStyle name="汇总 3" xfId="414"/>
    <cellStyle name="Accent5 6" xfId="415"/>
    <cellStyle name="差_0605石屏 3" xfId="416"/>
    <cellStyle name="Accent3 - 20% 2 2" xfId="417"/>
    <cellStyle name="标题 1 4" xfId="418"/>
    <cellStyle name="Accent3 - 20% 3" xfId="419"/>
    <cellStyle name="好_0502通海县" xfId="420"/>
    <cellStyle name="Mon閠aire [0]_!!!GO" xfId="421"/>
    <cellStyle name="Accent4 3 2" xfId="422"/>
    <cellStyle name="Accent3 - 40%" xfId="423"/>
    <cellStyle name="Accent3 - 40% 2" xfId="424"/>
    <cellStyle name="Accent3 - 40% 2 2" xfId="425"/>
    <cellStyle name="Accent4 - 60%" xfId="426"/>
    <cellStyle name="捠壿 [0.00]_Region Orders (2)" xfId="427"/>
    <cellStyle name="常规 15 2 2" xfId="428"/>
    <cellStyle name="百分比 2 6 2" xfId="429"/>
    <cellStyle name="Accent3 - 40% 3" xfId="430"/>
    <cellStyle name="Accent4 5 2" xfId="431"/>
    <cellStyle name="Accent3 - 60%" xfId="432"/>
    <cellStyle name="好_M01-1 3" xfId="433"/>
    <cellStyle name="Accent3 - 60% 2" xfId="434"/>
    <cellStyle name="编号" xfId="435"/>
    <cellStyle name="Accent3 - 60% 2 2" xfId="436"/>
    <cellStyle name="Accent3 - 60% 3" xfId="437"/>
    <cellStyle name="常规 17 2 2" xfId="438"/>
    <cellStyle name="Accent3 2" xfId="439"/>
    <cellStyle name="comma zerodec" xfId="440"/>
    <cellStyle name="Accent3 2 2" xfId="441"/>
    <cellStyle name="Accent3 3" xfId="442"/>
    <cellStyle name="Accent3 3 2" xfId="443"/>
    <cellStyle name="解释性文本 2" xfId="444"/>
    <cellStyle name="Accent3 4" xfId="445"/>
    <cellStyle name="解释性文本 3" xfId="446"/>
    <cellStyle name="Accent3 5" xfId="447"/>
    <cellStyle name="解释性文本 3 2" xfId="448"/>
    <cellStyle name="Accent3 5 2" xfId="449"/>
    <cellStyle name="Moneda_96 Risk" xfId="450"/>
    <cellStyle name="解释性文本 4" xfId="451"/>
    <cellStyle name="常规 2 2 5 2" xfId="452"/>
    <cellStyle name="Accent3 6" xfId="453"/>
    <cellStyle name="Accent3 7" xfId="454"/>
    <cellStyle name="解释性文本 5" xfId="455"/>
    <cellStyle name="差 2" xfId="456"/>
    <cellStyle name="Accent3 8" xfId="457"/>
    <cellStyle name="解释性文本 6" xfId="458"/>
    <cellStyle name="差 3" xfId="459"/>
    <cellStyle name="百分比 2" xfId="460"/>
    <cellStyle name="Accent3 9" xfId="461"/>
    <cellStyle name="解释性文本 7" xfId="462"/>
    <cellStyle name="差 4" xfId="463"/>
    <cellStyle name="常规 2 7 3 2" xfId="464"/>
    <cellStyle name="Accent4" xfId="465"/>
    <cellStyle name="百分比 2 2 2" xfId="466"/>
    <cellStyle name="Accent4 - 20%" xfId="467"/>
    <cellStyle name="差 4 2 2" xfId="468"/>
    <cellStyle name="百分比 2 2 2 2" xfId="469"/>
    <cellStyle name="Accent4 - 20% 2" xfId="470"/>
    <cellStyle name="常规 2 4 2 4" xfId="471"/>
    <cellStyle name="百分比 2 2 2 2 2" xfId="472"/>
    <cellStyle name="Accent4 - 20% 2 2" xfId="473"/>
    <cellStyle name="强调 2 2" xfId="474"/>
    <cellStyle name="百分比 2 2 2 3" xfId="475"/>
    <cellStyle name="Accent4 - 20% 3" xfId="476"/>
    <cellStyle name="百分比 2 4 2" xfId="477"/>
    <cellStyle name="输入 4" xfId="478"/>
    <cellStyle name="Accent4 - 40%" xfId="479"/>
    <cellStyle name="百分比 2 4 2 2" xfId="480"/>
    <cellStyle name="Accent6 - 40%" xfId="481"/>
    <cellStyle name="输入 4 2" xfId="482"/>
    <cellStyle name="Accent4 - 40% 2" xfId="483"/>
    <cellStyle name="常规 3 3" xfId="484"/>
    <cellStyle name="商品名称 4" xfId="485"/>
    <cellStyle name="Accent6 - 40% 2" xfId="486"/>
    <cellStyle name="输入 4 2 2" xfId="487"/>
    <cellStyle name="Accent4 - 40% 2 2" xfId="488"/>
    <cellStyle name="常规 3 3 2" xfId="489"/>
    <cellStyle name="输入 4 3" xfId="490"/>
    <cellStyle name="Accent4 - 40% 3" xfId="491"/>
    <cellStyle name="常规 3 4" xfId="492"/>
    <cellStyle name="Accent4 - 60% 2" xfId="493"/>
    <cellStyle name="Accent4 - 60% 2 2" xfId="494"/>
    <cellStyle name="标题 7 4" xfId="495"/>
    <cellStyle name="Accent4 - 60% 3" xfId="496"/>
    <cellStyle name="PSSpacer" xfId="497"/>
    <cellStyle name="Accent6" xfId="498"/>
    <cellStyle name="Accent4 2" xfId="499"/>
    <cellStyle name="New Times Roman" xfId="500"/>
    <cellStyle name="Accent4 3" xfId="501"/>
    <cellStyle name="Accent4 4" xfId="502"/>
    <cellStyle name="借出原因" xfId="503"/>
    <cellStyle name="Accent4 4 2" xfId="504"/>
    <cellStyle name="PSHeading 5" xfId="505"/>
    <cellStyle name="标题 1 2 2" xfId="506"/>
    <cellStyle name="常规 2 2 6 2" xfId="507"/>
    <cellStyle name="Accent4 6" xfId="508"/>
    <cellStyle name="百分比 4 2 2" xfId="509"/>
    <cellStyle name="标题 1 2 3" xfId="510"/>
    <cellStyle name="Accent4 7" xfId="511"/>
    <cellStyle name="标题 1 2 4" xfId="512"/>
    <cellStyle name="Accent4 8" xfId="513"/>
    <cellStyle name="Accent5" xfId="514"/>
    <cellStyle name="Accent5 - 20% 2" xfId="515"/>
    <cellStyle name="常规 2 3 3 3 2" xfId="516"/>
    <cellStyle name="Accent5 - 20% 2 2" xfId="517"/>
    <cellStyle name="Input [yellow] 2 2 2" xfId="518"/>
    <cellStyle name="Accent5 - 20% 3" xfId="519"/>
    <cellStyle name="Accent5 - 40%" xfId="520"/>
    <cellStyle name="标题 2 3 3" xfId="521"/>
    <cellStyle name="Accent5 - 60%" xfId="522"/>
    <cellStyle name="好 4 2" xfId="523"/>
    <cellStyle name="常规 12" xfId="524"/>
    <cellStyle name="Accent5 - 60% 2" xfId="525"/>
    <cellStyle name="好 4 2 2" xfId="526"/>
    <cellStyle name="常规 12 2" xfId="527"/>
    <cellStyle name="Category" xfId="528"/>
    <cellStyle name="Accent5 3" xfId="529"/>
    <cellStyle name="标题 2 3" xfId="530"/>
    <cellStyle name="Category 2" xfId="531"/>
    <cellStyle name="Accent5 3 2" xfId="532"/>
    <cellStyle name="标题 3 3" xfId="533"/>
    <cellStyle name="Comma [0]_!!!GO" xfId="534"/>
    <cellStyle name="Accent5 4 2" xfId="535"/>
    <cellStyle name="汇总 2" xfId="536"/>
    <cellStyle name="Accent5 5" xfId="537"/>
    <cellStyle name="差_0605石屏 2" xfId="538"/>
    <cellStyle name="汇总 2 2" xfId="539"/>
    <cellStyle name="Accent5 5 2" xfId="540"/>
    <cellStyle name="差_0605石屏 2 2" xfId="541"/>
    <cellStyle name="标题 1 3 3" xfId="542"/>
    <cellStyle name="汇总 4" xfId="543"/>
    <cellStyle name="Accent5 7" xfId="544"/>
    <cellStyle name="标题 1 3 4" xfId="545"/>
    <cellStyle name="百分比 2 3 2 2 2" xfId="546"/>
    <cellStyle name="汇总 5" xfId="547"/>
    <cellStyle name="Accent5 8" xfId="548"/>
    <cellStyle name="Accent6 - 20%" xfId="549"/>
    <cellStyle name="Accent6 - 40% 2 2" xfId="550"/>
    <cellStyle name="标题 3 4 4" xfId="551"/>
    <cellStyle name="ColLevel_0" xfId="552"/>
    <cellStyle name="常规 3 3 3" xfId="553"/>
    <cellStyle name="常规_2007年云南省向人大报送政府收支预算表格式编制过程表" xfId="554"/>
    <cellStyle name="Accent6 - 40% 3" xfId="555"/>
    <cellStyle name="Accent6 - 60% 2" xfId="556"/>
    <cellStyle name="Accent6 - 60% 3" xfId="557"/>
    <cellStyle name="标题 1 4 4" xfId="558"/>
    <cellStyle name="Accent6 8" xfId="559"/>
    <cellStyle name="百分比 2 4 3" xfId="560"/>
    <cellStyle name="Comma_!!!GO" xfId="561"/>
    <cellStyle name="分级显示列_1_Book1" xfId="562"/>
    <cellStyle name="标题 3 3 2" xfId="563"/>
    <cellStyle name="Currency_!!!GO" xfId="564"/>
    <cellStyle name="标题 2 3 4" xfId="565"/>
    <cellStyle name="好 4 3" xfId="566"/>
    <cellStyle name="常规 13" xfId="567"/>
    <cellStyle name="Currency1" xfId="568"/>
    <cellStyle name="Date 2" xfId="569"/>
    <cellStyle name="常规 2 2 11 2" xfId="570"/>
    <cellStyle name="Date 2 2" xfId="571"/>
    <cellStyle name="Dollar (zero dec)" xfId="572"/>
    <cellStyle name="差_0502通海县 3" xfId="573"/>
    <cellStyle name="标题 2 2" xfId="574"/>
    <cellStyle name="常规 2 3 6" xfId="575"/>
    <cellStyle name="百分比 5 2" xfId="576"/>
    <cellStyle name="Grey" xfId="577"/>
    <cellStyle name="常规 5 2 2 2" xfId="578"/>
    <cellStyle name="强调文字颜色 5 2 2" xfId="579"/>
    <cellStyle name="Header1" xfId="580"/>
    <cellStyle name="Header2 2 2" xfId="581"/>
    <cellStyle name="Header2 3" xfId="582"/>
    <cellStyle name="千位分隔 2 4" xfId="583"/>
    <cellStyle name="Input [yellow]" xfId="584"/>
    <cellStyle name="千位分隔 2 4 2" xfId="585"/>
    <cellStyle name="Input [yellow] 2" xfId="586"/>
    <cellStyle name="Input [yellow] 2 2" xfId="587"/>
    <cellStyle name="Input [yellow] 2 3" xfId="588"/>
    <cellStyle name="常规 4 3 4 2" xfId="589"/>
    <cellStyle name="Input [yellow] 3" xfId="590"/>
    <cellStyle name="Input [yellow] 3 2" xfId="591"/>
    <cellStyle name="Input Cells" xfId="592"/>
    <cellStyle name="强调文字颜色 3 3" xfId="593"/>
    <cellStyle name="常规 2 10" xfId="594"/>
    <cellStyle name="Linked Cells" xfId="595"/>
    <cellStyle name="Millares [0]_96 Risk" xfId="596"/>
    <cellStyle name="标题 6 3" xfId="597"/>
    <cellStyle name="常规 2 2 2 2" xfId="598"/>
    <cellStyle name="Millares_96 Risk" xfId="599"/>
    <cellStyle name="部门 2 2" xfId="600"/>
    <cellStyle name="常规 10 41 2" xfId="601"/>
    <cellStyle name="千位分隔 2 3 2" xfId="602"/>
    <cellStyle name="Milliers [0]_!!!GO" xfId="603"/>
    <cellStyle name="Moneda [0]_96 Risk" xfId="604"/>
    <cellStyle name="数量 3" xfId="605"/>
    <cellStyle name="标题 1 2 2 2" xfId="606"/>
    <cellStyle name="Month" xfId="607"/>
    <cellStyle name="数量 3 2" xfId="608"/>
    <cellStyle name="Month 2" xfId="609"/>
    <cellStyle name="百分比 10" xfId="610"/>
    <cellStyle name="PSHeading 2" xfId="611"/>
    <cellStyle name="no dec" xfId="612"/>
    <cellStyle name="PSHeading 2 2" xfId="613"/>
    <cellStyle name="no dec 2" xfId="614"/>
    <cellStyle name="PSHeading 2 2 2" xfId="615"/>
    <cellStyle name="no dec 2 2" xfId="616"/>
    <cellStyle name="常规 450" xfId="617"/>
    <cellStyle name="百分比 3 3 2" xfId="618"/>
    <cellStyle name="PSHeading 2 3" xfId="619"/>
    <cellStyle name="no dec 3" xfId="620"/>
    <cellStyle name="Normal - Style1" xfId="621"/>
    <cellStyle name="百分比 2 5 2" xfId="622"/>
    <cellStyle name="Normal_!!!GO" xfId="623"/>
    <cellStyle name="PSInt" xfId="624"/>
    <cellStyle name="常规 2 4" xfId="625"/>
    <cellStyle name="输入 3 3" xfId="626"/>
    <cellStyle name="常规 2 9 3" xfId="627"/>
    <cellStyle name="per.style" xfId="628"/>
    <cellStyle name="常规 2 3 4" xfId="629"/>
    <cellStyle name="t_HVAC Equipment (3)" xfId="630"/>
    <cellStyle name="Percent [2] 2" xfId="631"/>
    <cellStyle name="常规 94" xfId="632"/>
    <cellStyle name="Percent_!!!GO" xfId="633"/>
    <cellStyle name="解释性文本 2 3" xfId="634"/>
    <cellStyle name="百分比 8" xfId="635"/>
    <cellStyle name="标题 5" xfId="636"/>
    <cellStyle name="Pourcentage_pldt" xfId="637"/>
    <cellStyle name="常规 2 3 2 3 2" xfId="638"/>
    <cellStyle name="强调文字颜色 4 2" xfId="639"/>
    <cellStyle name="PSChar 2" xfId="640"/>
    <cellStyle name="编号 2 2" xfId="641"/>
    <cellStyle name="PSHeading 3 3" xfId="642"/>
    <cellStyle name="PSDate" xfId="643"/>
    <cellStyle name="编号 2 2 2" xfId="644"/>
    <cellStyle name="PSDate 2" xfId="645"/>
    <cellStyle name="PSDec" xfId="646"/>
    <cellStyle name="标题 4 4 2 2" xfId="647"/>
    <cellStyle name="常规 10" xfId="648"/>
    <cellStyle name="PSDec 2" xfId="649"/>
    <cellStyle name="编号 4" xfId="650"/>
    <cellStyle name="常规 16 2" xfId="651"/>
    <cellStyle name="PSHeading" xfId="652"/>
    <cellStyle name="PSHeading 2 2 3" xfId="653"/>
    <cellStyle name="常规 451" xfId="654"/>
    <cellStyle name="PSHeading 2 4" xfId="655"/>
    <cellStyle name="PSHeading 3" xfId="656"/>
    <cellStyle name="PSInt 2" xfId="657"/>
    <cellStyle name="常规 2 4 2" xfId="658"/>
    <cellStyle name="常规 2 9 3 2" xfId="659"/>
    <cellStyle name="PSSpacer 2" xfId="660"/>
    <cellStyle name="输入 3" xfId="661"/>
    <cellStyle name="常规 2 9" xfId="662"/>
    <cellStyle name="sstot 2" xfId="663"/>
    <cellStyle name="Standard_AREAS" xfId="664"/>
    <cellStyle name="强调文字颜色 4 3 2" xfId="665"/>
    <cellStyle name="t 2" xfId="666"/>
    <cellStyle name="常规 2 3 4 2" xfId="667"/>
    <cellStyle name="t_HVAC Equipment (3) 2" xfId="668"/>
    <cellStyle name="百分比 2 11" xfId="669"/>
    <cellStyle name="千位分隔 2 2" xfId="670"/>
    <cellStyle name="百分比 2 3 5" xfId="671"/>
    <cellStyle name="百分比 2 11 2" xfId="672"/>
    <cellStyle name="解释性文本 2 2 2" xfId="673"/>
    <cellStyle name="百分比 7 2" xfId="674"/>
    <cellStyle name="千位分隔 3" xfId="675"/>
    <cellStyle name="标题 4 2" xfId="676"/>
    <cellStyle name="百分比 2 12" xfId="677"/>
    <cellStyle name="标题 10" xfId="678"/>
    <cellStyle name="差 4 2" xfId="679"/>
    <cellStyle name="百分比 2 2" xfId="680"/>
    <cellStyle name="百分比 2 2 3" xfId="681"/>
    <cellStyle name="百分比 2 2 3 2" xfId="682"/>
    <cellStyle name="百分比 2 3" xfId="683"/>
    <cellStyle name="常规_Sheet3" xfId="684"/>
    <cellStyle name="百分比 2 3 2" xfId="685"/>
    <cellStyle name="常规 2 14" xfId="686"/>
    <cellStyle name="百分比 2 3 2 2" xfId="687"/>
    <cellStyle name="常规 2 14 2" xfId="688"/>
    <cellStyle name="百分比 2 3 2 3" xfId="689"/>
    <cellStyle name="百分比 2 3 3" xfId="690"/>
    <cellStyle name="常规 2 15" xfId="691"/>
    <cellStyle name="百分比 2 3 3 2" xfId="692"/>
    <cellStyle name="百分比 2 4" xfId="693"/>
    <cellStyle name="百分比 2 4 3 2" xfId="694"/>
    <cellStyle name="百分比 2 4 4" xfId="695"/>
    <cellStyle name="百分比 2 5" xfId="696"/>
    <cellStyle name="常规 15 2" xfId="697"/>
    <cellStyle name="百分比 2 6" xfId="698"/>
    <cellStyle name="标题 2 2 2" xfId="699"/>
    <cellStyle name="常规 15 3" xfId="700"/>
    <cellStyle name="百分比 2 7" xfId="701"/>
    <cellStyle name="标题 2 2 3" xfId="702"/>
    <cellStyle name="百分比 2 8" xfId="703"/>
    <cellStyle name="百分比 3" xfId="704"/>
    <cellStyle name="百分比 3 2" xfId="705"/>
    <cellStyle name="百分比 3 2 2" xfId="706"/>
    <cellStyle name="百分比 3 3" xfId="707"/>
    <cellStyle name="编号 2" xfId="708"/>
    <cellStyle name="百分比 3 4" xfId="709"/>
    <cellStyle name="标题 1 2" xfId="710"/>
    <cellStyle name="常规 2 2 6" xfId="711"/>
    <cellStyle name="百分比 4 2" xfId="712"/>
    <cellStyle name="标题 3 2" xfId="713"/>
    <cellStyle name="百分比 6 2" xfId="714"/>
    <cellStyle name="百分比 8 2" xfId="715"/>
    <cellStyle name="标题 5 2" xfId="716"/>
    <cellStyle name="解释性文本 2 4" xfId="717"/>
    <cellStyle name="百分比 9" xfId="718"/>
    <cellStyle name="标题 6" xfId="719"/>
    <cellStyle name="百分比 9 2" xfId="720"/>
    <cellStyle name="标题 6 2" xfId="721"/>
    <cellStyle name="捠壿_Region Orders (2)" xfId="722"/>
    <cellStyle name="标题1 4" xfId="723"/>
    <cellStyle name="编号 2 3" xfId="724"/>
    <cellStyle name="编号 3" xfId="725"/>
    <cellStyle name="标题 1 3 2 2" xfId="726"/>
    <cellStyle name="标题 1 5 3" xfId="727"/>
    <cellStyle name="标题 2 4 2" xfId="728"/>
    <cellStyle name="标题 1 7" xfId="729"/>
    <cellStyle name="常规 17 3" xfId="730"/>
    <cellStyle name="标题 2 3 2" xfId="731"/>
    <cellStyle name="常规 11" xfId="732"/>
    <cellStyle name="标题 2 3 2 2" xfId="733"/>
    <cellStyle name="常规 11 2" xfId="734"/>
    <cellStyle name="标题 2 4" xfId="735"/>
    <cellStyle name="标题 2 4 2 2" xfId="736"/>
    <cellStyle name="好 5 2" xfId="737"/>
    <cellStyle name="标题 3 2 2 2" xfId="738"/>
    <cellStyle name="标题 2 4 3" xfId="739"/>
    <cellStyle name="标题 2 4 4" xfId="740"/>
    <cellStyle name="标题 2 5" xfId="741"/>
    <cellStyle name="标题 2 7" xfId="742"/>
    <cellStyle name="常规 18 3" xfId="743"/>
    <cellStyle name="标题 2 5 2" xfId="744"/>
    <cellStyle name="标题 2 5 3" xfId="745"/>
    <cellStyle name="标题 2 6" xfId="746"/>
    <cellStyle name="常规 5 42" xfId="747"/>
    <cellStyle name="常规 18 2" xfId="748"/>
    <cellStyle name="好 5" xfId="749"/>
    <cellStyle name="标题 3 2 2" xfId="750"/>
    <cellStyle name="好 6" xfId="751"/>
    <cellStyle name="标题 3 2 3" xfId="752"/>
    <cellStyle name="标题 3 3 2 2" xfId="753"/>
    <cellStyle name="标题 3 4 3" xfId="754"/>
    <cellStyle name="标题 3 3 3" xfId="755"/>
    <cellStyle name="商品名称 3 2" xfId="756"/>
    <cellStyle name="标题 3 3 4" xfId="757"/>
    <cellStyle name="标题 3 4" xfId="758"/>
    <cellStyle name="标题 3 4 2" xfId="759"/>
    <cellStyle name="标题 3 4 2 2" xfId="760"/>
    <cellStyle name="标题 4 4 3" xfId="761"/>
    <cellStyle name="标题 3 5" xfId="762"/>
    <cellStyle name="标题 3 5 2" xfId="763"/>
    <cellStyle name="常规 9" xfId="764"/>
    <cellStyle name="标题 3 5 3" xfId="765"/>
    <cellStyle name="标题 3 6" xfId="766"/>
    <cellStyle name="常规 19 2" xfId="767"/>
    <cellStyle name="数量 2 2 2" xfId="768"/>
    <cellStyle name="标题 3 7" xfId="769"/>
    <cellStyle name="常规 19 3" xfId="770"/>
    <cellStyle name="千位分隔 3 2" xfId="771"/>
    <cellStyle name="标题 4 2 2" xfId="772"/>
    <cellStyle name="千位分隔 3 2 2" xfId="773"/>
    <cellStyle name="标题 4 2 2 2" xfId="774"/>
    <cellStyle name="千位分隔 3 3" xfId="775"/>
    <cellStyle name="标题 4 2 3" xfId="776"/>
    <cellStyle name="标题 4 2 4" xfId="777"/>
    <cellStyle name="千位分隔 4" xfId="778"/>
    <cellStyle name="标题 4 3" xfId="779"/>
    <cellStyle name="千位分隔 4 2" xfId="780"/>
    <cellStyle name="标题 4 3 2" xfId="781"/>
    <cellStyle name="标题 4 3 2 2" xfId="782"/>
    <cellStyle name="标题 4 3 3" xfId="783"/>
    <cellStyle name="标题 4 3 4" xfId="784"/>
    <cellStyle name="千位分隔 5 2" xfId="785"/>
    <cellStyle name="标题 4 4 2" xfId="786"/>
    <cellStyle name="标题 4 4 4" xfId="787"/>
    <cellStyle name="千位分隔 6" xfId="788"/>
    <cellStyle name="标题 4 5" xfId="789"/>
    <cellStyle name="千位分隔 7" xfId="790"/>
    <cellStyle name="标题 4 6" xfId="791"/>
    <cellStyle name="差_1110洱源" xfId="792"/>
    <cellStyle name="常规 25 2" xfId="793"/>
    <cellStyle name="千位分隔 8" xfId="794"/>
    <cellStyle name="标题 4 7" xfId="795"/>
    <cellStyle name="标题 5 2 2" xfId="796"/>
    <cellStyle name="标题 5 3" xfId="797"/>
    <cellStyle name="标题 6 4" xfId="798"/>
    <cellStyle name="标题 7" xfId="799"/>
    <cellStyle name="标题 7 2" xfId="800"/>
    <cellStyle name="标题 7 2 2" xfId="801"/>
    <cellStyle name="标题 7 3" xfId="802"/>
    <cellStyle name="标题 8" xfId="803"/>
    <cellStyle name="常规 2 7" xfId="804"/>
    <cellStyle name="标题 8 2" xfId="805"/>
    <cellStyle name="输入 2" xfId="806"/>
    <cellStyle name="常规 2 8" xfId="807"/>
    <cellStyle name="标题 8 3" xfId="808"/>
    <cellStyle name="标题 9" xfId="809"/>
    <cellStyle name="标题1" xfId="810"/>
    <cellStyle name="常规 2 2 2 2 2 2" xfId="811"/>
    <cellStyle name="标题1 2" xfId="812"/>
    <cellStyle name="好_0605石屏 3" xfId="813"/>
    <cellStyle name="标题1 2 2" xfId="814"/>
    <cellStyle name="标题1 2 2 2" xfId="815"/>
    <cellStyle name="差 5 2" xfId="816"/>
    <cellStyle name="标题1 2 3" xfId="817"/>
    <cellStyle name="标题1 3" xfId="818"/>
    <cellStyle name="标题1 3 2" xfId="819"/>
    <cellStyle name="表标题" xfId="820"/>
    <cellStyle name="表标题 2" xfId="821"/>
    <cellStyle name="部门" xfId="822"/>
    <cellStyle name="常规 2 2" xfId="823"/>
    <cellStyle name="部门 2" xfId="824"/>
    <cellStyle name="常规 10 41" xfId="825"/>
    <cellStyle name="常规 2 2 2" xfId="826"/>
    <cellStyle name="部门 2 2 2" xfId="827"/>
    <cellStyle name="常规 2 2 2 2 2" xfId="828"/>
    <cellStyle name="部门 2 3" xfId="829"/>
    <cellStyle name="常规 2 2 2 3" xfId="830"/>
    <cellStyle name="部门 3" xfId="831"/>
    <cellStyle name="常规 2 2 3" xfId="832"/>
    <cellStyle name="解释性文本 5 2" xfId="833"/>
    <cellStyle name="差 2 2" xfId="834"/>
    <cellStyle name="差 2 2 2" xfId="835"/>
    <cellStyle name="解释性文本 5 3" xfId="836"/>
    <cellStyle name="差 2 3" xfId="837"/>
    <cellStyle name="差 2 4" xfId="838"/>
    <cellStyle name="差 3 2" xfId="839"/>
    <cellStyle name="警告文本 6" xfId="840"/>
    <cellStyle name="差 3 2 2" xfId="841"/>
    <cellStyle name="差_0605石屏县" xfId="842"/>
    <cellStyle name="差 3 3" xfId="843"/>
    <cellStyle name="差 3 4" xfId="844"/>
    <cellStyle name="差 4 3" xfId="845"/>
    <cellStyle name="差 4 4" xfId="846"/>
    <cellStyle name="差 5" xfId="847"/>
    <cellStyle name="差 5 3" xfId="848"/>
    <cellStyle name="差_0502通海县 2 2" xfId="849"/>
    <cellStyle name="差 6" xfId="850"/>
    <cellStyle name="差 8" xfId="851"/>
    <cellStyle name="常规 5 2 3" xfId="852"/>
    <cellStyle name="差_0502通海县" xfId="853"/>
    <cellStyle name="差_0502通海县 2" xfId="854"/>
    <cellStyle name="差_0605石屏县 2" xfId="855"/>
    <cellStyle name="差_0605石屏县 2 2" xfId="856"/>
    <cellStyle name="差_0605石屏县 3" xfId="857"/>
    <cellStyle name="差_1110洱源 2 2" xfId="858"/>
    <cellStyle name="差_11大理" xfId="859"/>
    <cellStyle name="差_11大理 2" xfId="860"/>
    <cellStyle name="差_11大理 3" xfId="861"/>
    <cellStyle name="常规 2 2 3 2 2" xfId="862"/>
    <cellStyle name="差_2007年地州资金往来对账表" xfId="863"/>
    <cellStyle name="差_2007年地州资金往来对账表 2" xfId="864"/>
    <cellStyle name="差_2007年地州资金往来对账表 2 2" xfId="865"/>
    <cellStyle name="差_2007年地州资金往来对账表 3" xfId="866"/>
    <cellStyle name="常规 28" xfId="867"/>
    <cellStyle name="差_2008年地州对账表(国库资金）" xfId="868"/>
    <cellStyle name="差_2008年地州对账表(国库资金） 2" xfId="869"/>
    <cellStyle name="适中 3" xfId="870"/>
    <cellStyle name="差_2008年地州对账表(国库资金） 2 2" xfId="871"/>
    <cellStyle name="差_Book1" xfId="872"/>
    <cellStyle name="常规 2 3" xfId="873"/>
    <cellStyle name="差_M01-1" xfId="874"/>
    <cellStyle name="输入 3 2" xfId="875"/>
    <cellStyle name="常规 2 9 2" xfId="876"/>
    <cellStyle name="常规 2 3 2" xfId="877"/>
    <cellStyle name="昗弨_Pacific Region P&amp;L" xfId="878"/>
    <cellStyle name="差_M01-1 2" xfId="879"/>
    <cellStyle name="输入 3 2 2" xfId="880"/>
    <cellStyle name="常规 2 9 2 2" xfId="881"/>
    <cellStyle name="差_M01-1 2 2" xfId="882"/>
    <cellStyle name="常规 2 3 2 2" xfId="883"/>
    <cellStyle name="差_M01-1 3" xfId="884"/>
    <cellStyle name="常规 2 3 3" xfId="885"/>
    <cellStyle name="常规 10 2" xfId="886"/>
    <cellStyle name="常规 10 2 2" xfId="887"/>
    <cellStyle name="常规 10 2 2 2" xfId="888"/>
    <cellStyle name="常规 3 3 2 3" xfId="889"/>
    <cellStyle name="汇总 6 2" xfId="890"/>
    <cellStyle name="常规 10 2 3" xfId="891"/>
    <cellStyle name="常规 10 2_报预算局：2016年云南省及省本级1-7月社保基金预算执行情况表（0823）" xfId="892"/>
    <cellStyle name="常规 10 3" xfId="893"/>
    <cellStyle name="常规 11 2 2" xfId="894"/>
    <cellStyle name="常规 11 3" xfId="895"/>
    <cellStyle name="常规 11 3 2" xfId="896"/>
    <cellStyle name="常规 430" xfId="897"/>
    <cellStyle name="常规 13 2" xfId="898"/>
    <cellStyle name="好 4 4" xfId="899"/>
    <cellStyle name="常规 14" xfId="900"/>
    <cellStyle name="常规 14 2" xfId="901"/>
    <cellStyle name="检查单元格 2 2 2" xfId="902"/>
    <cellStyle name="常规 21" xfId="903"/>
    <cellStyle name="常规 16" xfId="904"/>
    <cellStyle name="注释 4 2" xfId="905"/>
    <cellStyle name="常规 22" xfId="906"/>
    <cellStyle name="常规 17" xfId="907"/>
    <cellStyle name="分级显示行_1_Book1" xfId="908"/>
    <cellStyle name="常规 6 4 2" xfId="909"/>
    <cellStyle name="常规 4 2 2 2 2" xfId="910"/>
    <cellStyle name="注释 4 3" xfId="911"/>
    <cellStyle name="常规 23" xfId="912"/>
    <cellStyle name="常规 18" xfId="913"/>
    <cellStyle name="常规 5 42 2" xfId="914"/>
    <cellStyle name="常规 18 2 2" xfId="915"/>
    <cellStyle name="注释 4 4" xfId="916"/>
    <cellStyle name="常规 24" xfId="917"/>
    <cellStyle name="常规 19" xfId="918"/>
    <cellStyle name="常规 19 10" xfId="919"/>
    <cellStyle name="常规 19 2 2" xfId="920"/>
    <cellStyle name="适中 3 3" xfId="921"/>
    <cellStyle name="强调文字颜色 3 3 2" xfId="922"/>
    <cellStyle name="常规 2 10 2" xfId="923"/>
    <cellStyle name="常规 2 11" xfId="924"/>
    <cellStyle name="适中 4 3" xfId="925"/>
    <cellStyle name="常规 2 11 2" xfId="926"/>
    <cellStyle name="常规 2 12" xfId="927"/>
    <cellStyle name="常规_Sheet2" xfId="928"/>
    <cellStyle name="常规 2 13" xfId="929"/>
    <cellStyle name="常规 2 13 2" xfId="930"/>
    <cellStyle name="常规 2 2 2 2 3" xfId="931"/>
    <cellStyle name="强调文字颜色 1 2" xfId="932"/>
    <cellStyle name="常规 2 2 2 4 2" xfId="933"/>
    <cellStyle name="常规 2 2 3 3 2" xfId="934"/>
    <cellStyle name="常规 2 2 5" xfId="935"/>
    <cellStyle name="数量" xfId="936"/>
    <cellStyle name="常规 2 3 2 2 2" xfId="937"/>
    <cellStyle name="数量 2" xfId="938"/>
    <cellStyle name="常规 2 3 2 2 2 2" xfId="939"/>
    <cellStyle name="常规 2 3 2 2 3" xfId="940"/>
    <cellStyle name="常规 2 3 2 3" xfId="941"/>
    <cellStyle name="常规 2 3 5" xfId="942"/>
    <cellStyle name="常规 2 3 5 2" xfId="943"/>
    <cellStyle name="常规 2 4 2 2" xfId="944"/>
    <cellStyle name="常规 2 4 2 2 2" xfId="945"/>
    <cellStyle name="输出 2 2 2" xfId="946"/>
    <cellStyle name="常规 2 4 2 3" xfId="947"/>
    <cellStyle name="常规 2 4 2 3 2" xfId="948"/>
    <cellStyle name="常规 2 4 3" xfId="949"/>
    <cellStyle name="常规 2 4 3 2" xfId="950"/>
    <cellStyle name="常规 2 4 4" xfId="951"/>
    <cellStyle name="常规 2 4 4 2" xfId="952"/>
    <cellStyle name="常规 2 4 5" xfId="953"/>
    <cellStyle name="常规 7 2 2" xfId="954"/>
    <cellStyle name="常规 2 5" xfId="955"/>
    <cellStyle name="输入 3 4" xfId="956"/>
    <cellStyle name="好_2008年地州对账表(国库资金） 2" xfId="957"/>
    <cellStyle name="常规 2 9 4" xfId="958"/>
    <cellStyle name="常规 2 5 2" xfId="959"/>
    <cellStyle name="检查单元格 6" xfId="960"/>
    <cellStyle name="常规 2 5 2 2" xfId="961"/>
    <cellStyle name="常规 2 5 2 2 2" xfId="962"/>
    <cellStyle name="输出 3 2 2" xfId="963"/>
    <cellStyle name="检查单元格 7" xfId="964"/>
    <cellStyle name="常规 2 5 2 3" xfId="965"/>
    <cellStyle name="常规 2 5 5" xfId="966"/>
    <cellStyle name="千位分隔 2" xfId="967"/>
    <cellStyle name="常规 7 3 2" xfId="968"/>
    <cellStyle name="常规 2 6" xfId="969"/>
    <cellStyle name="常规 2 6 2" xfId="970"/>
    <cellStyle name="常规 2 6 2 2" xfId="971"/>
    <cellStyle name="常规 2 6 2 2 2" xfId="972"/>
    <cellStyle name="常规 2 6 3 2" xfId="973"/>
    <cellStyle name="检查单元格 3 2 2" xfId="974"/>
    <cellStyle name="常规 2 6 4" xfId="975"/>
    <cellStyle name="常规 2 6 4 2" xfId="976"/>
    <cellStyle name="常规 2 7 3" xfId="977"/>
    <cellStyle name="输入 2 2" xfId="978"/>
    <cellStyle name="常规 2 8 2" xfId="979"/>
    <cellStyle name="常规 30" xfId="980"/>
    <cellStyle name="常规 25" xfId="981"/>
    <cellStyle name="常规 26" xfId="982"/>
    <cellStyle name="常规 27" xfId="983"/>
    <cellStyle name="常规 29" xfId="984"/>
    <cellStyle name="输出 4 2" xfId="985"/>
    <cellStyle name="常规 3" xfId="986"/>
    <cellStyle name="输出 4 2 2" xfId="987"/>
    <cellStyle name="常规 3 2" xfId="988"/>
    <cellStyle name="适中 4" xfId="989"/>
    <cellStyle name="常规 3 2 2" xfId="990"/>
    <cellStyle name="适中 4 2" xfId="991"/>
    <cellStyle name="常规 3 2 2 2" xfId="992"/>
    <cellStyle name="适中 6" xfId="993"/>
    <cellStyle name="常规 3 2 4" xfId="994"/>
    <cellStyle name="常规 3 2 4 2" xfId="995"/>
    <cellStyle name="常规 3 3 2 2" xfId="996"/>
    <cellStyle name="常规 3 3 2 2 2" xfId="997"/>
    <cellStyle name="常规 3 3 3 2" xfId="998"/>
    <cellStyle name="常规_2007年云南省向人大报送政府收支预算表格式编制过程表 2" xfId="999"/>
    <cellStyle name="常规 3 3 4" xfId="1000"/>
    <cellStyle name="强调 3" xfId="1001"/>
    <cellStyle name="常规 3 3 4 2" xfId="1002"/>
    <cellStyle name="常规 3 4 2" xfId="1003"/>
    <cellStyle name="检查单元格 2 4" xfId="1004"/>
    <cellStyle name="常规 3 4 2 2" xfId="1005"/>
    <cellStyle name="常规 3 5" xfId="1006"/>
    <cellStyle name="常规 3 5 2" xfId="1007"/>
    <cellStyle name="常规 3 6" xfId="1008"/>
    <cellStyle name="常规 3 6 2" xfId="1009"/>
    <cellStyle name="常规 3 7" xfId="1010"/>
    <cellStyle name="常规 3 8" xfId="1011"/>
    <cellStyle name="常规 3_Book1" xfId="1012"/>
    <cellStyle name="输出 4 3" xfId="1013"/>
    <cellStyle name="常规 4" xfId="1014"/>
    <cellStyle name="常规 4 2" xfId="1015"/>
    <cellStyle name="常规 4 4" xfId="1016"/>
    <cellStyle name="常规 4 2 2" xfId="1017"/>
    <cellStyle name="常规 6 4" xfId="1018"/>
    <cellStyle name="常规 4 2 2 2" xfId="1019"/>
    <cellStyle name="常规 4 5" xfId="1020"/>
    <cellStyle name="常规 4 2 3" xfId="1021"/>
    <cellStyle name="常规 7 4" xfId="1022"/>
    <cellStyle name="常规 4 2 3 2" xfId="1023"/>
    <cellStyle name="常规 4 2 4" xfId="1024"/>
    <cellStyle name="常规 4 6" xfId="1025"/>
    <cellStyle name="常规 4 2 4 2" xfId="1026"/>
    <cellStyle name="常规 4 6 2" xfId="1027"/>
    <cellStyle name="常规 439" xfId="1028"/>
    <cellStyle name="常规 444" xfId="1029"/>
    <cellStyle name="常规 8 4" xfId="1030"/>
    <cellStyle name="常规 4 2 5" xfId="1031"/>
    <cellStyle name="常规 4 7" xfId="1032"/>
    <cellStyle name="常规 4 3" xfId="1033"/>
    <cellStyle name="常规 4 3 2" xfId="1034"/>
    <cellStyle name="常规 5 4" xfId="1035"/>
    <cellStyle name="常规 4 3 2 2" xfId="1036"/>
    <cellStyle name="常规 5 4 2" xfId="1037"/>
    <cellStyle name="常规 4 3 2 2 2" xfId="1038"/>
    <cellStyle name="常规 4 3 2 3" xfId="1039"/>
    <cellStyle name="常规 4 3 3" xfId="1040"/>
    <cellStyle name="常规 5 5" xfId="1041"/>
    <cellStyle name="常规 4 3 3 2" xfId="1042"/>
    <cellStyle name="常规 4 3 4" xfId="1043"/>
    <cellStyle name="常规 431" xfId="1044"/>
    <cellStyle name="常规 432" xfId="1045"/>
    <cellStyle name="链接单元格 2" xfId="1046"/>
    <cellStyle name="常规 448" xfId="1047"/>
    <cellStyle name="好_1110洱源 2 2" xfId="1048"/>
    <cellStyle name="常规 449" xfId="1049"/>
    <cellStyle name="常规 452" xfId="1050"/>
    <cellStyle name="常规 5 2 3 2" xfId="1051"/>
    <cellStyle name="常规 5 2 4" xfId="1052"/>
    <cellStyle name="常规 5 3 2" xfId="1053"/>
    <cellStyle name="常规 6 2 2" xfId="1054"/>
    <cellStyle name="常规 6 3" xfId="1055"/>
    <cellStyle name="常规 6 3 2" xfId="1056"/>
    <cellStyle name="常规 6 3 2 2" xfId="1057"/>
    <cellStyle name="常规 6 3 3" xfId="1058"/>
    <cellStyle name="常规 7" xfId="1059"/>
    <cellStyle name="常规 7 2" xfId="1060"/>
    <cellStyle name="常规 8" xfId="1061"/>
    <cellStyle name="常规 9 2 2" xfId="1062"/>
    <cellStyle name="注释 7" xfId="1063"/>
    <cellStyle name="常规 9 2 2 2" xfId="1064"/>
    <cellStyle name="常规 9 2 3" xfId="1065"/>
    <cellStyle name="注释 8" xfId="1066"/>
    <cellStyle name="常规 9 3 2" xfId="1067"/>
    <cellStyle name="常规 9 4" xfId="1068"/>
    <cellStyle name="常规 9 5" xfId="1069"/>
    <cellStyle name="常规 95" xfId="1070"/>
    <cellStyle name="常规_2004年基金预算(二稿)" xfId="1071"/>
    <cellStyle name="常规_2007年云南省向人大报送政府收支预算表格式编制过程表 2 2" xfId="1072"/>
    <cellStyle name="计算 2 3" xfId="1073"/>
    <cellStyle name="常规_2007年云南省向人大报送政府收支预算表格式编制过程表 2 2 2" xfId="1074"/>
    <cellStyle name="数量 4" xfId="1075"/>
    <cellStyle name="常规_2007年云南省向人大报送政府收支预算表格式编制过程表 2 3" xfId="1076"/>
    <cellStyle name="计算 2 4" xfId="1077"/>
    <cellStyle name="常规_2007年云南省向人大报送政府收支预算表格式编制过程表 2 4 2" xfId="1078"/>
    <cellStyle name="超级链接 3" xfId="1079"/>
    <cellStyle name="超链接 2" xfId="1080"/>
    <cellStyle name="超链接 2 2" xfId="1081"/>
    <cellStyle name="超链接 2 2 2" xfId="1082"/>
    <cellStyle name="超链接 3" xfId="1083"/>
    <cellStyle name="超链接 3 2" xfId="1084"/>
    <cellStyle name="超链接 4" xfId="1085"/>
    <cellStyle name="超链接 4 2" xfId="1086"/>
    <cellStyle name="好 2" xfId="1087"/>
    <cellStyle name="好 2 2" xfId="1088"/>
    <cellStyle name="好 2 2 2" xfId="1089"/>
    <cellStyle name="好 3" xfId="1090"/>
    <cellStyle name="好 3 2" xfId="1091"/>
    <cellStyle name="好 4" xfId="1092"/>
    <cellStyle name="好 5 3" xfId="1093"/>
    <cellStyle name="好 8" xfId="1094"/>
    <cellStyle name="商品名称 2 3" xfId="1095"/>
    <cellStyle name="好_2008年地州对账表(国库资金） 2 2" xfId="1096"/>
    <cellStyle name="好_0502通海县 2" xfId="1097"/>
    <cellStyle name="好_0502通海县 2 2" xfId="1098"/>
    <cellStyle name="好_0502通海县 3" xfId="1099"/>
    <cellStyle name="好_0605石屏" xfId="1100"/>
    <cellStyle name="好_0605石屏 2" xfId="1101"/>
    <cellStyle name="好_0605石屏 2 2" xfId="1102"/>
    <cellStyle name="好_0605石屏县" xfId="1103"/>
    <cellStyle name="好_0605石屏县 2" xfId="1104"/>
    <cellStyle name="好_0605石屏县 3" xfId="1105"/>
    <cellStyle name="好_1110洱源" xfId="1106"/>
    <cellStyle name="解释性文本 4 3" xfId="1107"/>
    <cellStyle name="好_1110洱源 2" xfId="1108"/>
    <cellStyle name="解释性文本 4 4" xfId="1109"/>
    <cellStyle name="好_1110洱源 3" xfId="1110"/>
    <cellStyle name="好_11大理" xfId="1111"/>
    <cellStyle name="好_11大理 2" xfId="1112"/>
    <cellStyle name="好_11大理 2 2" xfId="1113"/>
    <cellStyle name="好_11大理 3" xfId="1114"/>
    <cellStyle name="好_M01-1 2" xfId="1115"/>
    <cellStyle name="好_2007年地州资金往来对账表" xfId="1116"/>
    <cellStyle name="好_2007年地州资金往来对账表 2" xfId="1117"/>
    <cellStyle name="好_2007年地州资金往来对账表 2 2" xfId="1118"/>
    <cellStyle name="好_2008年地州对账表(国库资金） 3" xfId="1119"/>
    <cellStyle name="好_Book1" xfId="1120"/>
    <cellStyle name="好_Book1 2" xfId="1121"/>
    <cellStyle name="好_M01-1" xfId="1122"/>
    <cellStyle name="好_M01-1 2 2" xfId="1123"/>
    <cellStyle name="后继超级链接" xfId="1124"/>
    <cellStyle name="后继超级链接 2" xfId="1125"/>
    <cellStyle name="后继超级链接 2 2" xfId="1126"/>
    <cellStyle name="后继超级链接 3" xfId="1127"/>
    <cellStyle name="汇总 2 2 2" xfId="1128"/>
    <cellStyle name="汇总 8" xfId="1129"/>
    <cellStyle name="汇总 2 2 2 2" xfId="1130"/>
    <cellStyle name="警告文本 2 2 2" xfId="1131"/>
    <cellStyle name="汇总 2 2 3" xfId="1132"/>
    <cellStyle name="汇总 2 3" xfId="1133"/>
    <cellStyle name="检查单元格 2" xfId="1134"/>
    <cellStyle name="汇总 2 3 2" xfId="1135"/>
    <cellStyle name="检查单元格 2 2" xfId="1136"/>
    <cellStyle name="汇总 2 4" xfId="1137"/>
    <cellStyle name="检查单元格 3" xfId="1138"/>
    <cellStyle name="汇总 2 4 2" xfId="1139"/>
    <cellStyle name="检查单元格 3 2" xfId="1140"/>
    <cellStyle name="汇总 2 5" xfId="1141"/>
    <cellStyle name="检查单元格 4" xfId="1142"/>
    <cellStyle name="汇总 3 2" xfId="1143"/>
    <cellStyle name="汇总 3 2 2" xfId="1144"/>
    <cellStyle name="汇总 3 2 2 2" xfId="1145"/>
    <cellStyle name="警告文本 3 2 2" xfId="1146"/>
    <cellStyle name="汇总 3 2 3" xfId="1147"/>
    <cellStyle name="汇总 3 3 2" xfId="1148"/>
    <cellStyle name="汇总 3 4" xfId="1149"/>
    <cellStyle name="汇总 3 4 2" xfId="1150"/>
    <cellStyle name="汇总 3 5" xfId="1151"/>
    <cellStyle name="汇总 4 2" xfId="1152"/>
    <cellStyle name="汇总 4 2 2" xfId="1153"/>
    <cellStyle name="汇总 4 2 2 2" xfId="1154"/>
    <cellStyle name="警告文本 4 2 2" xfId="1155"/>
    <cellStyle name="汇总 4 2 3" xfId="1156"/>
    <cellStyle name="汇总 4 3" xfId="1157"/>
    <cellStyle name="汇总 4 3 2" xfId="1158"/>
    <cellStyle name="汇总 4 4" xfId="1159"/>
    <cellStyle name="汇总 4 4 2" xfId="1160"/>
    <cellStyle name="汇总 4 5" xfId="1161"/>
    <cellStyle name="汇总 5 2" xfId="1162"/>
    <cellStyle name="汇总 5 2 2" xfId="1163"/>
    <cellStyle name="汇总 5 3" xfId="1164"/>
    <cellStyle name="汇总 5 3 2" xfId="1165"/>
    <cellStyle name="千分位_97-917" xfId="1166"/>
    <cellStyle name="汇总 5 4" xfId="1167"/>
    <cellStyle name="汇总 7 2" xfId="1168"/>
    <cellStyle name="汇总 8 2" xfId="1169"/>
    <cellStyle name="计算 2" xfId="1170"/>
    <cellStyle name="计算 2 2" xfId="1171"/>
    <cellStyle name="计算 2 2 2" xfId="1172"/>
    <cellStyle name="计算 3" xfId="1173"/>
    <cellStyle name="计算 3 2" xfId="1174"/>
    <cellStyle name="计算 3 2 2" xfId="1175"/>
    <cellStyle name="计算 3 4" xfId="1176"/>
    <cellStyle name="计算 4 2" xfId="1177"/>
    <cellStyle name="计算 4 3" xfId="1178"/>
    <cellStyle name="计算 4 4" xfId="1179"/>
    <cellStyle name="计算 5" xfId="1180"/>
    <cellStyle name="计算 5 2" xfId="1181"/>
    <cellStyle name="计算 5 3" xfId="1182"/>
    <cellStyle name="计算 6" xfId="1183"/>
    <cellStyle name="计算 7" xfId="1184"/>
    <cellStyle name="计算 8" xfId="1185"/>
    <cellStyle name="检查单元格 2 3" xfId="1186"/>
    <cellStyle name="检查单元格 3 3" xfId="1187"/>
    <cellStyle name="检查单元格 4 2" xfId="1188"/>
    <cellStyle name="检查单元格 4 2 2" xfId="1189"/>
    <cellStyle name="检查单元格 4 3" xfId="1190"/>
    <cellStyle name="检查单元格 4 4" xfId="1191"/>
    <cellStyle name="检查单元格 5" xfId="1192"/>
    <cellStyle name="检查单元格 5 2" xfId="1193"/>
    <cellStyle name="检查单元格 5 3" xfId="1194"/>
    <cellStyle name="检查单元格 8" xfId="1195"/>
    <cellStyle name="解释性文本 3 3" xfId="1196"/>
    <cellStyle name="解释性文本 3 4" xfId="1197"/>
    <cellStyle name="解释性文本 4 2" xfId="1198"/>
    <cellStyle name="解释性文本 4 2 2" xfId="1199"/>
    <cellStyle name="借出原因 2" xfId="1200"/>
    <cellStyle name="借出原因 2 2" xfId="1201"/>
    <cellStyle name="借出原因 2 2 2" xfId="1202"/>
    <cellStyle name="借出原因 2 3" xfId="1203"/>
    <cellStyle name="借出原因 3" xfId="1204"/>
    <cellStyle name="借出原因 3 2" xfId="1205"/>
    <cellStyle name="借出原因 4" xfId="1206"/>
    <cellStyle name="警告文本 2" xfId="1207"/>
    <cellStyle name="警告文本 2 2" xfId="1208"/>
    <cellStyle name="警告文本 2 3" xfId="1209"/>
    <cellStyle name="警告文本 2 4" xfId="1210"/>
    <cellStyle name="警告文本 3" xfId="1211"/>
    <cellStyle name="警告文本 3 2" xfId="1212"/>
    <cellStyle name="警告文本 3 3" xfId="1213"/>
    <cellStyle name="警告文本 3 4" xfId="1214"/>
    <cellStyle name="警告文本 4" xfId="1215"/>
    <cellStyle name="警告文本 4 3" xfId="1216"/>
    <cellStyle name="警告文本 4 4" xfId="1217"/>
    <cellStyle name="警告文本 5" xfId="1218"/>
    <cellStyle name="警告文本 5 2" xfId="1219"/>
    <cellStyle name="警告文本 5 3" xfId="1220"/>
    <cellStyle name="警告文本 7" xfId="1221"/>
    <cellStyle name="链接单元格 2 2" xfId="1222"/>
    <cellStyle name="链接单元格 2 2 2" xfId="1223"/>
    <cellStyle name="链接单元格 2 3" xfId="1224"/>
    <cellStyle name="链接单元格 2 4" xfId="1225"/>
    <cellStyle name="链接单元格 3 2" xfId="1226"/>
    <cellStyle name="链接单元格 3 3" xfId="1227"/>
    <cellStyle name="链接单元格 3 4" xfId="1228"/>
    <cellStyle name="链接单元格 4 2" xfId="1229"/>
    <cellStyle name="链接单元格 4 2 2" xfId="1230"/>
    <cellStyle name="链接单元格 4 3" xfId="1231"/>
    <cellStyle name="链接单元格 4 4" xfId="1232"/>
    <cellStyle name="链接单元格 5 2" xfId="1233"/>
    <cellStyle name="链接单元格 5 3" xfId="1234"/>
    <cellStyle name="普通_97-917" xfId="1235"/>
    <cellStyle name="输入 8" xfId="1236"/>
    <cellStyle name="千分位[0]_laroux" xfId="1237"/>
    <cellStyle name="千位分隔 11" xfId="1238"/>
    <cellStyle name="千位[0]_ 方正PC" xfId="1239"/>
    <cellStyle name="千位_ 方正PC" xfId="1240"/>
    <cellStyle name="千位分隔 11 2" xfId="1241"/>
    <cellStyle name="千位分隔 2 2 2" xfId="1242"/>
    <cellStyle name="千位分隔 4 6" xfId="1243"/>
    <cellStyle name="千位分隔 4 6 2" xfId="1244"/>
    <cellStyle name="千位分隔 7 2" xfId="1245"/>
    <cellStyle name="千位分隔 8 2" xfId="1246"/>
    <cellStyle name="千位分隔 9" xfId="1247"/>
    <cellStyle name="强调文字颜色 4 2 2 2" xfId="1248"/>
    <cellStyle name="强调 1" xfId="1249"/>
    <cellStyle name="强调 1 2" xfId="1250"/>
    <cellStyle name="强调 2" xfId="1251"/>
    <cellStyle name="强调 3 2" xfId="1252"/>
    <cellStyle name="强调文字颜色 1 2 2" xfId="1253"/>
    <cellStyle name="强调文字颜色 1 2 2 2" xfId="1254"/>
    <cellStyle name="强调文字颜色 1 2 3" xfId="1255"/>
    <cellStyle name="强调文字颜色 1 3" xfId="1256"/>
    <cellStyle name="强调文字颜色 6 2 2 2" xfId="1257"/>
    <cellStyle name="强调文字颜色 1 3 2" xfId="1258"/>
    <cellStyle name="强调文字颜色 2 2" xfId="1259"/>
    <cellStyle name="强调文字颜色 2 2 3" xfId="1260"/>
    <cellStyle name="强调文字颜色 2 3" xfId="1261"/>
    <cellStyle name="强调文字颜色 3 2" xfId="1262"/>
    <cellStyle name="强调文字颜色 3 2 2" xfId="1263"/>
    <cellStyle name="适中 2 3" xfId="1264"/>
    <cellStyle name="强调文字颜色 3 2 2 2" xfId="1265"/>
    <cellStyle name="强调文字颜色 3 2 3" xfId="1266"/>
    <cellStyle name="适中 2 4" xfId="1267"/>
    <cellStyle name="强调文字颜色 4 2 2" xfId="1268"/>
    <cellStyle name="强调文字颜色 4 2 3" xfId="1269"/>
    <cellStyle name="强调文字颜色 5 2" xfId="1270"/>
    <cellStyle name="强调文字颜色 5 3" xfId="1271"/>
    <cellStyle name="强调文字颜色 5 3 2" xfId="1272"/>
    <cellStyle name="强调文字颜色 6 2" xfId="1273"/>
    <cellStyle name="强调文字颜色 6 2 2" xfId="1274"/>
    <cellStyle name="强调文字颜色 6 2 3" xfId="1275"/>
    <cellStyle name="强调文字颜色 6 3" xfId="1276"/>
    <cellStyle name="强调文字颜色 6 3 2" xfId="1277"/>
    <cellStyle name="日期 2 2 2" xfId="1278"/>
    <cellStyle name="日期 2 3" xfId="1279"/>
    <cellStyle name="日期 3 2" xfId="1280"/>
    <cellStyle name="日期 4" xfId="1281"/>
    <cellStyle name="商品名称" xfId="1282"/>
    <cellStyle name="商品名称 2" xfId="1283"/>
    <cellStyle name="商品名称 2 2 2" xfId="1284"/>
    <cellStyle name="商品名称 3" xfId="1285"/>
    <cellStyle name="适中 2" xfId="1286"/>
    <cellStyle name="适中 3 2" xfId="1287"/>
    <cellStyle name="适中 3 2 2" xfId="1288"/>
    <cellStyle name="适中 3 4" xfId="1289"/>
    <cellStyle name="适中 4 2 2" xfId="1290"/>
    <cellStyle name="适中 4 4" xfId="1291"/>
    <cellStyle name="输出 2" xfId="1292"/>
    <cellStyle name="输出 2 2" xfId="1293"/>
    <cellStyle name="输出 2 3" xfId="1294"/>
    <cellStyle name="输出 2 4" xfId="1295"/>
    <cellStyle name="输出 3" xfId="1296"/>
    <cellStyle name="输出 3 2" xfId="1297"/>
    <cellStyle name="输出 4" xfId="1298"/>
    <cellStyle name="输出 5" xfId="1299"/>
    <cellStyle name="输出 5 2" xfId="1300"/>
    <cellStyle name="寘嬫愗傝_Region Orders (2)" xfId="1301"/>
    <cellStyle name="输出 5 3" xfId="1302"/>
    <cellStyle name="输出 6" xfId="1303"/>
    <cellStyle name="输出 7" xfId="1304"/>
    <cellStyle name="输出 8" xfId="1305"/>
    <cellStyle name="输入 2 2 2" xfId="1306"/>
    <cellStyle name="输入 2 3" xfId="1307"/>
    <cellStyle name="输入 4 4" xfId="1308"/>
    <cellStyle name="输入 5" xfId="1309"/>
    <cellStyle name="输入 5 2" xfId="1310"/>
    <cellStyle name="输入 5 3" xfId="1311"/>
    <cellStyle name="输入 6" xfId="1312"/>
    <cellStyle name="输入 7" xfId="1313"/>
    <cellStyle name="数量 2 2" xfId="1314"/>
    <cellStyle name="数量 2 3" xfId="1315"/>
    <cellStyle name="未定义" xfId="1316"/>
    <cellStyle name="样式 1" xfId="1317"/>
    <cellStyle name="寘嬫愗傝 [0.00]_Region Orders (2)" xfId="1318"/>
    <cellStyle name="注释 2 2" xfId="1319"/>
    <cellStyle name="注释 2 2 2" xfId="1320"/>
    <cellStyle name="注释 2 3" xfId="1321"/>
    <cellStyle name="注释 2 4" xfId="1322"/>
    <cellStyle name="注释 3" xfId="1323"/>
    <cellStyle name="注释 3 2" xfId="1324"/>
    <cellStyle name="注释 3 2 2" xfId="1325"/>
    <cellStyle name="注释 3 3" xfId="1326"/>
    <cellStyle name="注释 3 4" xfId="1327"/>
    <cellStyle name="注释 4" xfId="1328"/>
    <cellStyle name="注释 5" xfId="1329"/>
    <cellStyle name="注释 5 2" xfId="1330"/>
    <cellStyle name="注释 5 3" xfId="1331"/>
    <cellStyle name="注释 6" xfId="1332"/>
    <cellStyle name="Normal" xfId="1333"/>
  </cellStyles>
  <dxfs count="6">
    <dxf>
      <font>
        <color indexed="9"/>
      </font>
    </dxf>
    <dxf>
      <font>
        <b val="1"/>
        <i val="0"/>
      </font>
    </dxf>
    <dxf>
      <font>
        <b val="0"/>
        <i val="0"/>
        <color indexed="9"/>
      </font>
    </dxf>
    <dxf>
      <font>
        <b val="0"/>
        <color indexed="9"/>
      </font>
    </dxf>
    <dxf>
      <font>
        <b val="0"/>
        <i val="0"/>
        <color indexed="10"/>
      </font>
    </dxf>
    <dxf>
      <font>
        <color indexed="10"/>
      </font>
    </dxf>
  </dxfs>
  <tableStyles count="0" defaultTableStyle="TableStyleMedium2"/>
  <colors>
    <mruColors>
      <color rgb="00FFC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4.xml"/><Relationship Id="rId64" Type="http://schemas.openxmlformats.org/officeDocument/2006/relationships/externalLink" Target="externalLinks/externalLink3.xml"/><Relationship Id="rId63" Type="http://schemas.openxmlformats.org/officeDocument/2006/relationships/externalLink" Target="externalLinks/externalLink2.xml"/><Relationship Id="rId62" Type="http://schemas.openxmlformats.org/officeDocument/2006/relationships/externalLink" Target="externalLinks/externalLink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392285"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392285"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4" name="直接连接符 3"/>
        <xdr:cNvCxnSpPr/>
      </xdr:nvCxnSpPr>
      <xdr:spPr>
        <a:xfrm>
          <a:off x="932307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3" name="直接连接符 2"/>
        <xdr:cNvCxnSpPr/>
      </xdr:nvCxnSpPr>
      <xdr:spPr>
        <a:xfrm>
          <a:off x="9323070" y="81216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2522;&#37329;\2023&#24180;\&#25253;&#36130;&#25919;\&#25253;&#20154;&#22823;\2023&#24180;&#25919;&#24220;&#39044;&#31639;&#65288;&#31038;&#20445;&#22522;&#3732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39044;&#31639;&#31185;\2024&#24180;\&#19978;&#25253;&#21306;&#32423;\&#20154;&#20195;&#20250;&#25253;&#21578;\1&#26376;8&#26085;&#24449;&#27714;&#31185;&#23460;&#24847;&#35265;\&#21453;&#39304;\&#20154;&#20195;&#20250;&#25253;&#21578;&#38468;&#20214;&#65306;&#19996;&#24029;&#21306;2023&#24180;&#22320;&#26041;&#36130;&#25919;&#39044;&#31639;&#25191;&#34892;&#24773;&#20917;&#21644;2024&#24180;&#22320;&#26041;&#36130;&#25919;&#39044;&#31639;(&#33609;&#26696;)&#25253;&#21578;&#38468;&#34920;%20&#65288;&#31038;&#20445;&#31185;&#27719;&#24635;1.9&#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13区级社保基金收入"/>
      <sheetName val="14区级社保基金支出"/>
      <sheetName val="15区级社保基金结余执行"/>
      <sheetName val="16本级社保基金收入"/>
      <sheetName val="17本级社保基金支出 "/>
      <sheetName val="18本级社保基金结余执行"/>
      <sheetName val="35区级社保基金收入"/>
      <sheetName val="36区级社保基金支出"/>
      <sheetName val="37区级社保基金结余"/>
      <sheetName val="38区本级社保基金收入"/>
      <sheetName val="39本级社保基金支出"/>
      <sheetName val="40本级社保基金结余"/>
    </sheetNames>
    <sheetDataSet>
      <sheetData sheetId="0" refreshError="1">
        <row r="5">
          <cell r="D5">
            <v>19936</v>
          </cell>
          <cell r="E5">
            <v>27061</v>
          </cell>
        </row>
        <row r="34">
          <cell r="D34">
            <v>39062</v>
          </cell>
          <cell r="E34">
            <v>38236</v>
          </cell>
        </row>
      </sheetData>
      <sheetData sheetId="1" refreshError="1">
        <row r="5">
          <cell r="D5">
            <v>39062</v>
          </cell>
          <cell r="E5">
            <v>38236</v>
          </cell>
        </row>
        <row r="23">
          <cell r="D23">
            <v>19936</v>
          </cell>
          <cell r="E23">
            <v>27061</v>
          </cell>
        </row>
      </sheetData>
      <sheetData sheetId="2" refreshError="1"/>
      <sheetData sheetId="3" refreshError="1"/>
      <sheetData sheetId="4" refreshError="1"/>
      <sheetData sheetId="5" refreshError="1"/>
      <sheetData sheetId="6" refreshError="1">
        <row r="4">
          <cell r="C4">
            <v>19936</v>
          </cell>
          <cell r="D4">
            <v>26697</v>
          </cell>
        </row>
        <row r="16">
          <cell r="D16">
            <v>2100</v>
          </cell>
        </row>
        <row r="34">
          <cell r="C34">
            <v>39062</v>
          </cell>
          <cell r="D34">
            <v>40039</v>
          </cell>
        </row>
        <row r="35">
          <cell r="D35">
            <v>8000</v>
          </cell>
        </row>
      </sheetData>
      <sheetData sheetId="7" refreshError="1">
        <row r="4">
          <cell r="C4">
            <v>39062</v>
          </cell>
          <cell r="D4">
            <v>40039</v>
          </cell>
        </row>
        <row r="10">
          <cell r="D10">
            <v>8000</v>
          </cell>
        </row>
        <row r="19">
          <cell r="C19">
            <v>19936</v>
          </cell>
          <cell r="D19">
            <v>26697</v>
          </cell>
        </row>
        <row r="20">
          <cell r="D20">
            <v>2100</v>
          </cell>
        </row>
      </sheetData>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区级一般收入情况表"/>
      <sheetName val="2区本级一般收入情况表 "/>
      <sheetName val="3区级一般支出情况表"/>
      <sheetName val="4区本级一般支出情况表 "/>
      <sheetName val="5区级一般支出情况明细表"/>
      <sheetName val="6区本级一般支出情况明细表"/>
      <sheetName val="7区级政府性基金收入"/>
      <sheetName val="8区本级政府性基金收入"/>
      <sheetName val="9区级政府性基金支出表"/>
      <sheetName val="10区本级政府性基金支出表 "/>
      <sheetName val="11区级国有资本收入"/>
      <sheetName val="12区本级国有资本收入"/>
      <sheetName val="13区级国有资本支出"/>
      <sheetName val="14区本级国有资本支出 "/>
      <sheetName val="15区级社保基金收入"/>
      <sheetName val="16区本级社保基金收入 "/>
      <sheetName val="17区级社保基金支出"/>
      <sheetName val="18区本级社保基金支出"/>
      <sheetName val="19区级社保基金结余"/>
      <sheetName val="20区本级社保基金结余"/>
      <sheetName val="21-2024年区级一般收入情况表"/>
      <sheetName val="22区本级一般收入情况表"/>
      <sheetName val="23区级一般支出情况表"/>
      <sheetName val="24区本级一般支出情况表"/>
      <sheetName val="25区级一般支出情况明细表"/>
      <sheetName val="26区本级一般支出情况明细表"/>
      <sheetName val="27专项转移支付表"/>
      <sheetName val="28税收返还和转移支付预算表"/>
      <sheetName val="29部分转移支付情况表"/>
      <sheetName val="30区级基本支出经济分类（部门）"/>
      <sheetName val="31区本级基本支出经济分类（部门）"/>
      <sheetName val="32区级基本支出经济分类（政府）"/>
      <sheetName val="33区本级基本支出经济分类（政府）"/>
      <sheetName val="34“三公”经费统计表"/>
      <sheetName val="35区级政府性基金收入"/>
      <sheetName val="36区本级政府性基金收入"/>
      <sheetName val="37区级政府性基金支出"/>
      <sheetName val="38区本级政府性基金支出"/>
      <sheetName val="39政府性基金对下转移支付"/>
      <sheetName val="40区级国有资本收入"/>
      <sheetName val="41区本级国有资本收入"/>
      <sheetName val="42区级国有资本支出"/>
      <sheetName val="43区本级国有资本支出"/>
      <sheetName val="44区级社保基金收入"/>
      <sheetName val="45区本级社保基金收入"/>
      <sheetName val="46区级社保基金支出"/>
      <sheetName val="47区本级社保基金支出"/>
      <sheetName val="48区级社保基金结余"/>
      <sheetName val="49区本级社保基金结余"/>
      <sheetName val="50-2023年区级政府债务限额和余额"/>
      <sheetName val="51区本级政府债务限额和余额"/>
      <sheetName val="52区级政府债务投向"/>
      <sheetName val="53区本级政府债务投向"/>
      <sheetName val="54区级一般债务投向"/>
      <sheetName val="55区本级一般债务投向"/>
      <sheetName val="56区级专项债务投向"/>
      <sheetName val="57区本级项债务投向"/>
      <sheetName val="58新增地方政府债券资金安排表"/>
      <sheetName val="59债券发行及还本付息情况表"/>
      <sheetName val="60-2024年区级债务限额和余额"/>
      <sheetName val="61-2024年区本级债务限额和余额"/>
      <sheetName val="62重点项目绩效目标表"/>
      <sheetName val="63重点工作情况解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B5">
            <v>27061</v>
          </cell>
          <cell r="C5">
            <v>26697</v>
          </cell>
          <cell r="D5">
            <v>27157</v>
          </cell>
        </row>
        <row r="13">
          <cell r="C13">
            <v>1202</v>
          </cell>
        </row>
        <row r="55">
          <cell r="B55">
            <v>38236</v>
          </cell>
          <cell r="C55">
            <v>40039</v>
          </cell>
          <cell r="D55">
            <v>41268</v>
          </cell>
        </row>
        <row r="56">
          <cell r="C56">
            <v>5498</v>
          </cell>
        </row>
      </sheetData>
      <sheetData sheetId="15"/>
      <sheetData sheetId="16">
        <row r="5">
          <cell r="B5">
            <v>38236</v>
          </cell>
          <cell r="C5">
            <v>40039</v>
          </cell>
          <cell r="D5">
            <v>41268</v>
          </cell>
        </row>
        <row r="11">
          <cell r="C11">
            <v>5498</v>
          </cell>
        </row>
        <row r="49">
          <cell r="B49">
            <v>27061</v>
          </cell>
          <cell r="C49">
            <v>26697</v>
          </cell>
          <cell r="D49">
            <v>27157</v>
          </cell>
        </row>
        <row r="50">
          <cell r="C50">
            <v>1202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
    <tabColor theme="9" tint="0.4"/>
  </sheetPr>
  <dimension ref="A1:H45"/>
  <sheetViews>
    <sheetView showZeros="0" zoomScale="70" zoomScaleNormal="70" workbookViewId="0">
      <pane ySplit="4" topLeftCell="A24" activePane="bottomLeft" state="frozen"/>
      <selection/>
      <selection pane="bottomLeft" activeCell="D39" sqref="D39"/>
    </sheetView>
  </sheetViews>
  <sheetFormatPr defaultColWidth="9" defaultRowHeight="15.6" outlineLevelCol="7"/>
  <cols>
    <col min="1" max="1" width="13.75" style="551" customWidth="1"/>
    <col min="2" max="2" width="40.9537037037037" style="551" customWidth="1"/>
    <col min="3" max="3" width="18.25" style="551" customWidth="1"/>
    <col min="4" max="5" width="16.75" style="551" customWidth="1"/>
    <col min="6" max="7" width="15.25" style="552" customWidth="1"/>
    <col min="8" max="8" width="9.12962962962963" style="551" customWidth="1"/>
    <col min="9" max="16384" width="9" style="551"/>
  </cols>
  <sheetData>
    <row r="1" ht="45" customHeight="1" spans="1:7">
      <c r="A1" s="823"/>
      <c r="B1" s="824" t="s">
        <v>0</v>
      </c>
      <c r="C1" s="824"/>
      <c r="D1" s="824"/>
      <c r="E1" s="824"/>
      <c r="F1" s="824"/>
      <c r="G1" s="824"/>
    </row>
    <row r="2" ht="18.95" customHeight="1" spans="2:7">
      <c r="B2" s="825" t="s">
        <v>1</v>
      </c>
      <c r="C2" s="826"/>
      <c r="D2" s="826"/>
      <c r="F2" s="827"/>
      <c r="G2" s="828" t="s">
        <v>2</v>
      </c>
    </row>
    <row r="3" s="548" customFormat="1" ht="27.95" customHeight="1" spans="1:8">
      <c r="A3" s="829" t="s">
        <v>3</v>
      </c>
      <c r="B3" s="793" t="s">
        <v>4</v>
      </c>
      <c r="C3" s="792" t="s">
        <v>5</v>
      </c>
      <c r="D3" s="792" t="s">
        <v>6</v>
      </c>
      <c r="E3" s="792"/>
      <c r="F3" s="793" t="s">
        <v>7</v>
      </c>
      <c r="G3" s="793"/>
      <c r="H3" s="830" t="s">
        <v>8</v>
      </c>
    </row>
    <row r="4" s="548" customFormat="1" ht="57" customHeight="1" spans="1:8">
      <c r="A4" s="829"/>
      <c r="B4" s="793"/>
      <c r="C4" s="792"/>
      <c r="D4" s="792" t="s">
        <v>9</v>
      </c>
      <c r="E4" s="792" t="s">
        <v>10</v>
      </c>
      <c r="F4" s="792" t="s">
        <v>11</v>
      </c>
      <c r="G4" s="792" t="s">
        <v>12</v>
      </c>
      <c r="H4" s="830"/>
    </row>
    <row r="5" ht="37.15" customHeight="1" spans="1:8">
      <c r="A5" s="831" t="s">
        <v>13</v>
      </c>
      <c r="B5" s="832" t="s">
        <v>14</v>
      </c>
      <c r="C5" s="361">
        <f>SUM(C6:C20)</f>
        <v>30305</v>
      </c>
      <c r="D5" s="361">
        <f>SUM(D6:D20)</f>
        <v>56800</v>
      </c>
      <c r="E5" s="369">
        <f>SUM(E6:E20)</f>
        <v>49721</v>
      </c>
      <c r="F5" s="333">
        <f>IF(C5&lt;&gt;0,E5/C5-1,"")</f>
        <v>0.6406863553869</v>
      </c>
      <c r="G5" s="333">
        <f>IF(D5&lt;&gt;0,E5/D5,"")</f>
        <v>0.875369718309859</v>
      </c>
      <c r="H5" s="833" t="str">
        <f t="shared" ref="H5:H43" si="0">IF(B5&lt;&gt;"",IF(SUM(C5:E5)&lt;&gt;0,"是","否"),"是")</f>
        <v>是</v>
      </c>
    </row>
    <row r="6" ht="37.15" customHeight="1" spans="1:8">
      <c r="A6" s="834" t="s">
        <v>15</v>
      </c>
      <c r="B6" s="835" t="s">
        <v>16</v>
      </c>
      <c r="C6" s="836">
        <v>2375</v>
      </c>
      <c r="D6" s="836">
        <v>28500</v>
      </c>
      <c r="E6" s="837">
        <v>25759</v>
      </c>
      <c r="F6" s="338">
        <f t="shared" ref="F6:F31" si="1">IF(C6&lt;&gt;0,E6/C6-1,"")</f>
        <v>9.84589473684211</v>
      </c>
      <c r="G6" s="338">
        <f t="shared" ref="G6:G31" si="2">IF(D6&lt;&gt;0,E6/D6,"")</f>
        <v>0.903824561403509</v>
      </c>
      <c r="H6" s="833" t="str">
        <f t="shared" si="0"/>
        <v>是</v>
      </c>
    </row>
    <row r="7" ht="37.15" customHeight="1" spans="1:8">
      <c r="A7" s="834" t="s">
        <v>17</v>
      </c>
      <c r="B7" s="835" t="s">
        <v>18</v>
      </c>
      <c r="C7" s="836">
        <v>2709</v>
      </c>
      <c r="D7" s="836">
        <v>2700</v>
      </c>
      <c r="E7" s="837">
        <v>2928</v>
      </c>
      <c r="F7" s="338">
        <f t="shared" si="1"/>
        <v>0.0808416389811739</v>
      </c>
      <c r="G7" s="338">
        <f t="shared" si="2"/>
        <v>1.08444444444444</v>
      </c>
      <c r="H7" s="833" t="str">
        <f t="shared" si="0"/>
        <v>是</v>
      </c>
    </row>
    <row r="8" ht="37.15" customHeight="1" spans="1:8">
      <c r="A8" s="834" t="s">
        <v>19</v>
      </c>
      <c r="B8" s="835" t="s">
        <v>20</v>
      </c>
      <c r="C8" s="836">
        <v>1138</v>
      </c>
      <c r="D8" s="836">
        <v>1000</v>
      </c>
      <c r="E8" s="837">
        <v>671</v>
      </c>
      <c r="F8" s="338">
        <f t="shared" si="1"/>
        <v>-0.410369068541301</v>
      </c>
      <c r="G8" s="338">
        <f t="shared" si="2"/>
        <v>0.671</v>
      </c>
      <c r="H8" s="833" t="str">
        <f t="shared" si="0"/>
        <v>是</v>
      </c>
    </row>
    <row r="9" ht="37.15" customHeight="1" spans="1:8">
      <c r="A9" s="834" t="s">
        <v>21</v>
      </c>
      <c r="B9" s="835" t="s">
        <v>22</v>
      </c>
      <c r="C9" s="836">
        <v>13997</v>
      </c>
      <c r="D9" s="836">
        <v>13900</v>
      </c>
      <c r="E9" s="837">
        <v>11443</v>
      </c>
      <c r="F9" s="338">
        <f t="shared" si="1"/>
        <v>-0.182467671643924</v>
      </c>
      <c r="G9" s="338">
        <f t="shared" si="2"/>
        <v>0.823237410071942</v>
      </c>
      <c r="H9" s="833" t="str">
        <f t="shared" si="0"/>
        <v>是</v>
      </c>
    </row>
    <row r="10" ht="37.15" customHeight="1" spans="1:8">
      <c r="A10" s="834" t="s">
        <v>23</v>
      </c>
      <c r="B10" s="835" t="s">
        <v>24</v>
      </c>
      <c r="C10" s="836">
        <v>3086</v>
      </c>
      <c r="D10" s="836">
        <v>3000</v>
      </c>
      <c r="E10" s="837">
        <v>2580</v>
      </c>
      <c r="F10" s="338">
        <f t="shared" si="1"/>
        <v>-0.163966299416721</v>
      </c>
      <c r="G10" s="338">
        <f t="shared" si="2"/>
        <v>0.86</v>
      </c>
      <c r="H10" s="833" t="str">
        <f t="shared" si="0"/>
        <v>是</v>
      </c>
    </row>
    <row r="11" ht="37.15" customHeight="1" spans="1:8">
      <c r="A11" s="834" t="s">
        <v>25</v>
      </c>
      <c r="B11" s="835" t="s">
        <v>26</v>
      </c>
      <c r="C11" s="836">
        <v>1595</v>
      </c>
      <c r="D11" s="836">
        <v>1400</v>
      </c>
      <c r="E11" s="837">
        <v>1056</v>
      </c>
      <c r="F11" s="338">
        <f t="shared" si="1"/>
        <v>-0.337931034482759</v>
      </c>
      <c r="G11" s="338">
        <f t="shared" si="2"/>
        <v>0.754285714285714</v>
      </c>
      <c r="H11" s="833" t="str">
        <f t="shared" si="0"/>
        <v>是</v>
      </c>
    </row>
    <row r="12" ht="37.15" customHeight="1" spans="1:8">
      <c r="A12" s="834" t="s">
        <v>27</v>
      </c>
      <c r="B12" s="835" t="s">
        <v>28</v>
      </c>
      <c r="C12" s="836">
        <v>731</v>
      </c>
      <c r="D12" s="836">
        <v>700</v>
      </c>
      <c r="E12" s="837">
        <v>765</v>
      </c>
      <c r="F12" s="338">
        <f t="shared" si="1"/>
        <v>0.0465116279069768</v>
      </c>
      <c r="G12" s="338">
        <f t="shared" si="2"/>
        <v>1.09285714285714</v>
      </c>
      <c r="H12" s="833" t="str">
        <f t="shared" si="0"/>
        <v>是</v>
      </c>
    </row>
    <row r="13" ht="37.15" customHeight="1" spans="1:8">
      <c r="A13" s="834" t="s">
        <v>29</v>
      </c>
      <c r="B13" s="835" t="s">
        <v>30</v>
      </c>
      <c r="C13" s="836">
        <v>1706</v>
      </c>
      <c r="D13" s="836">
        <v>1400</v>
      </c>
      <c r="E13" s="837">
        <v>730</v>
      </c>
      <c r="F13" s="338">
        <f t="shared" si="1"/>
        <v>-0.572098475967175</v>
      </c>
      <c r="G13" s="338">
        <f t="shared" si="2"/>
        <v>0.521428571428571</v>
      </c>
      <c r="H13" s="833" t="str">
        <f t="shared" si="0"/>
        <v>是</v>
      </c>
    </row>
    <row r="14" ht="37.15" customHeight="1" spans="1:8">
      <c r="A14" s="834" t="s">
        <v>31</v>
      </c>
      <c r="B14" s="835" t="s">
        <v>32</v>
      </c>
      <c r="C14" s="836">
        <v>922</v>
      </c>
      <c r="D14" s="836">
        <v>1000</v>
      </c>
      <c r="E14" s="837">
        <v>254</v>
      </c>
      <c r="F14" s="338">
        <f t="shared" si="1"/>
        <v>-0.724511930585683</v>
      </c>
      <c r="G14" s="338">
        <f t="shared" si="2"/>
        <v>0.254</v>
      </c>
      <c r="H14" s="833" t="str">
        <f t="shared" si="0"/>
        <v>是</v>
      </c>
    </row>
    <row r="15" ht="37.15" customHeight="1" spans="1:8">
      <c r="A15" s="834" t="s">
        <v>33</v>
      </c>
      <c r="B15" s="835" t="s">
        <v>34</v>
      </c>
      <c r="C15" s="836">
        <v>757</v>
      </c>
      <c r="D15" s="836">
        <v>350</v>
      </c>
      <c r="E15" s="837">
        <v>995</v>
      </c>
      <c r="F15" s="338">
        <f t="shared" si="1"/>
        <v>0.314398943196829</v>
      </c>
      <c r="G15" s="338">
        <f t="shared" si="2"/>
        <v>2.84285714285714</v>
      </c>
      <c r="H15" s="833" t="str">
        <f t="shared" si="0"/>
        <v>是</v>
      </c>
    </row>
    <row r="16" ht="37.15" customHeight="1" spans="1:8">
      <c r="A16" s="834" t="s">
        <v>35</v>
      </c>
      <c r="B16" s="835" t="s">
        <v>36</v>
      </c>
      <c r="C16" s="836">
        <v>-1678</v>
      </c>
      <c r="D16" s="836">
        <v>1000</v>
      </c>
      <c r="E16" s="837">
        <v>241</v>
      </c>
      <c r="F16" s="338">
        <f t="shared" si="1"/>
        <v>-1.14362336114422</v>
      </c>
      <c r="G16" s="338">
        <f t="shared" si="2"/>
        <v>0.241</v>
      </c>
      <c r="H16" s="833" t="str">
        <f t="shared" si="0"/>
        <v>是</v>
      </c>
    </row>
    <row r="17" ht="37.15" customHeight="1" spans="1:8">
      <c r="A17" s="834" t="s">
        <v>37</v>
      </c>
      <c r="B17" s="835" t="s">
        <v>38</v>
      </c>
      <c r="C17" s="836">
        <v>2627</v>
      </c>
      <c r="D17" s="836">
        <v>1500</v>
      </c>
      <c r="E17" s="837">
        <v>2040</v>
      </c>
      <c r="F17" s="338">
        <f t="shared" si="1"/>
        <v>-0.22344880091359</v>
      </c>
      <c r="G17" s="338">
        <f t="shared" si="2"/>
        <v>1.36</v>
      </c>
      <c r="H17" s="833" t="str">
        <f t="shared" si="0"/>
        <v>是</v>
      </c>
    </row>
    <row r="18" ht="37.15" hidden="1" customHeight="1" spans="1:8">
      <c r="A18" s="834" t="s">
        <v>39</v>
      </c>
      <c r="B18" s="835" t="s">
        <v>40</v>
      </c>
      <c r="C18" s="836">
        <v>0</v>
      </c>
      <c r="D18" s="836"/>
      <c r="E18" s="837">
        <v>0</v>
      </c>
      <c r="F18" s="338" t="str">
        <f t="shared" si="1"/>
        <v/>
      </c>
      <c r="G18" s="338" t="str">
        <f t="shared" si="2"/>
        <v/>
      </c>
      <c r="H18" s="833" t="str">
        <f t="shared" si="0"/>
        <v>否</v>
      </c>
    </row>
    <row r="19" ht="37.15" customHeight="1" spans="1:8">
      <c r="A19" s="834" t="s">
        <v>41</v>
      </c>
      <c r="B19" s="835" t="s">
        <v>42</v>
      </c>
      <c r="C19" s="836">
        <v>336</v>
      </c>
      <c r="D19" s="836">
        <v>350</v>
      </c>
      <c r="E19" s="837">
        <v>259</v>
      </c>
      <c r="F19" s="338">
        <f t="shared" si="1"/>
        <v>-0.229166666666667</v>
      </c>
      <c r="G19" s="338">
        <f t="shared" si="2"/>
        <v>0.74</v>
      </c>
      <c r="H19" s="833" t="str">
        <f t="shared" si="0"/>
        <v>是</v>
      </c>
    </row>
    <row r="20" ht="37.15" customHeight="1" spans="1:8">
      <c r="A20" s="853" t="s">
        <v>43</v>
      </c>
      <c r="B20" s="835" t="s">
        <v>44</v>
      </c>
      <c r="C20" s="836">
        <v>4</v>
      </c>
      <c r="D20" s="836"/>
      <c r="E20" s="837">
        <v>0</v>
      </c>
      <c r="F20" s="338">
        <f t="shared" si="1"/>
        <v>-1</v>
      </c>
      <c r="G20" s="338" t="str">
        <f t="shared" si="2"/>
        <v/>
      </c>
      <c r="H20" s="833" t="str">
        <f t="shared" si="0"/>
        <v>是</v>
      </c>
    </row>
    <row r="21" ht="37.15" customHeight="1" spans="1:8">
      <c r="A21" s="838" t="s">
        <v>45</v>
      </c>
      <c r="B21" s="832" t="s">
        <v>46</v>
      </c>
      <c r="C21" s="361">
        <f>SUM(C22:C29)</f>
        <v>22171</v>
      </c>
      <c r="D21" s="361">
        <f>SUM(D22:D29)</f>
        <v>12200</v>
      </c>
      <c r="E21" s="361">
        <f>SUM(E22:E29)</f>
        <v>26840</v>
      </c>
      <c r="F21" s="333">
        <f t="shared" si="1"/>
        <v>0.210590410897118</v>
      </c>
      <c r="G21" s="333">
        <f t="shared" si="2"/>
        <v>2.2</v>
      </c>
      <c r="H21" s="833" t="str">
        <f t="shared" si="0"/>
        <v>是</v>
      </c>
    </row>
    <row r="22" ht="37.15" customHeight="1" spans="1:8">
      <c r="A22" s="839" t="s">
        <v>47</v>
      </c>
      <c r="B22" s="835" t="s">
        <v>48</v>
      </c>
      <c r="C22" s="836">
        <v>4179</v>
      </c>
      <c r="D22" s="836">
        <v>2520</v>
      </c>
      <c r="E22" s="837">
        <v>3248</v>
      </c>
      <c r="F22" s="338">
        <f t="shared" si="1"/>
        <v>-0.222780569514238</v>
      </c>
      <c r="G22" s="338">
        <f t="shared" si="2"/>
        <v>1.28888888888889</v>
      </c>
      <c r="H22" s="833" t="str">
        <f t="shared" si="0"/>
        <v>是</v>
      </c>
    </row>
    <row r="23" ht="37.15" customHeight="1" spans="1:8">
      <c r="A23" s="834" t="s">
        <v>49</v>
      </c>
      <c r="B23" s="840" t="s">
        <v>50</v>
      </c>
      <c r="C23" s="836">
        <v>10308</v>
      </c>
      <c r="D23" s="836">
        <v>3385</v>
      </c>
      <c r="E23" s="837">
        <v>16757</v>
      </c>
      <c r="F23" s="338">
        <f t="shared" si="1"/>
        <v>0.625630578191696</v>
      </c>
      <c r="G23" s="338">
        <f t="shared" si="2"/>
        <v>4.95036927621861</v>
      </c>
      <c r="H23" s="833" t="str">
        <f t="shared" si="0"/>
        <v>是</v>
      </c>
    </row>
    <row r="24" ht="37.15" customHeight="1" spans="1:8">
      <c r="A24" s="834" t="s">
        <v>51</v>
      </c>
      <c r="B24" s="835" t="s">
        <v>52</v>
      </c>
      <c r="C24" s="836">
        <v>3240</v>
      </c>
      <c r="D24" s="836">
        <v>3000</v>
      </c>
      <c r="E24" s="837">
        <v>2824</v>
      </c>
      <c r="F24" s="338">
        <f t="shared" si="1"/>
        <v>-0.128395061728395</v>
      </c>
      <c r="G24" s="338">
        <f t="shared" si="2"/>
        <v>0.941333333333333</v>
      </c>
      <c r="H24" s="833" t="str">
        <f t="shared" si="0"/>
        <v>是</v>
      </c>
    </row>
    <row r="25" ht="37.15" hidden="1" customHeight="1" spans="1:8">
      <c r="A25" s="834" t="s">
        <v>53</v>
      </c>
      <c r="B25" s="835" t="s">
        <v>54</v>
      </c>
      <c r="C25" s="836"/>
      <c r="D25" s="836"/>
      <c r="E25" s="837">
        <v>0</v>
      </c>
      <c r="F25" s="338" t="str">
        <f t="shared" si="1"/>
        <v/>
      </c>
      <c r="G25" s="338" t="str">
        <f t="shared" si="2"/>
        <v/>
      </c>
      <c r="H25" s="833" t="str">
        <f t="shared" si="0"/>
        <v>否</v>
      </c>
    </row>
    <row r="26" ht="37.15" customHeight="1" spans="1:8">
      <c r="A26" s="834" t="s">
        <v>55</v>
      </c>
      <c r="B26" s="835" t="s">
        <v>56</v>
      </c>
      <c r="C26" s="836">
        <v>3454</v>
      </c>
      <c r="D26" s="836">
        <v>2845</v>
      </c>
      <c r="E26" s="837">
        <v>3051</v>
      </c>
      <c r="F26" s="338">
        <f t="shared" si="1"/>
        <v>-0.11667631731326</v>
      </c>
      <c r="G26" s="338">
        <f t="shared" si="2"/>
        <v>1.07240773286467</v>
      </c>
      <c r="H26" s="833" t="str">
        <f t="shared" si="0"/>
        <v>是</v>
      </c>
    </row>
    <row r="27" ht="37.15" customHeight="1" spans="1:8">
      <c r="A27" s="834" t="s">
        <v>57</v>
      </c>
      <c r="B27" s="835" t="s">
        <v>58</v>
      </c>
      <c r="C27" s="836">
        <v>300</v>
      </c>
      <c r="D27" s="836"/>
      <c r="E27" s="837">
        <v>0</v>
      </c>
      <c r="F27" s="338">
        <f t="shared" si="1"/>
        <v>-1</v>
      </c>
      <c r="G27" s="338" t="str">
        <f t="shared" si="2"/>
        <v/>
      </c>
      <c r="H27" s="833" t="str">
        <f t="shared" si="0"/>
        <v>是</v>
      </c>
    </row>
    <row r="28" ht="37.15" customHeight="1" spans="1:8">
      <c r="A28" s="834" t="s">
        <v>59</v>
      </c>
      <c r="B28" s="835" t="s">
        <v>60</v>
      </c>
      <c r="C28" s="836">
        <v>500</v>
      </c>
      <c r="D28" s="836">
        <v>450</v>
      </c>
      <c r="E28" s="837">
        <v>521</v>
      </c>
      <c r="F28" s="338">
        <f t="shared" si="1"/>
        <v>0.042</v>
      </c>
      <c r="G28" s="338">
        <f t="shared" si="2"/>
        <v>1.15777777777778</v>
      </c>
      <c r="H28" s="833" t="str">
        <f t="shared" si="0"/>
        <v>是</v>
      </c>
    </row>
    <row r="29" ht="37.15" customHeight="1" spans="1:8">
      <c r="A29" s="834" t="s">
        <v>61</v>
      </c>
      <c r="B29" s="835" t="s">
        <v>62</v>
      </c>
      <c r="C29" s="836">
        <v>190</v>
      </c>
      <c r="D29" s="836"/>
      <c r="E29" s="837">
        <v>439</v>
      </c>
      <c r="F29" s="338">
        <f t="shared" si="1"/>
        <v>1.31052631578947</v>
      </c>
      <c r="G29" s="338" t="str">
        <f t="shared" si="2"/>
        <v/>
      </c>
      <c r="H29" s="833" t="str">
        <f t="shared" si="0"/>
        <v>是</v>
      </c>
    </row>
    <row r="30" s="547" customFormat="1" ht="37.15" customHeight="1" spans="1:8">
      <c r="A30" s="834"/>
      <c r="B30" s="835"/>
      <c r="C30" s="836"/>
      <c r="D30" s="836"/>
      <c r="E30" s="837"/>
      <c r="F30" s="841"/>
      <c r="G30" s="841"/>
      <c r="H30" s="833" t="str">
        <f t="shared" si="0"/>
        <v>是</v>
      </c>
    </row>
    <row r="31" s="547" customFormat="1" ht="37.15" customHeight="1" spans="1:8">
      <c r="A31" s="842"/>
      <c r="B31" s="804" t="s">
        <v>63</v>
      </c>
      <c r="C31" s="361">
        <f>SUM(C21,C5)</f>
        <v>52476</v>
      </c>
      <c r="D31" s="361">
        <f>SUM(D21,D5)</f>
        <v>69000</v>
      </c>
      <c r="E31" s="361">
        <f>SUM(E21,E5)</f>
        <v>76561</v>
      </c>
      <c r="F31" s="333">
        <f t="shared" si="1"/>
        <v>0.458971720405519</v>
      </c>
      <c r="G31" s="333">
        <f t="shared" si="2"/>
        <v>1.10957971014493</v>
      </c>
      <c r="H31" s="833" t="str">
        <f t="shared" si="0"/>
        <v>是</v>
      </c>
    </row>
    <row r="32" s="547" customFormat="1" ht="37.15" hidden="1" customHeight="1" spans="1:8">
      <c r="A32" s="838">
        <v>105</v>
      </c>
      <c r="B32" s="843" t="s">
        <v>64</v>
      </c>
      <c r="C32" s="844"/>
      <c r="D32" s="844"/>
      <c r="E32" s="845"/>
      <c r="F32" s="846"/>
      <c r="G32" s="846"/>
      <c r="H32" s="833" t="str">
        <f t="shared" si="0"/>
        <v>否</v>
      </c>
    </row>
    <row r="33" ht="37.15" customHeight="1" spans="1:8">
      <c r="A33" s="831">
        <v>110</v>
      </c>
      <c r="B33" s="832" t="s">
        <v>65</v>
      </c>
      <c r="C33" s="361">
        <f>SUM(C34:C39,C41)</f>
        <v>367797</v>
      </c>
      <c r="D33" s="361">
        <f>SUM(D34:D39,D41)</f>
        <v>382893</v>
      </c>
      <c r="E33" s="361">
        <f>SUM(E34:E39,E41)</f>
        <v>368547</v>
      </c>
      <c r="F33" s="333">
        <f t="shared" ref="F33:F43" si="3">IF(C33&lt;&gt;0,E33/C33-1,"")</f>
        <v>0.00203916834558204</v>
      </c>
      <c r="G33" s="333">
        <f t="shared" ref="G33:G43" si="4">IF(D33&lt;&gt;0,E33/D33,"")</f>
        <v>0.96253261355</v>
      </c>
      <c r="H33" s="833" t="str">
        <f t="shared" si="0"/>
        <v>是</v>
      </c>
    </row>
    <row r="34" ht="37.15" customHeight="1" spans="1:8">
      <c r="A34" s="834">
        <v>11001</v>
      </c>
      <c r="B34" s="835" t="s">
        <v>66</v>
      </c>
      <c r="C34" s="836">
        <v>-594</v>
      </c>
      <c r="D34" s="836">
        <v>-594</v>
      </c>
      <c r="E34" s="395">
        <v>-594</v>
      </c>
      <c r="F34" s="338">
        <f t="shared" si="3"/>
        <v>0</v>
      </c>
      <c r="G34" s="338">
        <f t="shared" si="4"/>
        <v>1</v>
      </c>
      <c r="H34" s="833" t="str">
        <f t="shared" si="0"/>
        <v>是</v>
      </c>
    </row>
    <row r="35" ht="37.15" customHeight="1" spans="1:8">
      <c r="A35" s="834">
        <v>11002</v>
      </c>
      <c r="B35" s="835" t="s">
        <v>67</v>
      </c>
      <c r="C35" s="836">
        <v>250402</v>
      </c>
      <c r="D35" s="836">
        <v>227279</v>
      </c>
      <c r="E35" s="395">
        <v>222172</v>
      </c>
      <c r="F35" s="338">
        <f t="shared" si="3"/>
        <v>-0.11273871614444</v>
      </c>
      <c r="G35" s="338">
        <f t="shared" si="4"/>
        <v>0.977529820176963</v>
      </c>
      <c r="H35" s="833" t="str">
        <f t="shared" si="0"/>
        <v>是</v>
      </c>
    </row>
    <row r="36" ht="37.15" customHeight="1" spans="1:8">
      <c r="A36" s="834">
        <v>11003</v>
      </c>
      <c r="B36" s="835" t="s">
        <v>68</v>
      </c>
      <c r="C36" s="836">
        <v>68286</v>
      </c>
      <c r="D36" s="836">
        <v>90480</v>
      </c>
      <c r="E36" s="396">
        <v>65615</v>
      </c>
      <c r="F36" s="338">
        <f t="shared" si="3"/>
        <v>-0.0391148991008405</v>
      </c>
      <c r="G36" s="338">
        <f t="shared" si="4"/>
        <v>0.725187886825818</v>
      </c>
      <c r="H36" s="833" t="str">
        <f t="shared" si="0"/>
        <v>是</v>
      </c>
    </row>
    <row r="37" ht="37.15" customHeight="1" spans="1:8">
      <c r="A37" s="834">
        <v>11008</v>
      </c>
      <c r="B37" s="835" t="s">
        <v>69</v>
      </c>
      <c r="C37" s="836">
        <v>26061</v>
      </c>
      <c r="D37" s="836">
        <v>18301</v>
      </c>
      <c r="E37" s="395">
        <v>18297</v>
      </c>
      <c r="F37" s="338">
        <f t="shared" si="3"/>
        <v>-0.297916426844711</v>
      </c>
      <c r="G37" s="338">
        <f t="shared" si="4"/>
        <v>0.999781432708595</v>
      </c>
      <c r="H37" s="833" t="str">
        <f t="shared" si="0"/>
        <v>是</v>
      </c>
    </row>
    <row r="38" ht="37.15" customHeight="1" spans="1:8">
      <c r="A38" s="834">
        <v>11009</v>
      </c>
      <c r="B38" s="835" t="s">
        <v>70</v>
      </c>
      <c r="C38" s="836">
        <v>5037</v>
      </c>
      <c r="D38" s="836">
        <v>16433</v>
      </c>
      <c r="E38" s="395">
        <v>12310</v>
      </c>
      <c r="F38" s="338">
        <f t="shared" si="3"/>
        <v>1.44391502878698</v>
      </c>
      <c r="G38" s="338">
        <f t="shared" si="4"/>
        <v>0.749102415870505</v>
      </c>
      <c r="H38" s="833" t="str">
        <f t="shared" si="0"/>
        <v>是</v>
      </c>
    </row>
    <row r="39" ht="37.15" customHeight="1" spans="1:8">
      <c r="A39" s="834">
        <v>11011</v>
      </c>
      <c r="B39" s="835" t="s">
        <v>71</v>
      </c>
      <c r="C39" s="730">
        <f>C40</f>
        <v>18000</v>
      </c>
      <c r="D39" s="730">
        <f>D40</f>
        <v>30994</v>
      </c>
      <c r="E39" s="730">
        <f>E40</f>
        <v>49400</v>
      </c>
      <c r="F39" s="338">
        <f t="shared" si="3"/>
        <v>1.74444444444444</v>
      </c>
      <c r="G39" s="338">
        <f t="shared" si="4"/>
        <v>1.5938568755243</v>
      </c>
      <c r="H39" s="833" t="str">
        <f t="shared" si="0"/>
        <v>是</v>
      </c>
    </row>
    <row r="40" ht="37.15" customHeight="1" spans="1:8">
      <c r="A40" s="834">
        <v>1101101</v>
      </c>
      <c r="B40" s="835" t="s">
        <v>72</v>
      </c>
      <c r="C40" s="836">
        <v>18000</v>
      </c>
      <c r="D40" s="836">
        <v>30994</v>
      </c>
      <c r="E40" s="395">
        <v>49400</v>
      </c>
      <c r="F40" s="338">
        <f t="shared" si="3"/>
        <v>1.74444444444444</v>
      </c>
      <c r="G40" s="338">
        <f t="shared" si="4"/>
        <v>1.5938568755243</v>
      </c>
      <c r="H40" s="833" t="str">
        <f t="shared" si="0"/>
        <v>是</v>
      </c>
    </row>
    <row r="41" ht="37.15" customHeight="1" spans="1:8">
      <c r="A41" s="847">
        <v>11015</v>
      </c>
      <c r="B41" s="848" t="s">
        <v>73</v>
      </c>
      <c r="C41" s="836">
        <v>605</v>
      </c>
      <c r="D41" s="836"/>
      <c r="E41" s="395">
        <v>1347</v>
      </c>
      <c r="F41" s="338">
        <f t="shared" si="3"/>
        <v>1.22644628099174</v>
      </c>
      <c r="G41" s="338" t="str">
        <f t="shared" si="4"/>
        <v/>
      </c>
      <c r="H41" s="833" t="str">
        <f t="shared" si="0"/>
        <v>是</v>
      </c>
    </row>
    <row r="42" s="550" customFormat="1" ht="37.15" customHeight="1" spans="1:8">
      <c r="A42" s="849"/>
      <c r="B42" s="850" t="s">
        <v>74</v>
      </c>
      <c r="C42" s="361">
        <f>SUM(C31:C32,C33)</f>
        <v>420273</v>
      </c>
      <c r="D42" s="361">
        <f>SUM(D31:D32,D33)</f>
        <v>451893</v>
      </c>
      <c r="E42" s="369">
        <f>SUM(E31:E32,E33)</f>
        <v>445108</v>
      </c>
      <c r="F42" s="333">
        <f t="shared" si="3"/>
        <v>0.0590925422285038</v>
      </c>
      <c r="G42" s="333">
        <f t="shared" si="4"/>
        <v>0.98498538370809</v>
      </c>
      <c r="H42" s="833" t="str">
        <f t="shared" si="0"/>
        <v>是</v>
      </c>
    </row>
    <row r="43" ht="50.1" customHeight="1" spans="2:7">
      <c r="B43" s="851"/>
      <c r="C43" s="852"/>
      <c r="D43" s="852"/>
      <c r="E43" s="852"/>
      <c r="F43" s="852"/>
      <c r="G43" s="852"/>
    </row>
    <row r="44" spans="4:5">
      <c r="D44" s="577"/>
      <c r="E44" s="577"/>
    </row>
    <row r="45" spans="3:5">
      <c r="C45" s="551">
        <f>C42-'3区级一般支出情况表'!C40</f>
        <v>0</v>
      </c>
      <c r="D45" s="551">
        <f>D42-'3区级一般支出情况表'!D40</f>
        <v>0</v>
      </c>
      <c r="E45" s="551">
        <f>E42-'3区级一般支出情况表'!E40</f>
        <v>0</v>
      </c>
    </row>
  </sheetData>
  <autoFilter ref="A4:H42">
    <filterColumn colId="7">
      <customFilters>
        <customFilter operator="equal" val="是"/>
      </customFilters>
    </filterColumn>
    <extLst/>
  </autoFilter>
  <mergeCells count="8">
    <mergeCell ref="B1:G1"/>
    <mergeCell ref="D3:E3"/>
    <mergeCell ref="F3:G3"/>
    <mergeCell ref="B43:G43"/>
    <mergeCell ref="A3:A4"/>
    <mergeCell ref="B3:B4"/>
    <mergeCell ref="C3:C4"/>
    <mergeCell ref="H3:H4"/>
  </mergeCells>
  <conditionalFormatting sqref="F2">
    <cfRule type="cellIs" dxfId="0" priority="56" stopIfTrue="1" operator="lessThanOrEqual">
      <formula>-1</formula>
    </cfRule>
  </conditionalFormatting>
  <conditionalFormatting sqref="G2">
    <cfRule type="cellIs" dxfId="0" priority="47" stopIfTrue="1" operator="lessThanOrEqual">
      <formula>-1</formula>
    </cfRule>
  </conditionalFormatting>
  <conditionalFormatting sqref="D5:E5">
    <cfRule type="expression" dxfId="1" priority="22" stopIfTrue="1">
      <formula>"len($A:$A)=3"</formula>
    </cfRule>
    <cfRule type="expression" dxfId="1" priority="23" stopIfTrue="1">
      <formula>"len($A:$A)=3"</formula>
    </cfRule>
  </conditionalFormatting>
  <conditionalFormatting sqref="A32:B32">
    <cfRule type="expression" dxfId="1" priority="42" stopIfTrue="1">
      <formula>"len($A:$A)=3"</formula>
    </cfRule>
  </conditionalFormatting>
  <conditionalFormatting sqref="C32">
    <cfRule type="expression" dxfId="1" priority="20" stopIfTrue="1">
      <formula>"len($A:$A)=3"</formula>
    </cfRule>
  </conditionalFormatting>
  <conditionalFormatting sqref="B35">
    <cfRule type="expression" dxfId="1" priority="9" stopIfTrue="1">
      <formula>"len($A:$A)=3"</formula>
    </cfRule>
  </conditionalFormatting>
  <conditionalFormatting sqref="E36">
    <cfRule type="expression" dxfId="1" priority="2" stopIfTrue="1">
      <formula>"len($A:$A)=3"</formula>
    </cfRule>
  </conditionalFormatting>
  <conditionalFormatting sqref="B41">
    <cfRule type="expression" dxfId="1" priority="14" stopIfTrue="1">
      <formula>"len($A:$A)=3"</formula>
    </cfRule>
    <cfRule type="expression" dxfId="1" priority="15" stopIfTrue="1">
      <formula>"len($A:$A)=3"</formula>
    </cfRule>
  </conditionalFormatting>
  <conditionalFormatting sqref="C41">
    <cfRule type="expression" dxfId="1" priority="12" stopIfTrue="1">
      <formula>"len($A:$A)=3"</formula>
    </cfRule>
    <cfRule type="expression" dxfId="1" priority="13" stopIfTrue="1">
      <formula>"len($A:$A)=3"</formula>
    </cfRule>
  </conditionalFormatting>
  <conditionalFormatting sqref="B5:B7">
    <cfRule type="expression" dxfId="1" priority="46" stopIfTrue="1">
      <formula>"len($A:$A)=3"</formula>
    </cfRule>
  </conditionalFormatting>
  <conditionalFormatting sqref="C5:C7">
    <cfRule type="expression" dxfId="1" priority="26" stopIfTrue="1">
      <formula>"len($A:$A)=3"</formula>
    </cfRule>
  </conditionalFormatting>
  <conditionalFormatting sqref="C8:C9">
    <cfRule type="expression" dxfId="1" priority="24" stopIfTrue="1">
      <formula>"len($A:$A)=3"</formula>
    </cfRule>
  </conditionalFormatting>
  <conditionalFormatting sqref="D34:D36">
    <cfRule type="expression" dxfId="1" priority="27" stopIfTrue="1">
      <formula>"len($A:$A)=3"</formula>
    </cfRule>
  </conditionalFormatting>
  <conditionalFormatting sqref="E34:E36">
    <cfRule type="expression" dxfId="1" priority="4" stopIfTrue="1">
      <formula>"len($A:$A)=3"</formula>
    </cfRule>
    <cfRule type="expression" dxfId="1" priority="3" stopIfTrue="1">
      <formula>"len($A:$A)=3"</formula>
    </cfRule>
  </conditionalFormatting>
  <conditionalFormatting sqref="A5:B32">
    <cfRule type="expression" dxfId="1" priority="43" stopIfTrue="1">
      <formula>"len($A:$A)=3"</formula>
    </cfRule>
  </conditionalFormatting>
  <conditionalFormatting sqref="C5:C32 D31:E31 D21:E21">
    <cfRule type="expression" dxfId="1" priority="21" stopIfTrue="1">
      <formula>"len($A:$A)=3"</formula>
    </cfRule>
  </conditionalFormatting>
  <conditionalFormatting sqref="B8:B9 B32:C34 C35 B36:C36 A37:C37 A39 D33:E33">
    <cfRule type="expression" dxfId="1" priority="44" stopIfTrue="1">
      <formula>"len($A:$A)=3"</formula>
    </cfRule>
  </conditionalFormatting>
  <conditionalFormatting sqref="A33:B36 B43 B41:C42 D42:E42">
    <cfRule type="expression" dxfId="1" priority="41" stopIfTrue="1">
      <formula>"len($A:$A)=3"</formula>
    </cfRule>
  </conditionalFormatting>
  <conditionalFormatting sqref="C33:E33 C34:D36">
    <cfRule type="expression" dxfId="1" priority="19" stopIfTrue="1">
      <formula>"len($A:$A)=3"</formula>
    </cfRule>
  </conditionalFormatting>
  <conditionalFormatting sqref="A34:B36">
    <cfRule type="expression" dxfId="1" priority="40" stopIfTrue="1">
      <formula>"len($A:$A)=3"</formula>
    </cfRule>
  </conditionalFormatting>
  <conditionalFormatting sqref="C34:C35 C36:D36">
    <cfRule type="expression" dxfId="1" priority="18" stopIfTrue="1">
      <formula>"len($A:$A)=3"</formula>
    </cfRule>
  </conditionalFormatting>
  <conditionalFormatting sqref="A37:B43">
    <cfRule type="expression" dxfId="1" priority="38" stopIfTrue="1">
      <formula>"len($A:$A)=3"</formula>
    </cfRule>
  </conditionalFormatting>
  <conditionalFormatting sqref="C37:C42 D39:E39">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useFirstPageNumber="1" horizontalDpi="600"/>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0">
    <tabColor theme="9" tint="0.4"/>
  </sheetPr>
  <dimension ref="A1:K275"/>
  <sheetViews>
    <sheetView showZeros="0" zoomScale="70" zoomScaleNormal="70" workbookViewId="0">
      <pane ySplit="4" topLeftCell="A226" activePane="bottomLeft" state="frozen"/>
      <selection/>
      <selection pane="bottomLeft" activeCell="D39" sqref="D39"/>
    </sheetView>
  </sheetViews>
  <sheetFormatPr defaultColWidth="9" defaultRowHeight="15.6"/>
  <cols>
    <col min="1" max="1" width="12.6296296296296" style="317" customWidth="1"/>
    <col min="2" max="2" width="43.75" style="319" customWidth="1"/>
    <col min="3" max="3" width="19.2037037037037" style="551" customWidth="1"/>
    <col min="4" max="5" width="16.75" style="551" customWidth="1"/>
    <col min="6" max="7" width="15.6296296296296" style="552" customWidth="1"/>
    <col min="8" max="8" width="3.75" style="720" customWidth="1"/>
    <col min="9" max="9" width="9.25" style="319"/>
    <col min="10" max="10" width="9" style="319" customWidth="1"/>
    <col min="11" max="11" width="13.1111111111111" style="319" customWidth="1"/>
    <col min="12" max="16384" width="9" style="551"/>
  </cols>
  <sheetData>
    <row r="1" s="319" customFormat="1" ht="45" customHeight="1" spans="2:8">
      <c r="B1" s="322" t="s">
        <v>1464</v>
      </c>
      <c r="C1" s="322"/>
      <c r="D1" s="322"/>
      <c r="E1" s="322"/>
      <c r="F1" s="322"/>
      <c r="G1" s="322"/>
      <c r="H1" s="720"/>
    </row>
    <row r="2" s="319" customFormat="1" ht="20.1" customHeight="1" spans="1:8">
      <c r="A2" s="719"/>
      <c r="B2" s="721" t="s">
        <v>1465</v>
      </c>
      <c r="C2" s="722"/>
      <c r="D2" s="722"/>
      <c r="E2" s="325"/>
      <c r="F2" s="320"/>
      <c r="G2" s="326" t="s">
        <v>2</v>
      </c>
      <c r="H2" s="720"/>
    </row>
    <row r="3" s="316" customFormat="1" ht="36" customHeight="1" spans="1:7">
      <c r="A3" s="723" t="s">
        <v>3</v>
      </c>
      <c r="B3" s="152" t="s">
        <v>4</v>
      </c>
      <c r="C3" s="151" t="s">
        <v>5</v>
      </c>
      <c r="D3" s="151" t="s">
        <v>6</v>
      </c>
      <c r="E3" s="151"/>
      <c r="F3" s="152" t="s">
        <v>7</v>
      </c>
      <c r="G3" s="152"/>
    </row>
    <row r="4" s="316" customFormat="1" ht="36" customHeight="1" spans="1:9">
      <c r="A4" s="724"/>
      <c r="B4" s="152"/>
      <c r="C4" s="151"/>
      <c r="D4" s="151" t="s">
        <v>79</v>
      </c>
      <c r="E4" s="151" t="s">
        <v>10</v>
      </c>
      <c r="F4" s="151" t="s">
        <v>11</v>
      </c>
      <c r="G4" s="151" t="s">
        <v>80</v>
      </c>
      <c r="H4" s="329" t="s">
        <v>8</v>
      </c>
      <c r="I4" s="316" t="s">
        <v>143</v>
      </c>
    </row>
    <row r="5" s="718" customFormat="1" ht="36" customHeight="1" spans="1:11">
      <c r="A5" s="725">
        <v>207</v>
      </c>
      <c r="B5" s="726" t="s">
        <v>1237</v>
      </c>
      <c r="C5" s="361">
        <f>SUM(C6,C12,C18)</f>
        <v>0</v>
      </c>
      <c r="D5" s="361">
        <f>SUM(D6,D12,D18)</f>
        <v>0</v>
      </c>
      <c r="E5" s="361">
        <f>SUM(E6,E12,E18)</f>
        <v>0</v>
      </c>
      <c r="F5" s="333" t="str">
        <f t="shared" ref="F5:F68" si="0">IF(C5&lt;&gt;0,E5/C5-1,"")</f>
        <v/>
      </c>
      <c r="G5" s="333" t="str">
        <f t="shared" ref="G5:G68" si="1">IF(D5&lt;&gt;0,E5/D5,"")</f>
        <v/>
      </c>
      <c r="H5" s="727" t="str">
        <f t="shared" ref="H5:H68" si="2">IF(LEN(A5)=3,"是",IF(B5&lt;&gt;"",IF(SUM(C5:E5)&lt;&gt;0,"是","否"),"是"))</f>
        <v>是</v>
      </c>
      <c r="I5" s="316" t="str">
        <f t="shared" ref="I5:I68" si="3">IF(LEN(A5)=3,"类",IF(LEN(A5)=5,"款","项"))</f>
        <v>类</v>
      </c>
      <c r="J5" s="736"/>
      <c r="K5" s="736"/>
    </row>
    <row r="6" s="718" customFormat="1" ht="36" hidden="1" customHeight="1" spans="1:11">
      <c r="A6" s="728">
        <v>20707</v>
      </c>
      <c r="B6" s="729" t="s">
        <v>1238</v>
      </c>
      <c r="C6" s="730">
        <f>SUM(C7:C11)</f>
        <v>0</v>
      </c>
      <c r="D6" s="730">
        <f>SUM(D7:D11)</f>
        <v>0</v>
      </c>
      <c r="E6" s="730">
        <f>SUM(E7:E11)</f>
        <v>0</v>
      </c>
      <c r="F6" s="338" t="str">
        <f t="shared" si="0"/>
        <v/>
      </c>
      <c r="G6" s="338" t="str">
        <f t="shared" si="1"/>
        <v/>
      </c>
      <c r="H6" s="727" t="str">
        <f t="shared" si="2"/>
        <v>否</v>
      </c>
      <c r="I6" s="316" t="str">
        <f t="shared" si="3"/>
        <v>款</v>
      </c>
      <c r="J6" s="736"/>
      <c r="K6" s="736"/>
    </row>
    <row r="7" s="317" customFormat="1" ht="36" hidden="1" customHeight="1" spans="1:11">
      <c r="A7" s="731">
        <v>2070701</v>
      </c>
      <c r="B7" s="732" t="s">
        <v>1239</v>
      </c>
      <c r="C7" s="396"/>
      <c r="D7" s="396">
        <v>0</v>
      </c>
      <c r="E7" s="395">
        <v>0</v>
      </c>
      <c r="F7" s="338" t="str">
        <f t="shared" si="0"/>
        <v/>
      </c>
      <c r="G7" s="338" t="str">
        <f t="shared" si="1"/>
        <v/>
      </c>
      <c r="H7" s="727" t="str">
        <f t="shared" si="2"/>
        <v>否</v>
      </c>
      <c r="I7" s="316" t="str">
        <f t="shared" si="3"/>
        <v>项</v>
      </c>
      <c r="J7" s="319"/>
      <c r="K7" s="319"/>
    </row>
    <row r="8" s="317" customFormat="1" ht="36" hidden="1" customHeight="1" spans="1:11">
      <c r="A8" s="731">
        <v>2070702</v>
      </c>
      <c r="B8" s="732" t="s">
        <v>1240</v>
      </c>
      <c r="C8" s="396"/>
      <c r="D8" s="396">
        <v>0</v>
      </c>
      <c r="E8" s="395">
        <v>0</v>
      </c>
      <c r="F8" s="338" t="str">
        <f t="shared" si="0"/>
        <v/>
      </c>
      <c r="G8" s="338" t="str">
        <f t="shared" si="1"/>
        <v/>
      </c>
      <c r="H8" s="727" t="str">
        <f t="shared" si="2"/>
        <v>否</v>
      </c>
      <c r="I8" s="316" t="str">
        <f t="shared" si="3"/>
        <v>项</v>
      </c>
      <c r="J8" s="319"/>
      <c r="K8" s="319"/>
    </row>
    <row r="9" s="317" customFormat="1" ht="36" hidden="1" customHeight="1" spans="1:11">
      <c r="A9" s="728">
        <v>2070703</v>
      </c>
      <c r="B9" s="732" t="s">
        <v>1241</v>
      </c>
      <c r="C9" s="396"/>
      <c r="D9" s="396">
        <v>0</v>
      </c>
      <c r="E9" s="395">
        <v>0</v>
      </c>
      <c r="F9" s="338" t="str">
        <f t="shared" si="0"/>
        <v/>
      </c>
      <c r="G9" s="338" t="str">
        <f t="shared" si="1"/>
        <v/>
      </c>
      <c r="H9" s="727" t="str">
        <f t="shared" si="2"/>
        <v>否</v>
      </c>
      <c r="I9" s="316" t="str">
        <f t="shared" si="3"/>
        <v>项</v>
      </c>
      <c r="J9" s="319"/>
      <c r="K9" s="319"/>
    </row>
    <row r="10" s="317" customFormat="1" ht="36" hidden="1" customHeight="1" spans="1:11">
      <c r="A10" s="728">
        <v>2070704</v>
      </c>
      <c r="B10" s="733" t="s">
        <v>1242</v>
      </c>
      <c r="C10" s="396"/>
      <c r="D10" s="396">
        <v>0</v>
      </c>
      <c r="E10" s="395">
        <v>0</v>
      </c>
      <c r="F10" s="338" t="str">
        <f t="shared" si="0"/>
        <v/>
      </c>
      <c r="G10" s="338" t="str">
        <f t="shared" si="1"/>
        <v/>
      </c>
      <c r="H10" s="727" t="str">
        <f t="shared" si="2"/>
        <v>否</v>
      </c>
      <c r="I10" s="316" t="str">
        <f t="shared" si="3"/>
        <v>项</v>
      </c>
      <c r="J10" s="319"/>
      <c r="K10" s="319"/>
    </row>
    <row r="11" s="718" customFormat="1" ht="36" hidden="1" customHeight="1" spans="1:11">
      <c r="A11" s="728">
        <v>2070799</v>
      </c>
      <c r="B11" s="732" t="s">
        <v>1243</v>
      </c>
      <c r="C11" s="396"/>
      <c r="D11" s="396">
        <v>0</v>
      </c>
      <c r="E11" s="395">
        <v>0</v>
      </c>
      <c r="F11" s="338" t="str">
        <f t="shared" si="0"/>
        <v/>
      </c>
      <c r="G11" s="338" t="str">
        <f t="shared" si="1"/>
        <v/>
      </c>
      <c r="H11" s="727" t="str">
        <f t="shared" si="2"/>
        <v>否</v>
      </c>
      <c r="I11" s="316" t="str">
        <f t="shared" si="3"/>
        <v>项</v>
      </c>
      <c r="J11" s="736"/>
      <c r="K11" s="736"/>
    </row>
    <row r="12" s="718" customFormat="1" ht="36" hidden="1" customHeight="1" spans="1:11">
      <c r="A12" s="728">
        <v>20709</v>
      </c>
      <c r="B12" s="729" t="s">
        <v>1244</v>
      </c>
      <c r="C12" s="730">
        <f>SUM(C13:C17)</f>
        <v>0</v>
      </c>
      <c r="D12" s="730">
        <f>SUM(D13:D17)</f>
        <v>0</v>
      </c>
      <c r="E12" s="730">
        <f>SUM(E13:E17)</f>
        <v>0</v>
      </c>
      <c r="F12" s="338" t="str">
        <f t="shared" si="0"/>
        <v/>
      </c>
      <c r="G12" s="338" t="str">
        <f t="shared" si="1"/>
        <v/>
      </c>
      <c r="H12" s="727" t="str">
        <f t="shared" si="2"/>
        <v>否</v>
      </c>
      <c r="I12" s="316" t="str">
        <f t="shared" si="3"/>
        <v>款</v>
      </c>
      <c r="J12" s="736"/>
      <c r="K12" s="736"/>
    </row>
    <row r="13" s="317" customFormat="1" ht="36" hidden="1" customHeight="1" spans="1:11">
      <c r="A13" s="728">
        <v>2070901</v>
      </c>
      <c r="B13" s="729" t="s">
        <v>1245</v>
      </c>
      <c r="C13" s="396"/>
      <c r="D13" s="396">
        <v>0</v>
      </c>
      <c r="E13" s="395">
        <v>0</v>
      </c>
      <c r="F13" s="338" t="str">
        <f t="shared" si="0"/>
        <v/>
      </c>
      <c r="G13" s="338" t="str">
        <f t="shared" si="1"/>
        <v/>
      </c>
      <c r="H13" s="727" t="str">
        <f t="shared" si="2"/>
        <v>否</v>
      </c>
      <c r="I13" s="316" t="str">
        <f t="shared" si="3"/>
        <v>项</v>
      </c>
      <c r="J13" s="319"/>
      <c r="K13" s="319"/>
    </row>
    <row r="14" s="317" customFormat="1" ht="36" hidden="1" customHeight="1" spans="1:11">
      <c r="A14" s="728">
        <v>2070902</v>
      </c>
      <c r="B14" s="732" t="s">
        <v>1246</v>
      </c>
      <c r="C14" s="396"/>
      <c r="D14" s="396">
        <v>0</v>
      </c>
      <c r="E14" s="395">
        <v>0</v>
      </c>
      <c r="F14" s="338" t="str">
        <f t="shared" si="0"/>
        <v/>
      </c>
      <c r="G14" s="338" t="str">
        <f t="shared" si="1"/>
        <v/>
      </c>
      <c r="H14" s="727" t="str">
        <f t="shared" si="2"/>
        <v>否</v>
      </c>
      <c r="I14" s="316" t="str">
        <f t="shared" si="3"/>
        <v>项</v>
      </c>
      <c r="J14" s="319"/>
      <c r="K14" s="319"/>
    </row>
    <row r="15" s="317" customFormat="1" ht="36" hidden="1" customHeight="1" spans="1:11">
      <c r="A15" s="728">
        <v>2070903</v>
      </c>
      <c r="B15" s="732" t="s">
        <v>1247</v>
      </c>
      <c r="C15" s="396"/>
      <c r="D15" s="396">
        <v>0</v>
      </c>
      <c r="E15" s="395">
        <v>0</v>
      </c>
      <c r="F15" s="338" t="str">
        <f t="shared" si="0"/>
        <v/>
      </c>
      <c r="G15" s="338" t="str">
        <f t="shared" si="1"/>
        <v/>
      </c>
      <c r="H15" s="727" t="str">
        <f t="shared" si="2"/>
        <v>否</v>
      </c>
      <c r="I15" s="316" t="str">
        <f t="shared" si="3"/>
        <v>项</v>
      </c>
      <c r="J15" s="319"/>
      <c r="K15" s="319"/>
    </row>
    <row r="16" s="317" customFormat="1" ht="36" hidden="1" customHeight="1" spans="1:11">
      <c r="A16" s="731">
        <v>2070904</v>
      </c>
      <c r="B16" s="732" t="s">
        <v>1248</v>
      </c>
      <c r="C16" s="396">
        <v>0</v>
      </c>
      <c r="D16" s="396">
        <v>0</v>
      </c>
      <c r="E16" s="395">
        <v>0</v>
      </c>
      <c r="F16" s="338" t="str">
        <f t="shared" si="0"/>
        <v/>
      </c>
      <c r="G16" s="338" t="str">
        <f t="shared" si="1"/>
        <v/>
      </c>
      <c r="H16" s="727" t="str">
        <f t="shared" si="2"/>
        <v>否</v>
      </c>
      <c r="I16" s="316" t="str">
        <f t="shared" si="3"/>
        <v>项</v>
      </c>
      <c r="J16" s="319"/>
      <c r="K16" s="319"/>
    </row>
    <row r="17" s="317" customFormat="1" ht="36" hidden="1" customHeight="1" spans="1:11">
      <c r="A17" s="728">
        <v>2070999</v>
      </c>
      <c r="B17" s="732" t="s">
        <v>1249</v>
      </c>
      <c r="C17" s="396"/>
      <c r="D17" s="396">
        <v>0</v>
      </c>
      <c r="E17" s="395">
        <v>0</v>
      </c>
      <c r="F17" s="338" t="str">
        <f t="shared" si="0"/>
        <v/>
      </c>
      <c r="G17" s="338" t="str">
        <f t="shared" si="1"/>
        <v/>
      </c>
      <c r="H17" s="727" t="str">
        <f t="shared" si="2"/>
        <v>否</v>
      </c>
      <c r="I17" s="316" t="str">
        <f t="shared" si="3"/>
        <v>项</v>
      </c>
      <c r="J17" s="319"/>
      <c r="K17" s="319"/>
    </row>
    <row r="18" s="718" customFormat="1" ht="36" hidden="1" customHeight="1" spans="1:11">
      <c r="A18" s="728">
        <v>20710</v>
      </c>
      <c r="B18" s="732" t="s">
        <v>1250</v>
      </c>
      <c r="C18" s="730">
        <f>SUM(C19:C20)</f>
        <v>0</v>
      </c>
      <c r="D18" s="730">
        <f>SUM(D19:D20)</f>
        <v>0</v>
      </c>
      <c r="E18" s="730">
        <f>SUM(E19:E20)</f>
        <v>0</v>
      </c>
      <c r="F18" s="338" t="str">
        <f t="shared" si="0"/>
        <v/>
      </c>
      <c r="G18" s="338" t="str">
        <f t="shared" si="1"/>
        <v/>
      </c>
      <c r="H18" s="727" t="str">
        <f t="shared" si="2"/>
        <v>否</v>
      </c>
      <c r="I18" s="316" t="str">
        <f t="shared" si="3"/>
        <v>款</v>
      </c>
      <c r="J18" s="736"/>
      <c r="K18" s="736"/>
    </row>
    <row r="19" s="317" customFormat="1" ht="36" hidden="1" customHeight="1" spans="1:11">
      <c r="A19" s="728">
        <v>2071001</v>
      </c>
      <c r="B19" s="729" t="s">
        <v>1251</v>
      </c>
      <c r="C19" s="396"/>
      <c r="D19" s="396">
        <v>0</v>
      </c>
      <c r="E19" s="395">
        <v>0</v>
      </c>
      <c r="F19" s="338" t="str">
        <f t="shared" si="0"/>
        <v/>
      </c>
      <c r="G19" s="338" t="str">
        <f t="shared" si="1"/>
        <v/>
      </c>
      <c r="H19" s="727" t="str">
        <f t="shared" si="2"/>
        <v>否</v>
      </c>
      <c r="I19" s="316" t="str">
        <f t="shared" si="3"/>
        <v>项</v>
      </c>
      <c r="J19" s="319"/>
      <c r="K19" s="319"/>
    </row>
    <row r="20" s="317" customFormat="1" ht="36" hidden="1" customHeight="1" spans="1:11">
      <c r="A20" s="728">
        <v>2071099</v>
      </c>
      <c r="B20" s="732" t="s">
        <v>1252</v>
      </c>
      <c r="C20" s="396"/>
      <c r="D20" s="396">
        <v>0</v>
      </c>
      <c r="E20" s="395">
        <v>0</v>
      </c>
      <c r="F20" s="338" t="str">
        <f t="shared" si="0"/>
        <v/>
      </c>
      <c r="G20" s="338" t="str">
        <f t="shared" si="1"/>
        <v/>
      </c>
      <c r="H20" s="727" t="str">
        <f t="shared" si="2"/>
        <v>否</v>
      </c>
      <c r="I20" s="316" t="str">
        <f t="shared" si="3"/>
        <v>项</v>
      </c>
      <c r="J20" s="319"/>
      <c r="K20" s="319"/>
    </row>
    <row r="21" s="317" customFormat="1" ht="36" customHeight="1" spans="1:11">
      <c r="A21" s="725">
        <v>208</v>
      </c>
      <c r="B21" s="734" t="s">
        <v>1253</v>
      </c>
      <c r="C21" s="361">
        <f>SUM(C22,C26,C30)</f>
        <v>208</v>
      </c>
      <c r="D21" s="361">
        <f>SUM(D22,D26,D30)</f>
        <v>484</v>
      </c>
      <c r="E21" s="361">
        <f>SUM(E22,E26,E30)</f>
        <v>846</v>
      </c>
      <c r="F21" s="333">
        <f t="shared" si="0"/>
        <v>3.06730769230769</v>
      </c>
      <c r="G21" s="333">
        <f t="shared" si="1"/>
        <v>1.74793388429752</v>
      </c>
      <c r="H21" s="727" t="str">
        <f t="shared" si="2"/>
        <v>是</v>
      </c>
      <c r="I21" s="316" t="str">
        <f t="shared" si="3"/>
        <v>类</v>
      </c>
      <c r="J21" s="319"/>
      <c r="K21" s="319"/>
    </row>
    <row r="22" s="718" customFormat="1" ht="36" customHeight="1" spans="1:11">
      <c r="A22" s="728">
        <v>20822</v>
      </c>
      <c r="B22" s="732" t="s">
        <v>1254</v>
      </c>
      <c r="C22" s="730">
        <f>SUM(C23:C25)</f>
        <v>208</v>
      </c>
      <c r="D22" s="730">
        <f>SUM(D23:D25)</f>
        <v>484</v>
      </c>
      <c r="E22" s="730">
        <f>SUM(E23:E25)</f>
        <v>846</v>
      </c>
      <c r="F22" s="338">
        <f t="shared" si="0"/>
        <v>3.06730769230769</v>
      </c>
      <c r="G22" s="338">
        <f t="shared" si="1"/>
        <v>1.74793388429752</v>
      </c>
      <c r="H22" s="727" t="str">
        <f t="shared" si="2"/>
        <v>是</v>
      </c>
      <c r="I22" s="316" t="str">
        <f t="shared" si="3"/>
        <v>款</v>
      </c>
      <c r="J22" s="736"/>
      <c r="K22" s="736"/>
    </row>
    <row r="23" ht="36" customHeight="1" spans="1:9">
      <c r="A23" s="731">
        <v>2082201</v>
      </c>
      <c r="B23" s="729" t="s">
        <v>1255</v>
      </c>
      <c r="C23" s="396">
        <v>208</v>
      </c>
      <c r="D23" s="735">
        <v>34</v>
      </c>
      <c r="E23" s="509">
        <v>211</v>
      </c>
      <c r="F23" s="338">
        <f t="shared" si="0"/>
        <v>0.0144230769230769</v>
      </c>
      <c r="G23" s="338">
        <f t="shared" si="1"/>
        <v>6.20588235294118</v>
      </c>
      <c r="H23" s="727" t="str">
        <f t="shared" si="2"/>
        <v>是</v>
      </c>
      <c r="I23" s="316" t="str">
        <f t="shared" si="3"/>
        <v>项</v>
      </c>
    </row>
    <row r="24" s="718" customFormat="1" ht="36" customHeight="1" spans="1:11">
      <c r="A24" s="731">
        <v>2082202</v>
      </c>
      <c r="B24" s="729" t="s">
        <v>1256</v>
      </c>
      <c r="C24" s="396"/>
      <c r="D24" s="735">
        <v>450</v>
      </c>
      <c r="E24" s="509">
        <v>635</v>
      </c>
      <c r="F24" s="338" t="str">
        <f t="shared" si="0"/>
        <v/>
      </c>
      <c r="G24" s="338">
        <f t="shared" si="1"/>
        <v>1.41111111111111</v>
      </c>
      <c r="H24" s="727" t="str">
        <f t="shared" si="2"/>
        <v>是</v>
      </c>
      <c r="I24" s="316" t="str">
        <f t="shared" si="3"/>
        <v>项</v>
      </c>
      <c r="J24" s="736"/>
      <c r="K24" s="736"/>
    </row>
    <row r="25" s="317" customFormat="1" ht="36" hidden="1" customHeight="1" spans="1:11">
      <c r="A25" s="728">
        <v>2082299</v>
      </c>
      <c r="B25" s="729" t="s">
        <v>1257</v>
      </c>
      <c r="C25" s="396">
        <v>0</v>
      </c>
      <c r="D25" s="396">
        <v>0</v>
      </c>
      <c r="E25" s="395">
        <v>0</v>
      </c>
      <c r="F25" s="338" t="str">
        <f t="shared" si="0"/>
        <v/>
      </c>
      <c r="G25" s="338" t="str">
        <f t="shared" si="1"/>
        <v/>
      </c>
      <c r="H25" s="727" t="str">
        <f t="shared" si="2"/>
        <v>否</v>
      </c>
      <c r="I25" s="316" t="str">
        <f t="shared" si="3"/>
        <v>项</v>
      </c>
      <c r="J25" s="319"/>
      <c r="K25" s="319"/>
    </row>
    <row r="26" s="317" customFormat="1" ht="36" hidden="1" customHeight="1" spans="1:11">
      <c r="A26" s="728">
        <v>20823</v>
      </c>
      <c r="B26" s="732" t="s">
        <v>1258</v>
      </c>
      <c r="C26" s="730">
        <f>SUM(C27:C29)</f>
        <v>0</v>
      </c>
      <c r="D26" s="730">
        <f>SUM(D27:D29)</f>
        <v>0</v>
      </c>
      <c r="E26" s="730">
        <f>SUM(E27:E29)</f>
        <v>0</v>
      </c>
      <c r="F26" s="338" t="str">
        <f t="shared" si="0"/>
        <v/>
      </c>
      <c r="G26" s="338" t="str">
        <f t="shared" si="1"/>
        <v/>
      </c>
      <c r="H26" s="727" t="str">
        <f t="shared" si="2"/>
        <v>否</v>
      </c>
      <c r="I26" s="316" t="str">
        <f t="shared" si="3"/>
        <v>款</v>
      </c>
      <c r="J26" s="319"/>
      <c r="K26" s="319"/>
    </row>
    <row r="27" s="317" customFormat="1" ht="36" hidden="1" customHeight="1" spans="1:11">
      <c r="A27" s="728">
        <v>2082301</v>
      </c>
      <c r="B27" s="732" t="s">
        <v>1255</v>
      </c>
      <c r="C27" s="396"/>
      <c r="D27" s="396">
        <v>0</v>
      </c>
      <c r="E27" s="395">
        <v>0</v>
      </c>
      <c r="F27" s="338" t="str">
        <f t="shared" si="0"/>
        <v/>
      </c>
      <c r="G27" s="338" t="str">
        <f t="shared" si="1"/>
        <v/>
      </c>
      <c r="H27" s="727" t="str">
        <f t="shared" si="2"/>
        <v>否</v>
      </c>
      <c r="I27" s="316" t="str">
        <f t="shared" si="3"/>
        <v>项</v>
      </c>
      <c r="J27" s="319"/>
      <c r="K27" s="319"/>
    </row>
    <row r="28" s="317" customFormat="1" ht="36" hidden="1" customHeight="1" spans="1:11">
      <c r="A28" s="728">
        <v>2082302</v>
      </c>
      <c r="B28" s="732" t="s">
        <v>1256</v>
      </c>
      <c r="C28" s="396"/>
      <c r="D28" s="396">
        <v>0</v>
      </c>
      <c r="E28" s="395">
        <v>0</v>
      </c>
      <c r="F28" s="338" t="str">
        <f t="shared" si="0"/>
        <v/>
      </c>
      <c r="G28" s="338" t="str">
        <f t="shared" si="1"/>
        <v/>
      </c>
      <c r="H28" s="727" t="str">
        <f t="shared" si="2"/>
        <v>否</v>
      </c>
      <c r="I28" s="316" t="str">
        <f t="shared" si="3"/>
        <v>项</v>
      </c>
      <c r="J28" s="319"/>
      <c r="K28" s="319"/>
    </row>
    <row r="29" s="718" customFormat="1" ht="36" hidden="1" customHeight="1" spans="1:11">
      <c r="A29" s="728">
        <v>2082399</v>
      </c>
      <c r="B29" s="732" t="s">
        <v>1259</v>
      </c>
      <c r="C29" s="396"/>
      <c r="D29" s="396">
        <v>0</v>
      </c>
      <c r="E29" s="395">
        <v>0</v>
      </c>
      <c r="F29" s="338" t="str">
        <f t="shared" si="0"/>
        <v/>
      </c>
      <c r="G29" s="338" t="str">
        <f t="shared" si="1"/>
        <v/>
      </c>
      <c r="H29" s="727" t="str">
        <f t="shared" si="2"/>
        <v>否</v>
      </c>
      <c r="I29" s="316" t="str">
        <f t="shared" si="3"/>
        <v>项</v>
      </c>
      <c r="J29" s="736"/>
      <c r="K29" s="736"/>
    </row>
    <row r="30" s="718" customFormat="1" ht="36" hidden="1" customHeight="1" spans="1:11">
      <c r="A30" s="728">
        <v>20829</v>
      </c>
      <c r="B30" s="729" t="s">
        <v>1260</v>
      </c>
      <c r="C30" s="730">
        <f>SUM(C31:C32)</f>
        <v>0</v>
      </c>
      <c r="D30" s="730">
        <f>SUM(D31:D32)</f>
        <v>0</v>
      </c>
      <c r="E30" s="730">
        <f>SUM(E31:E32)</f>
        <v>0</v>
      </c>
      <c r="F30" s="338" t="str">
        <f t="shared" si="0"/>
        <v/>
      </c>
      <c r="G30" s="338" t="str">
        <f t="shared" si="1"/>
        <v/>
      </c>
      <c r="H30" s="727" t="str">
        <f t="shared" si="2"/>
        <v>否</v>
      </c>
      <c r="I30" s="316" t="str">
        <f t="shared" si="3"/>
        <v>款</v>
      </c>
      <c r="J30" s="736"/>
      <c r="K30" s="736"/>
    </row>
    <row r="31" s="317" customFormat="1" ht="36" hidden="1" customHeight="1" spans="1:11">
      <c r="A31" s="728">
        <v>2082901</v>
      </c>
      <c r="B31" s="729" t="s">
        <v>1256</v>
      </c>
      <c r="C31" s="396"/>
      <c r="D31" s="396">
        <v>0</v>
      </c>
      <c r="E31" s="395">
        <v>0</v>
      </c>
      <c r="F31" s="338" t="str">
        <f t="shared" si="0"/>
        <v/>
      </c>
      <c r="G31" s="338" t="str">
        <f t="shared" si="1"/>
        <v/>
      </c>
      <c r="H31" s="727" t="str">
        <f t="shared" si="2"/>
        <v>否</v>
      </c>
      <c r="I31" s="316" t="str">
        <f t="shared" si="3"/>
        <v>项</v>
      </c>
      <c r="J31" s="319"/>
      <c r="K31" s="319"/>
    </row>
    <row r="32" s="318" customFormat="1" ht="36" hidden="1" customHeight="1" spans="1:11">
      <c r="A32" s="728">
        <v>2082999</v>
      </c>
      <c r="B32" s="732" t="s">
        <v>1261</v>
      </c>
      <c r="C32" s="396"/>
      <c r="D32" s="396">
        <v>0</v>
      </c>
      <c r="E32" s="395">
        <v>0</v>
      </c>
      <c r="F32" s="338" t="str">
        <f t="shared" si="0"/>
        <v/>
      </c>
      <c r="G32" s="338" t="str">
        <f t="shared" si="1"/>
        <v/>
      </c>
      <c r="H32" s="727" t="str">
        <f t="shared" si="2"/>
        <v>否</v>
      </c>
      <c r="I32" s="316" t="str">
        <f t="shared" si="3"/>
        <v>项</v>
      </c>
      <c r="J32" s="736"/>
      <c r="K32" s="736"/>
    </row>
    <row r="33" s="317" customFormat="1" ht="36" customHeight="1" spans="1:11">
      <c r="A33" s="725">
        <v>211</v>
      </c>
      <c r="B33" s="734" t="s">
        <v>1262</v>
      </c>
      <c r="C33" s="361">
        <f>SUM(C34,C39)</f>
        <v>0</v>
      </c>
      <c r="D33" s="361">
        <f>SUM(D34,D39)</f>
        <v>0</v>
      </c>
      <c r="E33" s="361">
        <f>SUM(E34,E39)</f>
        <v>0</v>
      </c>
      <c r="F33" s="333" t="str">
        <f t="shared" si="0"/>
        <v/>
      </c>
      <c r="G33" s="333" t="str">
        <f t="shared" si="1"/>
        <v/>
      </c>
      <c r="H33" s="727" t="str">
        <f t="shared" si="2"/>
        <v>是</v>
      </c>
      <c r="I33" s="316" t="str">
        <f t="shared" si="3"/>
        <v>类</v>
      </c>
      <c r="J33" s="319"/>
      <c r="K33" s="319"/>
    </row>
    <row r="34" s="317" customFormat="1" ht="36" hidden="1" customHeight="1" spans="1:11">
      <c r="A34" s="728">
        <v>21160</v>
      </c>
      <c r="B34" s="732" t="s">
        <v>1263</v>
      </c>
      <c r="C34" s="730">
        <f>SUM(C35:C38)</f>
        <v>0</v>
      </c>
      <c r="D34" s="730">
        <f>SUM(D35:D38)</f>
        <v>0</v>
      </c>
      <c r="E34" s="730">
        <f>SUM(E35:E38)</f>
        <v>0</v>
      </c>
      <c r="F34" s="338" t="str">
        <f t="shared" si="0"/>
        <v/>
      </c>
      <c r="G34" s="338" t="str">
        <f t="shared" si="1"/>
        <v/>
      </c>
      <c r="H34" s="727" t="str">
        <f t="shared" si="2"/>
        <v>否</v>
      </c>
      <c r="I34" s="316" t="str">
        <f t="shared" si="3"/>
        <v>款</v>
      </c>
      <c r="J34" s="319"/>
      <c r="K34" s="319"/>
    </row>
    <row r="35" s="317" customFormat="1" ht="36" hidden="1" customHeight="1" spans="1:11">
      <c r="A35" s="728">
        <v>2116001</v>
      </c>
      <c r="B35" s="732" t="s">
        <v>1264</v>
      </c>
      <c r="C35" s="396"/>
      <c r="D35" s="396">
        <v>0</v>
      </c>
      <c r="E35" s="395">
        <v>0</v>
      </c>
      <c r="F35" s="338" t="str">
        <f t="shared" si="0"/>
        <v/>
      </c>
      <c r="G35" s="338" t="str">
        <f t="shared" si="1"/>
        <v/>
      </c>
      <c r="H35" s="727" t="str">
        <f t="shared" si="2"/>
        <v>否</v>
      </c>
      <c r="I35" s="316" t="str">
        <f t="shared" si="3"/>
        <v>项</v>
      </c>
      <c r="J35" s="319"/>
      <c r="K35" s="319"/>
    </row>
    <row r="36" s="317" customFormat="1" ht="36" hidden="1" customHeight="1" spans="1:11">
      <c r="A36" s="728">
        <v>2116002</v>
      </c>
      <c r="B36" s="732" t="s">
        <v>68</v>
      </c>
      <c r="C36" s="396"/>
      <c r="D36" s="396">
        <v>0</v>
      </c>
      <c r="E36" s="395">
        <v>0</v>
      </c>
      <c r="F36" s="338" t="str">
        <f t="shared" si="0"/>
        <v/>
      </c>
      <c r="G36" s="338" t="str">
        <f t="shared" si="1"/>
        <v/>
      </c>
      <c r="H36" s="727" t="str">
        <f t="shared" si="2"/>
        <v>否</v>
      </c>
      <c r="I36" s="316" t="str">
        <f t="shared" si="3"/>
        <v>项</v>
      </c>
      <c r="J36" s="319"/>
      <c r="K36" s="319"/>
    </row>
    <row r="37" s="317" customFormat="1" ht="36" hidden="1" customHeight="1" spans="1:11">
      <c r="A37" s="728">
        <v>2116003</v>
      </c>
      <c r="B37" s="732" t="s">
        <v>1265</v>
      </c>
      <c r="C37" s="396"/>
      <c r="D37" s="396">
        <v>0</v>
      </c>
      <c r="E37" s="395">
        <v>0</v>
      </c>
      <c r="F37" s="338" t="str">
        <f t="shared" si="0"/>
        <v/>
      </c>
      <c r="G37" s="338" t="str">
        <f t="shared" si="1"/>
        <v/>
      </c>
      <c r="H37" s="727" t="str">
        <f t="shared" si="2"/>
        <v>否</v>
      </c>
      <c r="I37" s="316" t="str">
        <f t="shared" si="3"/>
        <v>项</v>
      </c>
      <c r="J37" s="319"/>
      <c r="K37" s="319"/>
    </row>
    <row r="38" s="317" customFormat="1" ht="36" hidden="1" customHeight="1" spans="1:11">
      <c r="A38" s="728">
        <v>2116099</v>
      </c>
      <c r="B38" s="732" t="s">
        <v>1266</v>
      </c>
      <c r="C38" s="396"/>
      <c r="D38" s="396">
        <v>0</v>
      </c>
      <c r="E38" s="395">
        <v>0</v>
      </c>
      <c r="F38" s="338" t="str">
        <f t="shared" si="0"/>
        <v/>
      </c>
      <c r="G38" s="338" t="str">
        <f t="shared" si="1"/>
        <v/>
      </c>
      <c r="H38" s="727" t="str">
        <f t="shared" si="2"/>
        <v>否</v>
      </c>
      <c r="I38" s="316" t="str">
        <f t="shared" si="3"/>
        <v>项</v>
      </c>
      <c r="J38" s="319"/>
      <c r="K38" s="319"/>
    </row>
    <row r="39" s="317" customFormat="1" ht="36" hidden="1" customHeight="1" spans="1:11">
      <c r="A39" s="728">
        <v>21161</v>
      </c>
      <c r="B39" s="732" t="s">
        <v>1267</v>
      </c>
      <c r="C39" s="730">
        <f>SUM(C40:C43)</f>
        <v>0</v>
      </c>
      <c r="D39" s="730">
        <f>SUM(D40:D43)</f>
        <v>0</v>
      </c>
      <c r="E39" s="730">
        <f>SUM(E40:E43)</f>
        <v>0</v>
      </c>
      <c r="F39" s="338" t="str">
        <f t="shared" si="0"/>
        <v/>
      </c>
      <c r="G39" s="338" t="str">
        <f t="shared" si="1"/>
        <v/>
      </c>
      <c r="H39" s="727" t="str">
        <f t="shared" si="2"/>
        <v>否</v>
      </c>
      <c r="I39" s="316" t="str">
        <f t="shared" si="3"/>
        <v>款</v>
      </c>
      <c r="J39" s="319"/>
      <c r="K39" s="319"/>
    </row>
    <row r="40" s="318" customFormat="1" ht="36" hidden="1" customHeight="1" spans="1:11">
      <c r="A40" s="728">
        <v>2116101</v>
      </c>
      <c r="B40" s="732" t="s">
        <v>1268</v>
      </c>
      <c r="C40" s="396"/>
      <c r="D40" s="396">
        <v>0</v>
      </c>
      <c r="E40" s="395">
        <v>0</v>
      </c>
      <c r="F40" s="338" t="str">
        <f t="shared" si="0"/>
        <v/>
      </c>
      <c r="G40" s="338" t="str">
        <f t="shared" si="1"/>
        <v/>
      </c>
      <c r="H40" s="727" t="str">
        <f t="shared" si="2"/>
        <v>否</v>
      </c>
      <c r="I40" s="316" t="str">
        <f t="shared" si="3"/>
        <v>项</v>
      </c>
      <c r="J40" s="736"/>
      <c r="K40" s="736"/>
    </row>
    <row r="41" s="317" customFormat="1" ht="36" hidden="1" customHeight="1" spans="1:11">
      <c r="A41" s="728">
        <v>2116102</v>
      </c>
      <c r="B41" s="732" t="s">
        <v>1269</v>
      </c>
      <c r="C41" s="396"/>
      <c r="D41" s="396">
        <v>0</v>
      </c>
      <c r="E41" s="395">
        <v>0</v>
      </c>
      <c r="F41" s="338" t="str">
        <f t="shared" si="0"/>
        <v/>
      </c>
      <c r="G41" s="338" t="str">
        <f t="shared" si="1"/>
        <v/>
      </c>
      <c r="H41" s="727" t="str">
        <f t="shared" si="2"/>
        <v>否</v>
      </c>
      <c r="I41" s="316" t="str">
        <f t="shared" si="3"/>
        <v>项</v>
      </c>
      <c r="J41" s="319"/>
      <c r="K41" s="319"/>
    </row>
    <row r="42" s="317" customFormat="1" ht="36" hidden="1" customHeight="1" spans="1:11">
      <c r="A42" s="728">
        <v>2116103</v>
      </c>
      <c r="B42" s="732" t="s">
        <v>1270</v>
      </c>
      <c r="C42" s="396"/>
      <c r="D42" s="396">
        <v>0</v>
      </c>
      <c r="E42" s="395">
        <v>0</v>
      </c>
      <c r="F42" s="338" t="str">
        <f t="shared" si="0"/>
        <v/>
      </c>
      <c r="G42" s="338" t="str">
        <f t="shared" si="1"/>
        <v/>
      </c>
      <c r="H42" s="727" t="str">
        <f t="shared" si="2"/>
        <v>否</v>
      </c>
      <c r="I42" s="316" t="str">
        <f t="shared" si="3"/>
        <v>项</v>
      </c>
      <c r="J42" s="319"/>
      <c r="K42" s="319"/>
    </row>
    <row r="43" s="718" customFormat="1" ht="36" hidden="1" customHeight="1" spans="1:11">
      <c r="A43" s="728">
        <v>2116104</v>
      </c>
      <c r="B43" s="732" t="s">
        <v>1271</v>
      </c>
      <c r="C43" s="396"/>
      <c r="D43" s="396">
        <v>0</v>
      </c>
      <c r="E43" s="395">
        <v>0</v>
      </c>
      <c r="F43" s="338" t="str">
        <f t="shared" si="0"/>
        <v/>
      </c>
      <c r="G43" s="338" t="str">
        <f t="shared" si="1"/>
        <v/>
      </c>
      <c r="H43" s="727" t="str">
        <f t="shared" si="2"/>
        <v>否</v>
      </c>
      <c r="I43" s="316" t="str">
        <f t="shared" si="3"/>
        <v>项</v>
      </c>
      <c r="J43" s="736"/>
      <c r="K43" s="736"/>
    </row>
    <row r="44" s="317" customFormat="1" ht="36" customHeight="1" spans="1:11">
      <c r="A44" s="725">
        <v>212</v>
      </c>
      <c r="B44" s="734" t="s">
        <v>1272</v>
      </c>
      <c r="C44" s="361">
        <f>SUM(C45,C59,C63,C64,C70,C74,C78,C82,C88,C91)</f>
        <v>23076</v>
      </c>
      <c r="D44" s="361">
        <f>SUM(D45,D59,D63,D64,D70,D74,D78,D82,D88,D91)</f>
        <v>54389</v>
      </c>
      <c r="E44" s="361">
        <f>SUM(E45,E59,E63,E64,E70,E74,E78,E82,E88,E91)</f>
        <v>11219</v>
      </c>
      <c r="F44" s="333">
        <f t="shared" si="0"/>
        <v>-0.513823886288785</v>
      </c>
      <c r="G44" s="333">
        <f t="shared" si="1"/>
        <v>0.206273327327217</v>
      </c>
      <c r="H44" s="727" t="str">
        <f t="shared" si="2"/>
        <v>是</v>
      </c>
      <c r="I44" s="316" t="str">
        <f t="shared" si="3"/>
        <v>类</v>
      </c>
      <c r="J44" s="319"/>
      <c r="K44" s="319"/>
    </row>
    <row r="45" s="317" customFormat="1" ht="36" customHeight="1" spans="1:11">
      <c r="A45" s="728">
        <v>21208</v>
      </c>
      <c r="B45" s="732" t="s">
        <v>1273</v>
      </c>
      <c r="C45" s="730">
        <f>SUM(C46:C58)</f>
        <v>22434</v>
      </c>
      <c r="D45" s="730">
        <f>SUM(D46:D58)</f>
        <v>53652</v>
      </c>
      <c r="E45" s="730">
        <f>SUM(E46:E58)</f>
        <v>10492</v>
      </c>
      <c r="F45" s="338">
        <f t="shared" si="0"/>
        <v>-0.532317018810734</v>
      </c>
      <c r="G45" s="338">
        <f t="shared" si="1"/>
        <v>0.195556549616044</v>
      </c>
      <c r="H45" s="727" t="str">
        <f t="shared" si="2"/>
        <v>是</v>
      </c>
      <c r="I45" s="316" t="str">
        <f t="shared" si="3"/>
        <v>款</v>
      </c>
      <c r="J45" s="319"/>
      <c r="K45" s="319"/>
    </row>
    <row r="46" s="317" customFormat="1" ht="36" customHeight="1" spans="1:11">
      <c r="A46" s="731">
        <v>2120801</v>
      </c>
      <c r="B46" s="732" t="s">
        <v>1274</v>
      </c>
      <c r="C46" s="396">
        <v>14293</v>
      </c>
      <c r="D46" s="735">
        <v>13741</v>
      </c>
      <c r="E46" s="509">
        <v>2762</v>
      </c>
      <c r="F46" s="338">
        <f t="shared" si="0"/>
        <v>-0.8067585531379</v>
      </c>
      <c r="G46" s="338">
        <f t="shared" si="1"/>
        <v>0.201004293719525</v>
      </c>
      <c r="H46" s="727" t="str">
        <f t="shared" si="2"/>
        <v>是</v>
      </c>
      <c r="I46" s="316" t="str">
        <f t="shared" si="3"/>
        <v>项</v>
      </c>
      <c r="J46" s="319"/>
      <c r="K46" s="319"/>
    </row>
    <row r="47" s="317" customFormat="1" ht="36" customHeight="1" spans="1:11">
      <c r="A47" s="731">
        <v>2120802</v>
      </c>
      <c r="B47" s="732" t="s">
        <v>1275</v>
      </c>
      <c r="C47" s="396">
        <v>4489</v>
      </c>
      <c r="D47" s="735">
        <v>24796</v>
      </c>
      <c r="E47" s="509">
        <v>3392</v>
      </c>
      <c r="F47" s="338">
        <f t="shared" si="0"/>
        <v>-0.244375139229227</v>
      </c>
      <c r="G47" s="338">
        <f t="shared" si="1"/>
        <v>0.136796257460881</v>
      </c>
      <c r="H47" s="727" t="str">
        <f t="shared" si="2"/>
        <v>是</v>
      </c>
      <c r="I47" s="316" t="str">
        <f t="shared" si="3"/>
        <v>项</v>
      </c>
      <c r="J47" s="319"/>
      <c r="K47" s="319"/>
    </row>
    <row r="48" s="318" customFormat="1" ht="36" customHeight="1" spans="1:11">
      <c r="A48" s="731">
        <v>2120803</v>
      </c>
      <c r="B48" s="729" t="s">
        <v>1276</v>
      </c>
      <c r="C48" s="396">
        <v>747</v>
      </c>
      <c r="D48" s="735">
        <v>383</v>
      </c>
      <c r="E48" s="509">
        <v>138</v>
      </c>
      <c r="F48" s="338">
        <f t="shared" si="0"/>
        <v>-0.815261044176707</v>
      </c>
      <c r="G48" s="338">
        <f t="shared" si="1"/>
        <v>0.360313315926893</v>
      </c>
      <c r="H48" s="727" t="str">
        <f t="shared" si="2"/>
        <v>是</v>
      </c>
      <c r="I48" s="316" t="str">
        <f t="shared" si="3"/>
        <v>项</v>
      </c>
      <c r="J48" s="736"/>
      <c r="K48" s="736"/>
    </row>
    <row r="49" ht="36" customHeight="1" spans="1:9">
      <c r="A49" s="731">
        <v>2120804</v>
      </c>
      <c r="B49" s="732" t="s">
        <v>1277</v>
      </c>
      <c r="C49" s="396">
        <v>1013</v>
      </c>
      <c r="D49" s="735">
        <v>7800</v>
      </c>
      <c r="E49" s="509">
        <v>1846</v>
      </c>
      <c r="F49" s="338">
        <f t="shared" si="0"/>
        <v>0.822309970384995</v>
      </c>
      <c r="G49" s="338">
        <f t="shared" si="1"/>
        <v>0.236666666666667</v>
      </c>
      <c r="H49" s="727" t="str">
        <f t="shared" si="2"/>
        <v>是</v>
      </c>
      <c r="I49" s="316" t="str">
        <f t="shared" si="3"/>
        <v>项</v>
      </c>
    </row>
    <row r="50" s="317" customFormat="1" ht="36" hidden="1" customHeight="1" spans="1:11">
      <c r="A50" s="728">
        <v>2120805</v>
      </c>
      <c r="B50" s="732" t="s">
        <v>1278</v>
      </c>
      <c r="C50" s="396"/>
      <c r="D50" s="396">
        <v>0</v>
      </c>
      <c r="E50" s="395">
        <v>0</v>
      </c>
      <c r="F50" s="338" t="str">
        <f t="shared" si="0"/>
        <v/>
      </c>
      <c r="G50" s="338" t="str">
        <f t="shared" si="1"/>
        <v/>
      </c>
      <c r="H50" s="727" t="str">
        <f t="shared" si="2"/>
        <v>否</v>
      </c>
      <c r="I50" s="316" t="str">
        <f t="shared" si="3"/>
        <v>项</v>
      </c>
      <c r="J50" s="319"/>
      <c r="K50" s="319"/>
    </row>
    <row r="51" s="317" customFormat="1" ht="36" customHeight="1" spans="1:11">
      <c r="A51" s="731">
        <v>2120806</v>
      </c>
      <c r="B51" s="732" t="s">
        <v>1279</v>
      </c>
      <c r="C51" s="396">
        <v>49</v>
      </c>
      <c r="D51" s="735">
        <v>1144</v>
      </c>
      <c r="E51" s="509">
        <v>200</v>
      </c>
      <c r="F51" s="338">
        <f t="shared" si="0"/>
        <v>3.08163265306122</v>
      </c>
      <c r="G51" s="338">
        <f t="shared" si="1"/>
        <v>0.174825174825175</v>
      </c>
      <c r="H51" s="727" t="str">
        <f t="shared" si="2"/>
        <v>是</v>
      </c>
      <c r="I51" s="316" t="str">
        <f t="shared" si="3"/>
        <v>项</v>
      </c>
      <c r="J51" s="319"/>
      <c r="K51" s="319"/>
    </row>
    <row r="52" s="317" customFormat="1" ht="36" customHeight="1" spans="1:11">
      <c r="A52" s="731">
        <v>2120807</v>
      </c>
      <c r="B52" s="732" t="s">
        <v>1280</v>
      </c>
      <c r="C52" s="396">
        <v>127</v>
      </c>
      <c r="D52" s="735">
        <v>345</v>
      </c>
      <c r="E52" s="509">
        <v>202</v>
      </c>
      <c r="F52" s="338">
        <f t="shared" si="0"/>
        <v>0.590551181102362</v>
      </c>
      <c r="G52" s="338">
        <f t="shared" si="1"/>
        <v>0.585507246376812</v>
      </c>
      <c r="H52" s="727" t="str">
        <f t="shared" si="2"/>
        <v>是</v>
      </c>
      <c r="I52" s="316" t="str">
        <f t="shared" si="3"/>
        <v>项</v>
      </c>
      <c r="J52" s="319"/>
      <c r="K52" s="319"/>
    </row>
    <row r="53" ht="36" hidden="1" customHeight="1" spans="1:9">
      <c r="A53" s="728">
        <v>2120809</v>
      </c>
      <c r="B53" s="732" t="s">
        <v>1281</v>
      </c>
      <c r="C53" s="396"/>
      <c r="D53" s="396">
        <v>0</v>
      </c>
      <c r="E53" s="395">
        <v>0</v>
      </c>
      <c r="F53" s="338" t="str">
        <f t="shared" si="0"/>
        <v/>
      </c>
      <c r="G53" s="338" t="str">
        <f t="shared" si="1"/>
        <v/>
      </c>
      <c r="H53" s="727" t="str">
        <f t="shared" si="2"/>
        <v>否</v>
      </c>
      <c r="I53" s="316" t="str">
        <f t="shared" si="3"/>
        <v>项</v>
      </c>
    </row>
    <row r="54" ht="36" hidden="1" customHeight="1" spans="1:9">
      <c r="A54" s="728">
        <v>2120810</v>
      </c>
      <c r="B54" s="729" t="s">
        <v>1282</v>
      </c>
      <c r="C54" s="396"/>
      <c r="D54" s="396">
        <v>0</v>
      </c>
      <c r="E54" s="395">
        <v>0</v>
      </c>
      <c r="F54" s="338" t="str">
        <f t="shared" si="0"/>
        <v/>
      </c>
      <c r="G54" s="338" t="str">
        <f t="shared" si="1"/>
        <v/>
      </c>
      <c r="H54" s="727" t="str">
        <f t="shared" si="2"/>
        <v>否</v>
      </c>
      <c r="I54" s="316" t="str">
        <f t="shared" si="3"/>
        <v>项</v>
      </c>
    </row>
    <row r="55" s="318" customFormat="1" ht="36" customHeight="1" spans="1:11">
      <c r="A55" s="728">
        <v>2120811</v>
      </c>
      <c r="B55" s="732" t="s">
        <v>1283</v>
      </c>
      <c r="C55" s="396">
        <v>161</v>
      </c>
      <c r="D55" s="735">
        <v>324</v>
      </c>
      <c r="E55" s="509">
        <v>209</v>
      </c>
      <c r="F55" s="338">
        <f t="shared" si="0"/>
        <v>0.298136645962733</v>
      </c>
      <c r="G55" s="338">
        <f t="shared" si="1"/>
        <v>0.645061728395062</v>
      </c>
      <c r="H55" s="727" t="str">
        <f t="shared" si="2"/>
        <v>是</v>
      </c>
      <c r="I55" s="316" t="str">
        <f t="shared" si="3"/>
        <v>项</v>
      </c>
      <c r="J55" s="736"/>
      <c r="K55" s="736"/>
    </row>
    <row r="56" s="318" customFormat="1" ht="36" customHeight="1" spans="1:11">
      <c r="A56" s="728">
        <v>2120814</v>
      </c>
      <c r="B56" s="732" t="s">
        <v>1284</v>
      </c>
      <c r="C56" s="396">
        <v>30</v>
      </c>
      <c r="D56" s="735">
        <v>1355</v>
      </c>
      <c r="E56" s="509">
        <v>299</v>
      </c>
      <c r="F56" s="338">
        <f t="shared" si="0"/>
        <v>8.96666666666667</v>
      </c>
      <c r="G56" s="338">
        <f t="shared" si="1"/>
        <v>0.220664206642066</v>
      </c>
      <c r="H56" s="727" t="str">
        <f t="shared" si="2"/>
        <v>是</v>
      </c>
      <c r="I56" s="316" t="str">
        <f t="shared" si="3"/>
        <v>项</v>
      </c>
      <c r="J56" s="736"/>
      <c r="K56" s="736"/>
    </row>
    <row r="57" s="318" customFormat="1" ht="36" customHeight="1" spans="1:11">
      <c r="A57" s="728">
        <v>2120816</v>
      </c>
      <c r="B57" s="732" t="s">
        <v>1285</v>
      </c>
      <c r="C57" s="396"/>
      <c r="D57" s="735">
        <v>293</v>
      </c>
      <c r="E57" s="509">
        <v>60</v>
      </c>
      <c r="F57" s="338" t="str">
        <f t="shared" si="0"/>
        <v/>
      </c>
      <c r="G57" s="338">
        <f t="shared" si="1"/>
        <v>0.204778156996587</v>
      </c>
      <c r="H57" s="727" t="str">
        <f t="shared" si="2"/>
        <v>是</v>
      </c>
      <c r="I57" s="316" t="str">
        <f t="shared" si="3"/>
        <v>项</v>
      </c>
      <c r="J57" s="736"/>
      <c r="K57" s="736"/>
    </row>
    <row r="58" s="317" customFormat="1" ht="36" customHeight="1" spans="1:11">
      <c r="A58" s="731">
        <v>2120899</v>
      </c>
      <c r="B58" s="732" t="s">
        <v>1286</v>
      </c>
      <c r="C58" s="396">
        <v>1525</v>
      </c>
      <c r="D58" s="735">
        <v>3471</v>
      </c>
      <c r="E58" s="509">
        <v>1384</v>
      </c>
      <c r="F58" s="338">
        <f t="shared" si="0"/>
        <v>-0.0924590163934427</v>
      </c>
      <c r="G58" s="338">
        <f t="shared" si="1"/>
        <v>0.398732353788534</v>
      </c>
      <c r="H58" s="727" t="str">
        <f t="shared" si="2"/>
        <v>是</v>
      </c>
      <c r="I58" s="316" t="str">
        <f t="shared" si="3"/>
        <v>项</v>
      </c>
      <c r="J58" s="319"/>
      <c r="K58" s="319"/>
    </row>
    <row r="59" s="317" customFormat="1" ht="36" hidden="1" customHeight="1" spans="1:11">
      <c r="A59" s="728">
        <v>21210</v>
      </c>
      <c r="B59" s="729" t="s">
        <v>1287</v>
      </c>
      <c r="C59" s="730">
        <f>SUM(C60:C62)</f>
        <v>0</v>
      </c>
      <c r="D59" s="730">
        <f>SUM(D60:D62)</f>
        <v>0</v>
      </c>
      <c r="E59" s="730">
        <f>SUM(E60:E62)</f>
        <v>0</v>
      </c>
      <c r="F59" s="338" t="str">
        <f t="shared" si="0"/>
        <v/>
      </c>
      <c r="G59" s="338" t="str">
        <f t="shared" si="1"/>
        <v/>
      </c>
      <c r="H59" s="727" t="str">
        <f t="shared" si="2"/>
        <v>否</v>
      </c>
      <c r="I59" s="316" t="str">
        <f t="shared" si="3"/>
        <v>款</v>
      </c>
      <c r="J59" s="319"/>
      <c r="K59" s="319"/>
    </row>
    <row r="60" s="317" customFormat="1" ht="36" hidden="1" customHeight="1" spans="1:11">
      <c r="A60" s="728">
        <v>2121001</v>
      </c>
      <c r="B60" s="729" t="s">
        <v>1274</v>
      </c>
      <c r="C60" s="396">
        <v>0</v>
      </c>
      <c r="D60" s="396">
        <v>0</v>
      </c>
      <c r="E60" s="395">
        <v>0</v>
      </c>
      <c r="F60" s="338" t="str">
        <f t="shared" si="0"/>
        <v/>
      </c>
      <c r="G60" s="338" t="str">
        <f t="shared" si="1"/>
        <v/>
      </c>
      <c r="H60" s="727" t="str">
        <f t="shared" si="2"/>
        <v>否</v>
      </c>
      <c r="I60" s="316" t="str">
        <f t="shared" si="3"/>
        <v>项</v>
      </c>
      <c r="J60" s="319"/>
      <c r="K60" s="319"/>
    </row>
    <row r="61" ht="36" hidden="1" customHeight="1" spans="1:9">
      <c r="A61" s="728">
        <v>2121002</v>
      </c>
      <c r="B61" s="732" t="s">
        <v>1275</v>
      </c>
      <c r="C61" s="396">
        <v>0</v>
      </c>
      <c r="D61" s="396">
        <v>0</v>
      </c>
      <c r="E61" s="395">
        <v>0</v>
      </c>
      <c r="F61" s="338" t="str">
        <f t="shared" si="0"/>
        <v/>
      </c>
      <c r="G61" s="338" t="str">
        <f t="shared" si="1"/>
        <v/>
      </c>
      <c r="H61" s="727" t="str">
        <f t="shared" si="2"/>
        <v>否</v>
      </c>
      <c r="I61" s="316" t="str">
        <f t="shared" si="3"/>
        <v>项</v>
      </c>
    </row>
    <row r="62" s="317" customFormat="1" ht="36" hidden="1" customHeight="1" spans="1:11">
      <c r="A62" s="728">
        <v>2121099</v>
      </c>
      <c r="B62" s="732" t="s">
        <v>1288</v>
      </c>
      <c r="C62" s="396">
        <v>0</v>
      </c>
      <c r="D62" s="396">
        <v>0</v>
      </c>
      <c r="E62" s="395">
        <v>0</v>
      </c>
      <c r="F62" s="338" t="str">
        <f t="shared" si="0"/>
        <v/>
      </c>
      <c r="G62" s="338" t="str">
        <f t="shared" si="1"/>
        <v/>
      </c>
      <c r="H62" s="727" t="str">
        <f t="shared" si="2"/>
        <v>否</v>
      </c>
      <c r="I62" s="316" t="str">
        <f t="shared" si="3"/>
        <v>项</v>
      </c>
      <c r="J62" s="319"/>
      <c r="K62" s="319"/>
    </row>
    <row r="63" s="318" customFormat="1" ht="36" hidden="1" customHeight="1" spans="1:11">
      <c r="A63" s="731">
        <v>21211</v>
      </c>
      <c r="B63" s="732" t="s">
        <v>1289</v>
      </c>
      <c r="C63" s="396">
        <v>0</v>
      </c>
      <c r="D63" s="396">
        <v>0</v>
      </c>
      <c r="E63" s="395">
        <v>0</v>
      </c>
      <c r="F63" s="338" t="str">
        <f t="shared" si="0"/>
        <v/>
      </c>
      <c r="G63" s="338" t="str">
        <f t="shared" si="1"/>
        <v/>
      </c>
      <c r="H63" s="727" t="str">
        <f t="shared" si="2"/>
        <v>否</v>
      </c>
      <c r="I63" s="316" t="str">
        <f t="shared" si="3"/>
        <v>款</v>
      </c>
      <c r="J63" s="736"/>
      <c r="K63" s="736"/>
    </row>
    <row r="64" s="317" customFormat="1" ht="36" customHeight="1" spans="1:11">
      <c r="A64" s="728">
        <v>21213</v>
      </c>
      <c r="B64" s="732" t="s">
        <v>1290</v>
      </c>
      <c r="C64" s="730">
        <f>SUM(C65:C69)</f>
        <v>115</v>
      </c>
      <c r="D64" s="730">
        <f>SUM(D65:D69)</f>
        <v>70</v>
      </c>
      <c r="E64" s="730">
        <f>SUM(E65:E69)</f>
        <v>70</v>
      </c>
      <c r="F64" s="338">
        <f t="shared" si="0"/>
        <v>-0.391304347826087</v>
      </c>
      <c r="G64" s="338">
        <f t="shared" si="1"/>
        <v>1</v>
      </c>
      <c r="H64" s="727" t="str">
        <f t="shared" si="2"/>
        <v>是</v>
      </c>
      <c r="I64" s="316" t="str">
        <f t="shared" si="3"/>
        <v>款</v>
      </c>
      <c r="J64" s="319"/>
      <c r="K64" s="319"/>
    </row>
    <row r="65" s="317" customFormat="1" ht="36" hidden="1" customHeight="1" spans="1:11">
      <c r="A65" s="728">
        <v>2121301</v>
      </c>
      <c r="B65" s="732" t="s">
        <v>1291</v>
      </c>
      <c r="C65" s="396"/>
      <c r="D65" s="396"/>
      <c r="E65" s="395"/>
      <c r="F65" s="338" t="str">
        <f t="shared" si="0"/>
        <v/>
      </c>
      <c r="G65" s="338" t="str">
        <f t="shared" si="1"/>
        <v/>
      </c>
      <c r="H65" s="727" t="str">
        <f t="shared" si="2"/>
        <v>否</v>
      </c>
      <c r="I65" s="316" t="str">
        <f t="shared" si="3"/>
        <v>项</v>
      </c>
      <c r="J65" s="319"/>
      <c r="K65" s="319"/>
    </row>
    <row r="66" s="317" customFormat="1" ht="36" customHeight="1" spans="1:11">
      <c r="A66" s="731">
        <v>2121302</v>
      </c>
      <c r="B66" s="729" t="s">
        <v>1292</v>
      </c>
      <c r="C66" s="396">
        <v>20</v>
      </c>
      <c r="D66" s="735">
        <v>40</v>
      </c>
      <c r="E66" s="509">
        <v>40</v>
      </c>
      <c r="F66" s="338">
        <f t="shared" si="0"/>
        <v>1</v>
      </c>
      <c r="G66" s="338">
        <f t="shared" si="1"/>
        <v>1</v>
      </c>
      <c r="H66" s="727" t="str">
        <f t="shared" si="2"/>
        <v>是</v>
      </c>
      <c r="I66" s="316" t="str">
        <f t="shared" si="3"/>
        <v>项</v>
      </c>
      <c r="J66" s="319"/>
      <c r="K66" s="319"/>
    </row>
    <row r="67" ht="36" customHeight="1" spans="1:9">
      <c r="A67" s="728">
        <v>2121303</v>
      </c>
      <c r="B67" s="732" t="s">
        <v>1293</v>
      </c>
      <c r="C67" s="396">
        <v>50</v>
      </c>
      <c r="D67" s="735">
        <v>30</v>
      </c>
      <c r="E67" s="509">
        <v>30</v>
      </c>
      <c r="F67" s="338">
        <f t="shared" si="0"/>
        <v>-0.4</v>
      </c>
      <c r="G67" s="338">
        <f t="shared" si="1"/>
        <v>1</v>
      </c>
      <c r="H67" s="727" t="str">
        <f t="shared" si="2"/>
        <v>是</v>
      </c>
      <c r="I67" s="316" t="str">
        <f t="shared" si="3"/>
        <v>项</v>
      </c>
    </row>
    <row r="68" s="718" customFormat="1" ht="36" hidden="1" customHeight="1" spans="1:11">
      <c r="A68" s="728">
        <v>2121304</v>
      </c>
      <c r="B68" s="732" t="s">
        <v>1294</v>
      </c>
      <c r="C68" s="396"/>
      <c r="D68" s="396">
        <v>0</v>
      </c>
      <c r="E68" s="395">
        <v>0</v>
      </c>
      <c r="F68" s="338" t="str">
        <f t="shared" si="0"/>
        <v/>
      </c>
      <c r="G68" s="338" t="str">
        <f t="shared" si="1"/>
        <v/>
      </c>
      <c r="H68" s="727" t="str">
        <f t="shared" si="2"/>
        <v>否</v>
      </c>
      <c r="I68" s="316" t="str">
        <f t="shared" si="3"/>
        <v>项</v>
      </c>
      <c r="J68" s="736"/>
      <c r="K68" s="736"/>
    </row>
    <row r="69" ht="36" customHeight="1" spans="1:9">
      <c r="A69" s="731">
        <v>2121399</v>
      </c>
      <c r="B69" s="732" t="s">
        <v>1295</v>
      </c>
      <c r="C69" s="396">
        <v>45</v>
      </c>
      <c r="D69" s="396"/>
      <c r="E69" s="395"/>
      <c r="F69" s="338">
        <f t="shared" ref="F69:F132" si="4">IF(C69&lt;&gt;0,E69/C69-1,"")</f>
        <v>-1</v>
      </c>
      <c r="G69" s="338" t="str">
        <f t="shared" ref="G69:G132" si="5">IF(D69&lt;&gt;0,E69/D69,"")</f>
        <v/>
      </c>
      <c r="H69" s="727" t="str">
        <f t="shared" ref="H69:H132" si="6">IF(LEN(A69)=3,"是",IF(B69&lt;&gt;"",IF(SUM(C69:E69)&lt;&gt;0,"是","否"),"是"))</f>
        <v>是</v>
      </c>
      <c r="I69" s="316" t="str">
        <f t="shared" ref="I69:I132" si="7">IF(LEN(A69)=3,"类",IF(LEN(A69)=5,"款","项"))</f>
        <v>项</v>
      </c>
    </row>
    <row r="70" s="317" customFormat="1" ht="36" customHeight="1" spans="1:11">
      <c r="A70" s="728">
        <v>21214</v>
      </c>
      <c r="B70" s="732" t="s">
        <v>1296</v>
      </c>
      <c r="C70" s="730">
        <f>SUM(C71:C73)</f>
        <v>527</v>
      </c>
      <c r="D70" s="730">
        <f>SUM(D71:D73)</f>
        <v>667</v>
      </c>
      <c r="E70" s="730">
        <f>SUM(E71:E73)</f>
        <v>657</v>
      </c>
      <c r="F70" s="338">
        <f t="shared" si="4"/>
        <v>0.246679316888045</v>
      </c>
      <c r="G70" s="338">
        <f t="shared" si="5"/>
        <v>0.985007496251874</v>
      </c>
      <c r="H70" s="727" t="str">
        <f t="shared" si="6"/>
        <v>是</v>
      </c>
      <c r="I70" s="316" t="str">
        <f t="shared" si="7"/>
        <v>款</v>
      </c>
      <c r="J70" s="319"/>
      <c r="K70" s="319"/>
    </row>
    <row r="71" s="317" customFormat="1" ht="36" customHeight="1" spans="1:11">
      <c r="A71" s="728">
        <v>2121401</v>
      </c>
      <c r="B71" s="732" t="s">
        <v>1297</v>
      </c>
      <c r="C71" s="396">
        <v>477</v>
      </c>
      <c r="D71" s="735">
        <v>599</v>
      </c>
      <c r="E71" s="509">
        <v>588</v>
      </c>
      <c r="F71" s="338">
        <f t="shared" si="4"/>
        <v>0.232704402515723</v>
      </c>
      <c r="G71" s="338">
        <f t="shared" si="5"/>
        <v>0.981636060100167</v>
      </c>
      <c r="H71" s="727" t="str">
        <f t="shared" si="6"/>
        <v>是</v>
      </c>
      <c r="I71" s="316" t="str">
        <f t="shared" si="7"/>
        <v>项</v>
      </c>
      <c r="J71" s="319"/>
      <c r="K71" s="319"/>
    </row>
    <row r="72" s="317" customFormat="1" ht="36" customHeight="1" spans="1:11">
      <c r="A72" s="728">
        <v>2121402</v>
      </c>
      <c r="B72" s="729" t="s">
        <v>1298</v>
      </c>
      <c r="C72" s="396">
        <v>50</v>
      </c>
      <c r="D72" s="735">
        <v>68</v>
      </c>
      <c r="E72" s="509">
        <v>69</v>
      </c>
      <c r="F72" s="338">
        <f t="shared" si="4"/>
        <v>0.38</v>
      </c>
      <c r="G72" s="338">
        <f t="shared" si="5"/>
        <v>1.01470588235294</v>
      </c>
      <c r="H72" s="727" t="str">
        <f t="shared" si="6"/>
        <v>是</v>
      </c>
      <c r="I72" s="316" t="str">
        <f t="shared" si="7"/>
        <v>项</v>
      </c>
      <c r="J72" s="319"/>
      <c r="K72" s="319"/>
    </row>
    <row r="73" s="318" customFormat="1" ht="36" hidden="1" customHeight="1" spans="1:11">
      <c r="A73" s="728">
        <v>2121499</v>
      </c>
      <c r="B73" s="729" t="s">
        <v>1299</v>
      </c>
      <c r="C73" s="396"/>
      <c r="D73" s="396">
        <v>0</v>
      </c>
      <c r="E73" s="395">
        <v>0</v>
      </c>
      <c r="F73" s="338" t="str">
        <f t="shared" si="4"/>
        <v/>
      </c>
      <c r="G73" s="338" t="str">
        <f t="shared" si="5"/>
        <v/>
      </c>
      <c r="H73" s="727" t="str">
        <f t="shared" si="6"/>
        <v>否</v>
      </c>
      <c r="I73" s="316" t="str">
        <f t="shared" si="7"/>
        <v>项</v>
      </c>
      <c r="J73" s="736"/>
      <c r="K73" s="736"/>
    </row>
    <row r="74" s="317" customFormat="1" ht="36" hidden="1" customHeight="1" spans="1:11">
      <c r="A74" s="728">
        <v>21215</v>
      </c>
      <c r="B74" s="729" t="s">
        <v>1300</v>
      </c>
      <c r="C74" s="730">
        <f>SUM(C75:C77)</f>
        <v>0</v>
      </c>
      <c r="D74" s="730">
        <f>SUM(D75:D77)</f>
        <v>0</v>
      </c>
      <c r="E74" s="730">
        <f>SUM(E75:E77)</f>
        <v>0</v>
      </c>
      <c r="F74" s="338" t="str">
        <f t="shared" si="4"/>
        <v/>
      </c>
      <c r="G74" s="338" t="str">
        <f t="shared" si="5"/>
        <v/>
      </c>
      <c r="H74" s="727" t="str">
        <f t="shared" si="6"/>
        <v>否</v>
      </c>
      <c r="I74" s="316" t="str">
        <f t="shared" si="7"/>
        <v>款</v>
      </c>
      <c r="J74" s="319"/>
      <c r="K74" s="319"/>
    </row>
    <row r="75" ht="36" hidden="1" customHeight="1" spans="1:9">
      <c r="A75" s="731">
        <v>2121501</v>
      </c>
      <c r="B75" s="732" t="s">
        <v>1274</v>
      </c>
      <c r="C75" s="396">
        <v>0</v>
      </c>
      <c r="D75" s="396">
        <v>0</v>
      </c>
      <c r="E75" s="395">
        <v>0</v>
      </c>
      <c r="F75" s="338" t="str">
        <f t="shared" si="4"/>
        <v/>
      </c>
      <c r="G75" s="338" t="str">
        <f t="shared" si="5"/>
        <v/>
      </c>
      <c r="H75" s="727" t="str">
        <f t="shared" si="6"/>
        <v>否</v>
      </c>
      <c r="I75" s="316" t="str">
        <f t="shared" si="7"/>
        <v>项</v>
      </c>
    </row>
    <row r="76" s="317" customFormat="1" ht="36" hidden="1" customHeight="1" spans="1:11">
      <c r="A76" s="731">
        <v>2121502</v>
      </c>
      <c r="B76" s="732" t="s">
        <v>1275</v>
      </c>
      <c r="C76" s="396">
        <v>0</v>
      </c>
      <c r="D76" s="396">
        <v>0</v>
      </c>
      <c r="E76" s="395">
        <v>0</v>
      </c>
      <c r="F76" s="338" t="str">
        <f t="shared" si="4"/>
        <v/>
      </c>
      <c r="G76" s="338" t="str">
        <f t="shared" si="5"/>
        <v/>
      </c>
      <c r="H76" s="727" t="str">
        <f t="shared" si="6"/>
        <v>否</v>
      </c>
      <c r="I76" s="316" t="str">
        <f t="shared" si="7"/>
        <v>项</v>
      </c>
      <c r="J76" s="319"/>
      <c r="K76" s="319"/>
    </row>
    <row r="77" s="317" customFormat="1" ht="36" hidden="1" customHeight="1" spans="1:11">
      <c r="A77" s="728">
        <v>2121599</v>
      </c>
      <c r="B77" s="732" t="s">
        <v>1301</v>
      </c>
      <c r="C77" s="396"/>
      <c r="D77" s="396">
        <v>0</v>
      </c>
      <c r="E77" s="395">
        <v>0</v>
      </c>
      <c r="F77" s="338" t="str">
        <f t="shared" si="4"/>
        <v/>
      </c>
      <c r="G77" s="338" t="str">
        <f t="shared" si="5"/>
        <v/>
      </c>
      <c r="H77" s="727" t="str">
        <f t="shared" si="6"/>
        <v>否</v>
      </c>
      <c r="I77" s="316" t="str">
        <f t="shared" si="7"/>
        <v>项</v>
      </c>
      <c r="J77" s="319"/>
      <c r="K77" s="319"/>
    </row>
    <row r="78" s="318" customFormat="1" ht="36" hidden="1" customHeight="1" spans="1:11">
      <c r="A78" s="728">
        <v>21216</v>
      </c>
      <c r="B78" s="732" t="s">
        <v>1302</v>
      </c>
      <c r="C78" s="730">
        <f>SUM(C79:C81)</f>
        <v>0</v>
      </c>
      <c r="D78" s="730">
        <f>SUM(D79:D81)</f>
        <v>0</v>
      </c>
      <c r="E78" s="730">
        <f>SUM(E79:E81)</f>
        <v>0</v>
      </c>
      <c r="F78" s="338" t="str">
        <f t="shared" si="4"/>
        <v/>
      </c>
      <c r="G78" s="338" t="str">
        <f t="shared" si="5"/>
        <v/>
      </c>
      <c r="H78" s="727" t="str">
        <f t="shared" si="6"/>
        <v>否</v>
      </c>
      <c r="I78" s="316" t="str">
        <f t="shared" si="7"/>
        <v>款</v>
      </c>
      <c r="J78" s="736"/>
      <c r="K78" s="736"/>
    </row>
    <row r="79" s="318" customFormat="1" ht="36" hidden="1" customHeight="1" spans="1:11">
      <c r="A79" s="728">
        <v>2121601</v>
      </c>
      <c r="B79" s="732" t="s">
        <v>1274</v>
      </c>
      <c r="C79" s="396"/>
      <c r="D79" s="396">
        <v>0</v>
      </c>
      <c r="E79" s="395">
        <v>0</v>
      </c>
      <c r="F79" s="338" t="str">
        <f t="shared" si="4"/>
        <v/>
      </c>
      <c r="G79" s="338" t="str">
        <f t="shared" si="5"/>
        <v/>
      </c>
      <c r="H79" s="727" t="str">
        <f t="shared" si="6"/>
        <v>否</v>
      </c>
      <c r="I79" s="316" t="str">
        <f t="shared" si="7"/>
        <v>项</v>
      </c>
      <c r="J79" s="736"/>
      <c r="K79" s="736"/>
    </row>
    <row r="80" ht="36" hidden="1" customHeight="1" spans="1:9">
      <c r="A80" s="728">
        <v>2121602</v>
      </c>
      <c r="B80" s="729" t="s">
        <v>1275</v>
      </c>
      <c r="C80" s="396"/>
      <c r="D80" s="396">
        <v>0</v>
      </c>
      <c r="E80" s="395">
        <v>0</v>
      </c>
      <c r="F80" s="338" t="str">
        <f t="shared" si="4"/>
        <v/>
      </c>
      <c r="G80" s="338" t="str">
        <f t="shared" si="5"/>
        <v/>
      </c>
      <c r="H80" s="727" t="str">
        <f t="shared" si="6"/>
        <v>否</v>
      </c>
      <c r="I80" s="316" t="str">
        <f t="shared" si="7"/>
        <v>项</v>
      </c>
    </row>
    <row r="81" s="317" customFormat="1" ht="36" hidden="1" customHeight="1" spans="1:11">
      <c r="A81" s="728">
        <v>2121699</v>
      </c>
      <c r="B81" s="732" t="s">
        <v>1303</v>
      </c>
      <c r="C81" s="396"/>
      <c r="D81" s="396">
        <v>0</v>
      </c>
      <c r="E81" s="395">
        <v>0</v>
      </c>
      <c r="F81" s="338" t="str">
        <f t="shared" si="4"/>
        <v/>
      </c>
      <c r="G81" s="338" t="str">
        <f t="shared" si="5"/>
        <v/>
      </c>
      <c r="H81" s="727" t="str">
        <f t="shared" si="6"/>
        <v>否</v>
      </c>
      <c r="I81" s="316" t="str">
        <f t="shared" si="7"/>
        <v>项</v>
      </c>
      <c r="J81" s="319"/>
      <c r="K81" s="319"/>
    </row>
    <row r="82" s="317" customFormat="1" ht="36" hidden="1" customHeight="1" spans="1:11">
      <c r="A82" s="728">
        <v>21217</v>
      </c>
      <c r="B82" s="732" t="s">
        <v>1304</v>
      </c>
      <c r="C82" s="730">
        <f>SUM(C83:C87)</f>
        <v>0</v>
      </c>
      <c r="D82" s="730">
        <f>SUM(D83:D87)</f>
        <v>0</v>
      </c>
      <c r="E82" s="730">
        <f>SUM(E83:E87)</f>
        <v>0</v>
      </c>
      <c r="F82" s="338" t="str">
        <f t="shared" si="4"/>
        <v/>
      </c>
      <c r="G82" s="338" t="str">
        <f t="shared" si="5"/>
        <v/>
      </c>
      <c r="H82" s="727" t="str">
        <f t="shared" si="6"/>
        <v>否</v>
      </c>
      <c r="I82" s="316" t="str">
        <f t="shared" si="7"/>
        <v>款</v>
      </c>
      <c r="J82" s="319"/>
      <c r="K82" s="319"/>
    </row>
    <row r="83" s="317" customFormat="1" ht="36" hidden="1" customHeight="1" spans="1:11">
      <c r="A83" s="728">
        <v>2121701</v>
      </c>
      <c r="B83" s="732" t="s">
        <v>1291</v>
      </c>
      <c r="C83" s="396"/>
      <c r="D83" s="396">
        <v>0</v>
      </c>
      <c r="E83" s="395">
        <v>0</v>
      </c>
      <c r="F83" s="338" t="str">
        <f t="shared" si="4"/>
        <v/>
      </c>
      <c r="G83" s="338" t="str">
        <f t="shared" si="5"/>
        <v/>
      </c>
      <c r="H83" s="727" t="str">
        <f t="shared" si="6"/>
        <v>否</v>
      </c>
      <c r="I83" s="316" t="str">
        <f t="shared" si="7"/>
        <v>项</v>
      </c>
      <c r="J83" s="319"/>
      <c r="K83" s="319"/>
    </row>
    <row r="84" s="318" customFormat="1" ht="36" hidden="1" customHeight="1" spans="1:11">
      <c r="A84" s="728">
        <v>2121702</v>
      </c>
      <c r="B84" s="732" t="s">
        <v>1292</v>
      </c>
      <c r="C84" s="396"/>
      <c r="D84" s="396">
        <v>0</v>
      </c>
      <c r="E84" s="395">
        <v>0</v>
      </c>
      <c r="F84" s="338" t="str">
        <f t="shared" si="4"/>
        <v/>
      </c>
      <c r="G84" s="338" t="str">
        <f t="shared" si="5"/>
        <v/>
      </c>
      <c r="H84" s="727" t="str">
        <f t="shared" si="6"/>
        <v>否</v>
      </c>
      <c r="I84" s="316" t="str">
        <f t="shared" si="7"/>
        <v>项</v>
      </c>
      <c r="J84" s="736"/>
      <c r="K84" s="736"/>
    </row>
    <row r="85" ht="36" hidden="1" customHeight="1" spans="1:9">
      <c r="A85" s="728">
        <v>2121703</v>
      </c>
      <c r="B85" s="729" t="s">
        <v>1293</v>
      </c>
      <c r="C85" s="396"/>
      <c r="D85" s="396">
        <v>0</v>
      </c>
      <c r="E85" s="395">
        <v>0</v>
      </c>
      <c r="F85" s="338" t="str">
        <f t="shared" si="4"/>
        <v/>
      </c>
      <c r="G85" s="338" t="str">
        <f t="shared" si="5"/>
        <v/>
      </c>
      <c r="H85" s="727" t="str">
        <f t="shared" si="6"/>
        <v>否</v>
      </c>
      <c r="I85" s="316" t="str">
        <f t="shared" si="7"/>
        <v>项</v>
      </c>
    </row>
    <row r="86" s="317" customFormat="1" ht="36" hidden="1" customHeight="1" spans="1:11">
      <c r="A86" s="728">
        <v>2121704</v>
      </c>
      <c r="B86" s="732" t="s">
        <v>1294</v>
      </c>
      <c r="C86" s="396"/>
      <c r="D86" s="396">
        <v>0</v>
      </c>
      <c r="E86" s="395">
        <v>0</v>
      </c>
      <c r="F86" s="338" t="str">
        <f t="shared" si="4"/>
        <v/>
      </c>
      <c r="G86" s="338" t="str">
        <f t="shared" si="5"/>
        <v/>
      </c>
      <c r="H86" s="727" t="str">
        <f t="shared" si="6"/>
        <v>否</v>
      </c>
      <c r="I86" s="316" t="str">
        <f t="shared" si="7"/>
        <v>项</v>
      </c>
      <c r="J86" s="319"/>
      <c r="K86" s="319"/>
    </row>
    <row r="87" s="317" customFormat="1" ht="36" hidden="1" customHeight="1" spans="1:11">
      <c r="A87" s="728">
        <v>2121799</v>
      </c>
      <c r="B87" s="732" t="s">
        <v>1305</v>
      </c>
      <c r="C87" s="396"/>
      <c r="D87" s="396">
        <v>0</v>
      </c>
      <c r="E87" s="395">
        <v>0</v>
      </c>
      <c r="F87" s="338" t="str">
        <f t="shared" si="4"/>
        <v/>
      </c>
      <c r="G87" s="338" t="str">
        <f t="shared" si="5"/>
        <v/>
      </c>
      <c r="H87" s="727" t="str">
        <f t="shared" si="6"/>
        <v>否</v>
      </c>
      <c r="I87" s="316" t="str">
        <f t="shared" si="7"/>
        <v>项</v>
      </c>
      <c r="J87" s="319"/>
      <c r="K87" s="319"/>
    </row>
    <row r="88" ht="36" hidden="1" customHeight="1" spans="1:9">
      <c r="A88" s="728">
        <v>21218</v>
      </c>
      <c r="B88" s="732" t="s">
        <v>1306</v>
      </c>
      <c r="C88" s="730">
        <f>SUM(C89:C90)</f>
        <v>0</v>
      </c>
      <c r="D88" s="730">
        <f>SUM(D89:D90)</f>
        <v>0</v>
      </c>
      <c r="E88" s="730">
        <f>SUM(E89:E90)</f>
        <v>0</v>
      </c>
      <c r="F88" s="338" t="str">
        <f t="shared" si="4"/>
        <v/>
      </c>
      <c r="G88" s="338" t="str">
        <f t="shared" si="5"/>
        <v/>
      </c>
      <c r="H88" s="727" t="str">
        <f t="shared" si="6"/>
        <v>否</v>
      </c>
      <c r="I88" s="316" t="str">
        <f t="shared" si="7"/>
        <v>款</v>
      </c>
    </row>
    <row r="89" s="318" customFormat="1" ht="36" hidden="1" customHeight="1" spans="1:11">
      <c r="A89" s="728">
        <v>2121801</v>
      </c>
      <c r="B89" s="732" t="s">
        <v>1297</v>
      </c>
      <c r="C89" s="396"/>
      <c r="D89" s="396">
        <v>0</v>
      </c>
      <c r="E89" s="395">
        <v>0</v>
      </c>
      <c r="F89" s="338" t="str">
        <f t="shared" si="4"/>
        <v/>
      </c>
      <c r="G89" s="338" t="str">
        <f t="shared" si="5"/>
        <v/>
      </c>
      <c r="H89" s="727" t="str">
        <f t="shared" si="6"/>
        <v>否</v>
      </c>
      <c r="I89" s="316" t="str">
        <f t="shared" si="7"/>
        <v>项</v>
      </c>
      <c r="J89" s="736"/>
      <c r="K89" s="736"/>
    </row>
    <row r="90" s="317" customFormat="1" ht="36" hidden="1" customHeight="1" spans="1:11">
      <c r="A90" s="728">
        <v>2121899</v>
      </c>
      <c r="B90" s="729" t="s">
        <v>1307</v>
      </c>
      <c r="C90" s="396"/>
      <c r="D90" s="396">
        <v>0</v>
      </c>
      <c r="E90" s="395">
        <v>0</v>
      </c>
      <c r="F90" s="338" t="str">
        <f t="shared" si="4"/>
        <v/>
      </c>
      <c r="G90" s="338" t="str">
        <f t="shared" si="5"/>
        <v/>
      </c>
      <c r="H90" s="727" t="str">
        <f t="shared" si="6"/>
        <v>否</v>
      </c>
      <c r="I90" s="316" t="str">
        <f t="shared" si="7"/>
        <v>项</v>
      </c>
      <c r="J90" s="319"/>
      <c r="K90" s="319"/>
    </row>
    <row r="91" s="317" customFormat="1" ht="36" hidden="1" customHeight="1" spans="1:11">
      <c r="A91" s="728">
        <v>21219</v>
      </c>
      <c r="B91" s="729" t="s">
        <v>1308</v>
      </c>
      <c r="C91" s="730">
        <f>SUM(C92:C99)</f>
        <v>0</v>
      </c>
      <c r="D91" s="730">
        <f>SUM(D92:D99)</f>
        <v>0</v>
      </c>
      <c r="E91" s="730">
        <f>SUM(E92:E99)</f>
        <v>0</v>
      </c>
      <c r="F91" s="338" t="str">
        <f t="shared" si="4"/>
        <v/>
      </c>
      <c r="G91" s="338" t="str">
        <f t="shared" si="5"/>
        <v/>
      </c>
      <c r="H91" s="727" t="str">
        <f t="shared" si="6"/>
        <v>否</v>
      </c>
      <c r="I91" s="316" t="str">
        <f t="shared" si="7"/>
        <v>款</v>
      </c>
      <c r="J91" s="319"/>
      <c r="K91" s="319"/>
    </row>
    <row r="92" s="317" customFormat="1" ht="36" hidden="1" customHeight="1" spans="1:11">
      <c r="A92" s="728">
        <v>2121901</v>
      </c>
      <c r="B92" s="729" t="s">
        <v>1274</v>
      </c>
      <c r="C92" s="396"/>
      <c r="D92" s="396">
        <v>0</v>
      </c>
      <c r="E92" s="395">
        <v>0</v>
      </c>
      <c r="F92" s="338" t="str">
        <f t="shared" si="4"/>
        <v/>
      </c>
      <c r="G92" s="338" t="str">
        <f t="shared" si="5"/>
        <v/>
      </c>
      <c r="H92" s="727" t="str">
        <f t="shared" si="6"/>
        <v>否</v>
      </c>
      <c r="I92" s="316" t="str">
        <f t="shared" si="7"/>
        <v>项</v>
      </c>
      <c r="J92" s="319"/>
      <c r="K92" s="319"/>
    </row>
    <row r="93" ht="36" hidden="1" customHeight="1" spans="1:9">
      <c r="A93" s="728">
        <v>2121902</v>
      </c>
      <c r="B93" s="729" t="s">
        <v>1275</v>
      </c>
      <c r="C93" s="396"/>
      <c r="D93" s="396">
        <v>0</v>
      </c>
      <c r="E93" s="395">
        <v>0</v>
      </c>
      <c r="F93" s="338" t="str">
        <f t="shared" si="4"/>
        <v/>
      </c>
      <c r="G93" s="338" t="str">
        <f t="shared" si="5"/>
        <v/>
      </c>
      <c r="H93" s="727" t="str">
        <f t="shared" si="6"/>
        <v>否</v>
      </c>
      <c r="I93" s="316" t="str">
        <f t="shared" si="7"/>
        <v>项</v>
      </c>
    </row>
    <row r="94" s="718" customFormat="1" ht="36" hidden="1" customHeight="1" spans="1:11">
      <c r="A94" s="728">
        <v>2121903</v>
      </c>
      <c r="B94" s="729" t="s">
        <v>1276</v>
      </c>
      <c r="C94" s="396"/>
      <c r="D94" s="396">
        <v>0</v>
      </c>
      <c r="E94" s="395">
        <v>0</v>
      </c>
      <c r="F94" s="338" t="str">
        <f t="shared" si="4"/>
        <v/>
      </c>
      <c r="G94" s="338" t="str">
        <f t="shared" si="5"/>
        <v/>
      </c>
      <c r="H94" s="727" t="str">
        <f t="shared" si="6"/>
        <v>否</v>
      </c>
      <c r="I94" s="316" t="str">
        <f t="shared" si="7"/>
        <v>项</v>
      </c>
      <c r="J94" s="736"/>
      <c r="K94" s="736"/>
    </row>
    <row r="95" s="317" customFormat="1" ht="36" hidden="1" customHeight="1" spans="1:11">
      <c r="A95" s="728">
        <v>2121904</v>
      </c>
      <c r="B95" s="729" t="s">
        <v>1277</v>
      </c>
      <c r="C95" s="396"/>
      <c r="D95" s="396">
        <v>0</v>
      </c>
      <c r="E95" s="395">
        <v>0</v>
      </c>
      <c r="F95" s="338" t="str">
        <f t="shared" si="4"/>
        <v/>
      </c>
      <c r="G95" s="338" t="str">
        <f t="shared" si="5"/>
        <v/>
      </c>
      <c r="H95" s="727" t="str">
        <f t="shared" si="6"/>
        <v>否</v>
      </c>
      <c r="I95" s="316" t="str">
        <f t="shared" si="7"/>
        <v>项</v>
      </c>
      <c r="J95" s="319"/>
      <c r="K95" s="319"/>
    </row>
    <row r="96" ht="36" hidden="1" customHeight="1" spans="1:9">
      <c r="A96" s="728">
        <v>2121905</v>
      </c>
      <c r="B96" s="729" t="s">
        <v>1280</v>
      </c>
      <c r="C96" s="396"/>
      <c r="D96" s="396">
        <v>0</v>
      </c>
      <c r="E96" s="395">
        <v>0</v>
      </c>
      <c r="F96" s="338" t="str">
        <f t="shared" si="4"/>
        <v/>
      </c>
      <c r="G96" s="338" t="str">
        <f t="shared" si="5"/>
        <v/>
      </c>
      <c r="H96" s="727" t="str">
        <f t="shared" si="6"/>
        <v>否</v>
      </c>
      <c r="I96" s="316" t="str">
        <f t="shared" si="7"/>
        <v>项</v>
      </c>
    </row>
    <row r="97" s="317" customFormat="1" ht="36" hidden="1" customHeight="1" spans="1:11">
      <c r="A97" s="728">
        <v>2121906</v>
      </c>
      <c r="B97" s="729" t="s">
        <v>1282</v>
      </c>
      <c r="C97" s="396"/>
      <c r="D97" s="396">
        <v>0</v>
      </c>
      <c r="E97" s="395">
        <v>0</v>
      </c>
      <c r="F97" s="338" t="str">
        <f t="shared" si="4"/>
        <v/>
      </c>
      <c r="G97" s="338" t="str">
        <f t="shared" si="5"/>
        <v/>
      </c>
      <c r="H97" s="727" t="str">
        <f t="shared" si="6"/>
        <v>否</v>
      </c>
      <c r="I97" s="316" t="str">
        <f t="shared" si="7"/>
        <v>项</v>
      </c>
      <c r="J97" s="319"/>
      <c r="K97" s="319"/>
    </row>
    <row r="98" s="317" customFormat="1" ht="36" hidden="1" customHeight="1" spans="1:11">
      <c r="A98" s="728">
        <v>2121907</v>
      </c>
      <c r="B98" s="729" t="s">
        <v>1283</v>
      </c>
      <c r="C98" s="396"/>
      <c r="D98" s="396">
        <v>0</v>
      </c>
      <c r="E98" s="395">
        <v>0</v>
      </c>
      <c r="F98" s="338" t="str">
        <f t="shared" si="4"/>
        <v/>
      </c>
      <c r="G98" s="338" t="str">
        <f t="shared" si="5"/>
        <v/>
      </c>
      <c r="H98" s="727" t="str">
        <f t="shared" si="6"/>
        <v>否</v>
      </c>
      <c r="I98" s="316" t="str">
        <f t="shared" si="7"/>
        <v>项</v>
      </c>
      <c r="J98" s="319"/>
      <c r="K98" s="319"/>
    </row>
    <row r="99" s="317" customFormat="1" ht="36" hidden="1" customHeight="1" spans="1:11">
      <c r="A99" s="728">
        <v>2121999</v>
      </c>
      <c r="B99" s="729" t="s">
        <v>1309</v>
      </c>
      <c r="C99" s="396"/>
      <c r="D99" s="396">
        <v>0</v>
      </c>
      <c r="E99" s="395">
        <v>0</v>
      </c>
      <c r="F99" s="338" t="str">
        <f t="shared" si="4"/>
        <v/>
      </c>
      <c r="G99" s="338" t="str">
        <f t="shared" si="5"/>
        <v/>
      </c>
      <c r="H99" s="727" t="str">
        <f t="shared" si="6"/>
        <v>否</v>
      </c>
      <c r="I99" s="316" t="str">
        <f t="shared" si="7"/>
        <v>项</v>
      </c>
      <c r="J99" s="319"/>
      <c r="K99" s="319"/>
    </row>
    <row r="100" s="317" customFormat="1" ht="36" customHeight="1" spans="1:11">
      <c r="A100" s="725">
        <v>213</v>
      </c>
      <c r="B100" s="734" t="s">
        <v>1310</v>
      </c>
      <c r="C100" s="361">
        <f>SUM(C101,C106,C111,C116,C119)</f>
        <v>787</v>
      </c>
      <c r="D100" s="361">
        <f>SUM(D101,D106,D111,D116,D119)</f>
        <v>313</v>
      </c>
      <c r="E100" s="361">
        <f>SUM(E101,E106,E111,E116,E119)</f>
        <v>383</v>
      </c>
      <c r="F100" s="333">
        <f t="shared" si="4"/>
        <v>-0.513341804320203</v>
      </c>
      <c r="G100" s="333">
        <f t="shared" si="5"/>
        <v>1.22364217252396</v>
      </c>
      <c r="H100" s="727" t="str">
        <f t="shared" si="6"/>
        <v>是</v>
      </c>
      <c r="I100" s="316" t="str">
        <f t="shared" si="7"/>
        <v>类</v>
      </c>
      <c r="J100" s="319"/>
      <c r="K100" s="319"/>
    </row>
    <row r="101" ht="36" customHeight="1" spans="1:9">
      <c r="A101" s="728">
        <v>21366</v>
      </c>
      <c r="B101" s="732" t="s">
        <v>1311</v>
      </c>
      <c r="C101" s="730">
        <f>SUM(C102:C105)</f>
        <v>787</v>
      </c>
      <c r="D101" s="730">
        <f>SUM(D102:D105)</f>
        <v>313</v>
      </c>
      <c r="E101" s="730">
        <f>SUM(E102:E105)</f>
        <v>383</v>
      </c>
      <c r="F101" s="338">
        <f t="shared" si="4"/>
        <v>-0.513341804320203</v>
      </c>
      <c r="G101" s="338">
        <f t="shared" si="5"/>
        <v>1.22364217252396</v>
      </c>
      <c r="H101" s="727" t="str">
        <f t="shared" si="6"/>
        <v>是</v>
      </c>
      <c r="I101" s="316" t="str">
        <f t="shared" si="7"/>
        <v>款</v>
      </c>
    </row>
    <row r="102" s="317" customFormat="1" ht="36" customHeight="1" spans="1:11">
      <c r="A102" s="731">
        <v>2136601</v>
      </c>
      <c r="B102" s="729" t="s">
        <v>1256</v>
      </c>
      <c r="C102" s="396">
        <v>665</v>
      </c>
      <c r="D102" s="735">
        <v>175</v>
      </c>
      <c r="E102" s="395"/>
      <c r="F102" s="338">
        <f t="shared" si="4"/>
        <v>-1</v>
      </c>
      <c r="G102" s="338">
        <f t="shared" si="5"/>
        <v>0</v>
      </c>
      <c r="H102" s="727" t="str">
        <f t="shared" si="6"/>
        <v>是</v>
      </c>
      <c r="I102" s="316" t="str">
        <f t="shared" si="7"/>
        <v>项</v>
      </c>
      <c r="J102" s="319"/>
      <c r="K102" s="319"/>
    </row>
    <row r="103" s="318" customFormat="1" ht="36" customHeight="1" spans="1:11">
      <c r="A103" s="728">
        <v>2136602</v>
      </c>
      <c r="B103" s="732" t="s">
        <v>1312</v>
      </c>
      <c r="C103" s="396">
        <v>24</v>
      </c>
      <c r="D103" s="735">
        <v>50</v>
      </c>
      <c r="E103" s="509">
        <v>50</v>
      </c>
      <c r="F103" s="338">
        <f t="shared" si="4"/>
        <v>1.08333333333333</v>
      </c>
      <c r="G103" s="338">
        <f t="shared" si="5"/>
        <v>1</v>
      </c>
      <c r="H103" s="727" t="str">
        <f t="shared" si="6"/>
        <v>是</v>
      </c>
      <c r="I103" s="316" t="str">
        <f t="shared" si="7"/>
        <v>项</v>
      </c>
      <c r="J103" s="736"/>
      <c r="K103" s="736"/>
    </row>
    <row r="104" s="317" customFormat="1" ht="36" hidden="1" customHeight="1" spans="1:11">
      <c r="A104" s="728">
        <v>2136603</v>
      </c>
      <c r="B104" s="732" t="s">
        <v>1313</v>
      </c>
      <c r="C104" s="396"/>
      <c r="D104" s="396">
        <v>0</v>
      </c>
      <c r="E104" s="395">
        <v>0</v>
      </c>
      <c r="F104" s="338" t="str">
        <f t="shared" si="4"/>
        <v/>
      </c>
      <c r="G104" s="338" t="str">
        <f t="shared" si="5"/>
        <v/>
      </c>
      <c r="H104" s="727" t="str">
        <f t="shared" si="6"/>
        <v>否</v>
      </c>
      <c r="I104" s="316" t="str">
        <f t="shared" si="7"/>
        <v>项</v>
      </c>
      <c r="J104" s="319"/>
      <c r="K104" s="319"/>
    </row>
    <row r="105" s="317" customFormat="1" ht="36" customHeight="1" spans="1:11">
      <c r="A105" s="731">
        <v>2136699</v>
      </c>
      <c r="B105" s="732" t="s">
        <v>1314</v>
      </c>
      <c r="C105" s="396">
        <v>98</v>
      </c>
      <c r="D105" s="735">
        <v>88</v>
      </c>
      <c r="E105" s="509">
        <v>333</v>
      </c>
      <c r="F105" s="338">
        <f t="shared" si="4"/>
        <v>2.39795918367347</v>
      </c>
      <c r="G105" s="338">
        <f t="shared" si="5"/>
        <v>3.78409090909091</v>
      </c>
      <c r="H105" s="727" t="str">
        <f t="shared" si="6"/>
        <v>是</v>
      </c>
      <c r="I105" s="316" t="str">
        <f t="shared" si="7"/>
        <v>项</v>
      </c>
      <c r="J105" s="319"/>
      <c r="K105" s="319"/>
    </row>
    <row r="106" ht="36" hidden="1" customHeight="1" spans="1:9">
      <c r="A106" s="728">
        <v>21367</v>
      </c>
      <c r="B106" s="732" t="s">
        <v>1315</v>
      </c>
      <c r="C106" s="730">
        <f>SUM(C107:C110)</f>
        <v>0</v>
      </c>
      <c r="D106" s="730">
        <f>SUM(D107:D110)</f>
        <v>0</v>
      </c>
      <c r="E106" s="730">
        <f>SUM(E107:E110)</f>
        <v>0</v>
      </c>
      <c r="F106" s="338" t="str">
        <f t="shared" si="4"/>
        <v/>
      </c>
      <c r="G106" s="338" t="str">
        <f t="shared" si="5"/>
        <v/>
      </c>
      <c r="H106" s="727" t="str">
        <f t="shared" si="6"/>
        <v>否</v>
      </c>
      <c r="I106" s="316" t="str">
        <f t="shared" si="7"/>
        <v>款</v>
      </c>
    </row>
    <row r="107" s="317" customFormat="1" ht="36" hidden="1" customHeight="1" spans="1:11">
      <c r="A107" s="728">
        <v>2136701</v>
      </c>
      <c r="B107" s="729" t="s">
        <v>1256</v>
      </c>
      <c r="C107" s="396"/>
      <c r="D107" s="396">
        <v>0</v>
      </c>
      <c r="E107" s="395">
        <v>0</v>
      </c>
      <c r="F107" s="338" t="str">
        <f t="shared" si="4"/>
        <v/>
      </c>
      <c r="G107" s="338" t="str">
        <f t="shared" si="5"/>
        <v/>
      </c>
      <c r="H107" s="727" t="str">
        <f t="shared" si="6"/>
        <v>否</v>
      </c>
      <c r="I107" s="316" t="str">
        <f t="shared" si="7"/>
        <v>项</v>
      </c>
      <c r="J107" s="319"/>
      <c r="K107" s="319"/>
    </row>
    <row r="108" s="317" customFormat="1" ht="36" hidden="1" customHeight="1" spans="1:11">
      <c r="A108" s="728">
        <v>2136702</v>
      </c>
      <c r="B108" s="729" t="s">
        <v>1312</v>
      </c>
      <c r="C108" s="396"/>
      <c r="D108" s="396">
        <v>0</v>
      </c>
      <c r="E108" s="395">
        <v>0</v>
      </c>
      <c r="F108" s="338" t="str">
        <f t="shared" si="4"/>
        <v/>
      </c>
      <c r="G108" s="338" t="str">
        <f t="shared" si="5"/>
        <v/>
      </c>
      <c r="H108" s="727" t="str">
        <f t="shared" si="6"/>
        <v>否</v>
      </c>
      <c r="I108" s="316" t="str">
        <f t="shared" si="7"/>
        <v>项</v>
      </c>
      <c r="J108" s="319"/>
      <c r="K108" s="319"/>
    </row>
    <row r="109" s="317" customFormat="1" ht="36" hidden="1" customHeight="1" spans="1:11">
      <c r="A109" s="728">
        <v>2136703</v>
      </c>
      <c r="B109" s="732" t="s">
        <v>1316</v>
      </c>
      <c r="C109" s="396"/>
      <c r="D109" s="396">
        <v>0</v>
      </c>
      <c r="E109" s="395">
        <v>0</v>
      </c>
      <c r="F109" s="338" t="str">
        <f t="shared" si="4"/>
        <v/>
      </c>
      <c r="G109" s="338" t="str">
        <f t="shared" si="5"/>
        <v/>
      </c>
      <c r="H109" s="727" t="str">
        <f t="shared" si="6"/>
        <v>否</v>
      </c>
      <c r="I109" s="316" t="str">
        <f t="shared" si="7"/>
        <v>项</v>
      </c>
      <c r="J109" s="319"/>
      <c r="K109" s="319"/>
    </row>
    <row r="110" s="318" customFormat="1" ht="36" hidden="1" customHeight="1" spans="1:11">
      <c r="A110" s="728">
        <v>2136799</v>
      </c>
      <c r="B110" s="729" t="s">
        <v>1317</v>
      </c>
      <c r="C110" s="396"/>
      <c r="D110" s="396">
        <v>0</v>
      </c>
      <c r="E110" s="395">
        <v>0</v>
      </c>
      <c r="F110" s="338" t="str">
        <f t="shared" si="4"/>
        <v/>
      </c>
      <c r="G110" s="338" t="str">
        <f t="shared" si="5"/>
        <v/>
      </c>
      <c r="H110" s="727" t="str">
        <f t="shared" si="6"/>
        <v>否</v>
      </c>
      <c r="I110" s="316" t="str">
        <f t="shared" si="7"/>
        <v>项</v>
      </c>
      <c r="J110" s="736"/>
      <c r="K110" s="736"/>
    </row>
    <row r="111" ht="36" hidden="1" customHeight="1" spans="1:9">
      <c r="A111" s="728">
        <v>21369</v>
      </c>
      <c r="B111" s="732" t="s">
        <v>1318</v>
      </c>
      <c r="C111" s="730">
        <f>SUM(C112:C115)</f>
        <v>0</v>
      </c>
      <c r="D111" s="730">
        <f>SUM(D112:D115)</f>
        <v>0</v>
      </c>
      <c r="E111" s="730">
        <f>SUM(E112:E115)</f>
        <v>0</v>
      </c>
      <c r="F111" s="338" t="str">
        <f t="shared" si="4"/>
        <v/>
      </c>
      <c r="G111" s="338" t="str">
        <f t="shared" si="5"/>
        <v/>
      </c>
      <c r="H111" s="727" t="str">
        <f t="shared" si="6"/>
        <v>否</v>
      </c>
      <c r="I111" s="316" t="str">
        <f t="shared" si="7"/>
        <v>款</v>
      </c>
    </row>
    <row r="112" s="317" customFormat="1" ht="36" hidden="1" customHeight="1" spans="1:11">
      <c r="A112" s="728">
        <v>2136901</v>
      </c>
      <c r="B112" s="732" t="s">
        <v>820</v>
      </c>
      <c r="C112" s="396"/>
      <c r="D112" s="396">
        <v>0</v>
      </c>
      <c r="E112" s="395">
        <v>0</v>
      </c>
      <c r="F112" s="338" t="str">
        <f t="shared" si="4"/>
        <v/>
      </c>
      <c r="G112" s="338" t="str">
        <f t="shared" si="5"/>
        <v/>
      </c>
      <c r="H112" s="727" t="str">
        <f t="shared" si="6"/>
        <v>否</v>
      </c>
      <c r="I112" s="316" t="str">
        <f t="shared" si="7"/>
        <v>项</v>
      </c>
      <c r="J112" s="319"/>
      <c r="K112" s="319"/>
    </row>
    <row r="113" s="317" customFormat="1" ht="36" hidden="1" customHeight="1" spans="1:11">
      <c r="A113" s="728">
        <v>2136902</v>
      </c>
      <c r="B113" s="732" t="s">
        <v>1319</v>
      </c>
      <c r="C113" s="396"/>
      <c r="D113" s="396">
        <v>0</v>
      </c>
      <c r="E113" s="395">
        <v>0</v>
      </c>
      <c r="F113" s="338" t="str">
        <f t="shared" si="4"/>
        <v/>
      </c>
      <c r="G113" s="338" t="str">
        <f t="shared" si="5"/>
        <v/>
      </c>
      <c r="H113" s="727" t="str">
        <f t="shared" si="6"/>
        <v>否</v>
      </c>
      <c r="I113" s="316" t="str">
        <f t="shared" si="7"/>
        <v>项</v>
      </c>
      <c r="J113" s="319"/>
      <c r="K113" s="319"/>
    </row>
    <row r="114" s="317" customFormat="1" ht="36" hidden="1" customHeight="1" spans="1:11">
      <c r="A114" s="728">
        <v>2136903</v>
      </c>
      <c r="B114" s="732" t="s">
        <v>1320</v>
      </c>
      <c r="C114" s="396">
        <v>0</v>
      </c>
      <c r="D114" s="396">
        <v>0</v>
      </c>
      <c r="E114" s="395">
        <v>0</v>
      </c>
      <c r="F114" s="338" t="str">
        <f t="shared" si="4"/>
        <v/>
      </c>
      <c r="G114" s="338" t="str">
        <f t="shared" si="5"/>
        <v/>
      </c>
      <c r="H114" s="727" t="str">
        <f t="shared" si="6"/>
        <v>否</v>
      </c>
      <c r="I114" s="316" t="str">
        <f t="shared" si="7"/>
        <v>项</v>
      </c>
      <c r="J114" s="319"/>
      <c r="K114" s="319"/>
    </row>
    <row r="115" s="317" customFormat="1" ht="36" hidden="1" customHeight="1" spans="1:11">
      <c r="A115" s="728">
        <v>2136999</v>
      </c>
      <c r="B115" s="729" t="s">
        <v>1321</v>
      </c>
      <c r="C115" s="396">
        <v>0</v>
      </c>
      <c r="D115" s="396">
        <v>0</v>
      </c>
      <c r="E115" s="395">
        <v>0</v>
      </c>
      <c r="F115" s="338" t="str">
        <f t="shared" si="4"/>
        <v/>
      </c>
      <c r="G115" s="338" t="str">
        <f t="shared" si="5"/>
        <v/>
      </c>
      <c r="H115" s="727" t="str">
        <f t="shared" si="6"/>
        <v>否</v>
      </c>
      <c r="I115" s="316" t="str">
        <f t="shared" si="7"/>
        <v>项</v>
      </c>
      <c r="J115" s="319"/>
      <c r="K115" s="319"/>
    </row>
    <row r="116" s="317" customFormat="1" ht="36" hidden="1" customHeight="1" spans="1:11">
      <c r="A116" s="728">
        <v>21370</v>
      </c>
      <c r="B116" s="732" t="s">
        <v>1322</v>
      </c>
      <c r="C116" s="730">
        <f>SUM(C117:C118)</f>
        <v>0</v>
      </c>
      <c r="D116" s="730">
        <f>SUM(D117:D118)</f>
        <v>0</v>
      </c>
      <c r="E116" s="730">
        <f>SUM(E117:E118)</f>
        <v>0</v>
      </c>
      <c r="F116" s="338" t="str">
        <f t="shared" si="4"/>
        <v/>
      </c>
      <c r="G116" s="338" t="str">
        <f t="shared" si="5"/>
        <v/>
      </c>
      <c r="H116" s="727" t="str">
        <f t="shared" si="6"/>
        <v>否</v>
      </c>
      <c r="I116" s="316" t="str">
        <f t="shared" si="7"/>
        <v>款</v>
      </c>
      <c r="J116" s="319"/>
      <c r="K116" s="319"/>
    </row>
    <row r="117" s="317" customFormat="1" ht="36" hidden="1" customHeight="1" spans="1:11">
      <c r="A117" s="728">
        <v>2137001</v>
      </c>
      <c r="B117" s="732" t="s">
        <v>1256</v>
      </c>
      <c r="C117" s="396"/>
      <c r="D117" s="396">
        <v>0</v>
      </c>
      <c r="E117" s="395">
        <v>0</v>
      </c>
      <c r="F117" s="338" t="str">
        <f t="shared" si="4"/>
        <v/>
      </c>
      <c r="G117" s="338" t="str">
        <f t="shared" si="5"/>
        <v/>
      </c>
      <c r="H117" s="727" t="str">
        <f t="shared" si="6"/>
        <v>否</v>
      </c>
      <c r="I117" s="316" t="str">
        <f t="shared" si="7"/>
        <v>项</v>
      </c>
      <c r="J117" s="319"/>
      <c r="K117" s="319"/>
    </row>
    <row r="118" s="317" customFormat="1" ht="36" hidden="1" customHeight="1" spans="1:11">
      <c r="A118" s="728">
        <v>2137099</v>
      </c>
      <c r="B118" s="732" t="s">
        <v>1323</v>
      </c>
      <c r="C118" s="396"/>
      <c r="D118" s="396">
        <v>0</v>
      </c>
      <c r="E118" s="395">
        <v>0</v>
      </c>
      <c r="F118" s="338" t="str">
        <f t="shared" si="4"/>
        <v/>
      </c>
      <c r="G118" s="338" t="str">
        <f t="shared" si="5"/>
        <v/>
      </c>
      <c r="H118" s="727" t="str">
        <f t="shared" si="6"/>
        <v>否</v>
      </c>
      <c r="I118" s="316" t="str">
        <f t="shared" si="7"/>
        <v>项</v>
      </c>
      <c r="J118" s="319"/>
      <c r="K118" s="319"/>
    </row>
    <row r="119" s="318" customFormat="1" ht="36" hidden="1" customHeight="1" spans="1:11">
      <c r="A119" s="728">
        <v>21371</v>
      </c>
      <c r="B119" s="732" t="s">
        <v>1324</v>
      </c>
      <c r="C119" s="730">
        <f>SUM(C120:C123)</f>
        <v>0</v>
      </c>
      <c r="D119" s="730">
        <f>SUM(D120:D123)</f>
        <v>0</v>
      </c>
      <c r="E119" s="730">
        <f>SUM(E120:E123)</f>
        <v>0</v>
      </c>
      <c r="F119" s="338" t="str">
        <f t="shared" si="4"/>
        <v/>
      </c>
      <c r="G119" s="338" t="str">
        <f t="shared" si="5"/>
        <v/>
      </c>
      <c r="H119" s="727" t="str">
        <f t="shared" si="6"/>
        <v>否</v>
      </c>
      <c r="I119" s="316" t="str">
        <f t="shared" si="7"/>
        <v>款</v>
      </c>
      <c r="J119" s="736"/>
      <c r="K119" s="736"/>
    </row>
    <row r="120" s="718" customFormat="1" ht="36" hidden="1" customHeight="1" spans="1:11">
      <c r="A120" s="728">
        <v>2137101</v>
      </c>
      <c r="B120" s="729" t="s">
        <v>820</v>
      </c>
      <c r="C120" s="396"/>
      <c r="D120" s="396">
        <v>0</v>
      </c>
      <c r="E120" s="395">
        <v>0</v>
      </c>
      <c r="F120" s="338" t="str">
        <f t="shared" si="4"/>
        <v/>
      </c>
      <c r="G120" s="338" t="str">
        <f t="shared" si="5"/>
        <v/>
      </c>
      <c r="H120" s="727" t="str">
        <f t="shared" si="6"/>
        <v>否</v>
      </c>
      <c r="I120" s="316" t="str">
        <f t="shared" si="7"/>
        <v>项</v>
      </c>
      <c r="J120" s="736"/>
      <c r="K120" s="736"/>
    </row>
    <row r="121" s="317" customFormat="1" ht="36" hidden="1" customHeight="1" spans="1:11">
      <c r="A121" s="728">
        <v>2137102</v>
      </c>
      <c r="B121" s="732" t="s">
        <v>1325</v>
      </c>
      <c r="C121" s="396"/>
      <c r="D121" s="396">
        <v>0</v>
      </c>
      <c r="E121" s="395">
        <v>0</v>
      </c>
      <c r="F121" s="338" t="str">
        <f t="shared" si="4"/>
        <v/>
      </c>
      <c r="G121" s="338" t="str">
        <f t="shared" si="5"/>
        <v/>
      </c>
      <c r="H121" s="727" t="str">
        <f t="shared" si="6"/>
        <v>否</v>
      </c>
      <c r="I121" s="316" t="str">
        <f t="shared" si="7"/>
        <v>项</v>
      </c>
      <c r="J121" s="319"/>
      <c r="K121" s="319"/>
    </row>
    <row r="122" s="317" customFormat="1" ht="36" hidden="1" customHeight="1" spans="1:11">
      <c r="A122" s="728">
        <v>2137103</v>
      </c>
      <c r="B122" s="732" t="s">
        <v>1320</v>
      </c>
      <c r="C122" s="396"/>
      <c r="D122" s="396">
        <v>0</v>
      </c>
      <c r="E122" s="395">
        <v>0</v>
      </c>
      <c r="F122" s="338" t="str">
        <f t="shared" si="4"/>
        <v/>
      </c>
      <c r="G122" s="338" t="str">
        <f t="shared" si="5"/>
        <v/>
      </c>
      <c r="H122" s="727" t="str">
        <f t="shared" si="6"/>
        <v>否</v>
      </c>
      <c r="I122" s="316" t="str">
        <f t="shared" si="7"/>
        <v>项</v>
      </c>
      <c r="J122" s="319"/>
      <c r="K122" s="319"/>
    </row>
    <row r="123" s="317" customFormat="1" ht="36" hidden="1" customHeight="1" spans="1:11">
      <c r="A123" s="728">
        <v>2137199</v>
      </c>
      <c r="B123" s="732" t="s">
        <v>1326</v>
      </c>
      <c r="C123" s="396"/>
      <c r="D123" s="396">
        <v>0</v>
      </c>
      <c r="E123" s="395">
        <v>0</v>
      </c>
      <c r="F123" s="338" t="str">
        <f t="shared" si="4"/>
        <v/>
      </c>
      <c r="G123" s="338" t="str">
        <f t="shared" si="5"/>
        <v/>
      </c>
      <c r="H123" s="727" t="str">
        <f t="shared" si="6"/>
        <v>否</v>
      </c>
      <c r="I123" s="316" t="str">
        <f t="shared" si="7"/>
        <v>项</v>
      </c>
      <c r="J123" s="319"/>
      <c r="K123" s="319"/>
    </row>
    <row r="124" s="317" customFormat="1" ht="36" customHeight="1" spans="1:11">
      <c r="A124" s="725">
        <v>214</v>
      </c>
      <c r="B124" s="734" t="s">
        <v>1327</v>
      </c>
      <c r="C124" s="361">
        <f>SUM(C125,C130,C135,C140,C149,C156,C165,C168,C171:C172)</f>
        <v>0</v>
      </c>
      <c r="D124" s="361">
        <f>SUM(D125,D130,D135,D140,D149,D156,D165,D168,D171:D172)</f>
        <v>0</v>
      </c>
      <c r="E124" s="361">
        <f>SUM(E125,E130,E135,E140,E149,E156,E165,E168,E171:E172)</f>
        <v>0</v>
      </c>
      <c r="F124" s="333" t="str">
        <f t="shared" si="4"/>
        <v/>
      </c>
      <c r="G124" s="333" t="str">
        <f t="shared" si="5"/>
        <v/>
      </c>
      <c r="H124" s="727" t="str">
        <f t="shared" si="6"/>
        <v>是</v>
      </c>
      <c r="I124" s="316" t="str">
        <f t="shared" si="7"/>
        <v>类</v>
      </c>
      <c r="J124" s="319"/>
      <c r="K124" s="319"/>
    </row>
    <row r="125" s="317" customFormat="1" ht="36" hidden="1" customHeight="1" spans="1:11">
      <c r="A125" s="728">
        <v>21460</v>
      </c>
      <c r="B125" s="729" t="s">
        <v>1328</v>
      </c>
      <c r="C125" s="730">
        <f>SUM(C126:C129)</f>
        <v>0</v>
      </c>
      <c r="D125" s="730">
        <f>SUM(D126:D129)</f>
        <v>0</v>
      </c>
      <c r="E125" s="730">
        <f>SUM(E126:E129)</f>
        <v>0</v>
      </c>
      <c r="F125" s="338" t="str">
        <f t="shared" si="4"/>
        <v/>
      </c>
      <c r="G125" s="338" t="str">
        <f t="shared" si="5"/>
        <v/>
      </c>
      <c r="H125" s="727" t="str">
        <f t="shared" si="6"/>
        <v>否</v>
      </c>
      <c r="I125" s="316" t="str">
        <f t="shared" si="7"/>
        <v>款</v>
      </c>
      <c r="J125" s="319"/>
      <c r="K125" s="319"/>
    </row>
    <row r="126" s="317" customFormat="1" ht="36" hidden="1" customHeight="1" spans="1:11">
      <c r="A126" s="728">
        <v>2146001</v>
      </c>
      <c r="B126" s="732" t="s">
        <v>864</v>
      </c>
      <c r="C126" s="396"/>
      <c r="D126" s="396">
        <v>0</v>
      </c>
      <c r="E126" s="395">
        <v>0</v>
      </c>
      <c r="F126" s="338" t="str">
        <f t="shared" si="4"/>
        <v/>
      </c>
      <c r="G126" s="338" t="str">
        <f t="shared" si="5"/>
        <v/>
      </c>
      <c r="H126" s="727" t="str">
        <f t="shared" si="6"/>
        <v>否</v>
      </c>
      <c r="I126" s="316" t="str">
        <f t="shared" si="7"/>
        <v>项</v>
      </c>
      <c r="J126" s="319"/>
      <c r="K126" s="319"/>
    </row>
    <row r="127" s="718" customFormat="1" ht="36" hidden="1" customHeight="1" spans="1:11">
      <c r="A127" s="728">
        <v>2146002</v>
      </c>
      <c r="B127" s="732" t="s">
        <v>865</v>
      </c>
      <c r="C127" s="396"/>
      <c r="D127" s="396">
        <v>0</v>
      </c>
      <c r="E127" s="395">
        <v>0</v>
      </c>
      <c r="F127" s="338" t="str">
        <f t="shared" si="4"/>
        <v/>
      </c>
      <c r="G127" s="338" t="str">
        <f t="shared" si="5"/>
        <v/>
      </c>
      <c r="H127" s="727" t="str">
        <f t="shared" si="6"/>
        <v>否</v>
      </c>
      <c r="I127" s="316" t="str">
        <f t="shared" si="7"/>
        <v>项</v>
      </c>
      <c r="J127" s="736"/>
      <c r="K127" s="736"/>
    </row>
    <row r="128" s="317" customFormat="1" ht="36" hidden="1" customHeight="1" spans="1:11">
      <c r="A128" s="728">
        <v>2146003</v>
      </c>
      <c r="B128" s="732" t="s">
        <v>1329</v>
      </c>
      <c r="C128" s="396"/>
      <c r="D128" s="396">
        <v>0</v>
      </c>
      <c r="E128" s="395">
        <v>0</v>
      </c>
      <c r="F128" s="338" t="str">
        <f t="shared" si="4"/>
        <v/>
      </c>
      <c r="G128" s="338" t="str">
        <f t="shared" si="5"/>
        <v/>
      </c>
      <c r="H128" s="727" t="str">
        <f t="shared" si="6"/>
        <v>否</v>
      </c>
      <c r="I128" s="316" t="str">
        <f t="shared" si="7"/>
        <v>项</v>
      </c>
      <c r="J128" s="319"/>
      <c r="K128" s="319"/>
    </row>
    <row r="129" s="317" customFormat="1" ht="36" hidden="1" customHeight="1" spans="1:11">
      <c r="A129" s="728">
        <v>2146099</v>
      </c>
      <c r="B129" s="732" t="s">
        <v>1330</v>
      </c>
      <c r="C129" s="396"/>
      <c r="D129" s="396">
        <v>0</v>
      </c>
      <c r="E129" s="395">
        <v>0</v>
      </c>
      <c r="F129" s="338" t="str">
        <f t="shared" si="4"/>
        <v/>
      </c>
      <c r="G129" s="338" t="str">
        <f t="shared" si="5"/>
        <v/>
      </c>
      <c r="H129" s="727" t="str">
        <f t="shared" si="6"/>
        <v>否</v>
      </c>
      <c r="I129" s="316" t="str">
        <f t="shared" si="7"/>
        <v>项</v>
      </c>
      <c r="J129" s="319"/>
      <c r="K129" s="319"/>
    </row>
    <row r="130" s="318" customFormat="1" ht="36" hidden="1" customHeight="1" spans="1:11">
      <c r="A130" s="728">
        <v>21462</v>
      </c>
      <c r="B130" s="732" t="s">
        <v>1331</v>
      </c>
      <c r="C130" s="730">
        <f>SUM(C131:C134)</f>
        <v>0</v>
      </c>
      <c r="D130" s="730">
        <f>SUM(D131:D134)</f>
        <v>0</v>
      </c>
      <c r="E130" s="730">
        <f>SUM(E131:E134)</f>
        <v>0</v>
      </c>
      <c r="F130" s="338" t="str">
        <f t="shared" si="4"/>
        <v/>
      </c>
      <c r="G130" s="338" t="str">
        <f t="shared" si="5"/>
        <v/>
      </c>
      <c r="H130" s="727" t="str">
        <f t="shared" si="6"/>
        <v>否</v>
      </c>
      <c r="I130" s="316" t="str">
        <f t="shared" si="7"/>
        <v>款</v>
      </c>
      <c r="J130" s="736"/>
      <c r="K130" s="736"/>
    </row>
    <row r="131" s="318" customFormat="1" ht="36" hidden="1" customHeight="1" spans="1:11">
      <c r="A131" s="728">
        <v>2146201</v>
      </c>
      <c r="B131" s="732" t="s">
        <v>1329</v>
      </c>
      <c r="C131" s="396"/>
      <c r="D131" s="396">
        <v>0</v>
      </c>
      <c r="E131" s="395">
        <v>0</v>
      </c>
      <c r="F131" s="338" t="str">
        <f t="shared" si="4"/>
        <v/>
      </c>
      <c r="G131" s="338" t="str">
        <f t="shared" si="5"/>
        <v/>
      </c>
      <c r="H131" s="727" t="str">
        <f t="shared" si="6"/>
        <v>否</v>
      </c>
      <c r="I131" s="316" t="str">
        <f t="shared" si="7"/>
        <v>项</v>
      </c>
      <c r="J131" s="736"/>
      <c r="K131" s="736"/>
    </row>
    <row r="132" s="317" customFormat="1" ht="36" hidden="1" customHeight="1" spans="1:11">
      <c r="A132" s="728">
        <v>2146202</v>
      </c>
      <c r="B132" s="732" t="s">
        <v>1332</v>
      </c>
      <c r="C132" s="396"/>
      <c r="D132" s="396">
        <v>0</v>
      </c>
      <c r="E132" s="395">
        <v>0</v>
      </c>
      <c r="F132" s="338" t="str">
        <f t="shared" si="4"/>
        <v/>
      </c>
      <c r="G132" s="338" t="str">
        <f t="shared" si="5"/>
        <v/>
      </c>
      <c r="H132" s="727" t="str">
        <f t="shared" si="6"/>
        <v>否</v>
      </c>
      <c r="I132" s="316" t="str">
        <f t="shared" si="7"/>
        <v>项</v>
      </c>
      <c r="J132" s="319"/>
      <c r="K132" s="319"/>
    </row>
    <row r="133" s="317" customFormat="1" ht="36" hidden="1" customHeight="1" spans="1:11">
      <c r="A133" s="728">
        <v>2146203</v>
      </c>
      <c r="B133" s="732" t="s">
        <v>1333</v>
      </c>
      <c r="C133" s="396"/>
      <c r="D133" s="396">
        <v>0</v>
      </c>
      <c r="E133" s="395">
        <v>0</v>
      </c>
      <c r="F133" s="338" t="str">
        <f t="shared" ref="F133:F196" si="8">IF(C133&lt;&gt;0,E133/C133-1,"")</f>
        <v/>
      </c>
      <c r="G133" s="338" t="str">
        <f t="shared" ref="G133:G196" si="9">IF(D133&lt;&gt;0,E133/D133,"")</f>
        <v/>
      </c>
      <c r="H133" s="727" t="str">
        <f t="shared" ref="H133:H196" si="10">IF(LEN(A133)=3,"是",IF(B133&lt;&gt;"",IF(SUM(C133:E133)&lt;&gt;0,"是","否"),"是"))</f>
        <v>否</v>
      </c>
      <c r="I133" s="316" t="str">
        <f t="shared" ref="I133:I196" si="11">IF(LEN(A133)=3,"类",IF(LEN(A133)=5,"款","项"))</f>
        <v>项</v>
      </c>
      <c r="J133" s="319"/>
      <c r="K133" s="319"/>
    </row>
    <row r="134" s="317" customFormat="1" ht="36" hidden="1" customHeight="1" spans="1:11">
      <c r="A134" s="728">
        <v>2146299</v>
      </c>
      <c r="B134" s="729" t="s">
        <v>1334</v>
      </c>
      <c r="C134" s="396"/>
      <c r="D134" s="396">
        <v>0</v>
      </c>
      <c r="E134" s="395">
        <v>0</v>
      </c>
      <c r="F134" s="338" t="str">
        <f t="shared" si="8"/>
        <v/>
      </c>
      <c r="G134" s="338" t="str">
        <f t="shared" si="9"/>
        <v/>
      </c>
      <c r="H134" s="727" t="str">
        <f t="shared" si="10"/>
        <v>否</v>
      </c>
      <c r="I134" s="316" t="str">
        <f t="shared" si="11"/>
        <v>项</v>
      </c>
      <c r="J134" s="319"/>
      <c r="K134" s="319"/>
    </row>
    <row r="135" s="317" customFormat="1" ht="36" hidden="1" customHeight="1" spans="1:11">
      <c r="A135" s="728">
        <v>21463</v>
      </c>
      <c r="B135" s="732" t="s">
        <v>1335</v>
      </c>
      <c r="C135" s="730">
        <f>SUM(C136:C139)</f>
        <v>0</v>
      </c>
      <c r="D135" s="730">
        <f>SUM(D136:D139)</f>
        <v>0</v>
      </c>
      <c r="E135" s="730">
        <f>SUM(E136:E139)</f>
        <v>0</v>
      </c>
      <c r="F135" s="338" t="str">
        <f t="shared" si="8"/>
        <v/>
      </c>
      <c r="G135" s="338" t="str">
        <f t="shared" si="9"/>
        <v/>
      </c>
      <c r="H135" s="727" t="str">
        <f t="shared" si="10"/>
        <v>否</v>
      </c>
      <c r="I135" s="316" t="str">
        <f t="shared" si="11"/>
        <v>款</v>
      </c>
      <c r="J135" s="319"/>
      <c r="K135" s="319"/>
    </row>
    <row r="136" ht="36" hidden="1" customHeight="1" spans="1:9">
      <c r="A136" s="728">
        <v>2146301</v>
      </c>
      <c r="B136" s="732" t="s">
        <v>871</v>
      </c>
      <c r="C136" s="396"/>
      <c r="D136" s="396">
        <v>0</v>
      </c>
      <c r="E136" s="395"/>
      <c r="F136" s="338" t="str">
        <f t="shared" si="8"/>
        <v/>
      </c>
      <c r="G136" s="338" t="str">
        <f t="shared" si="9"/>
        <v/>
      </c>
      <c r="H136" s="727" t="str">
        <f t="shared" si="10"/>
        <v>否</v>
      </c>
      <c r="I136" s="316" t="str">
        <f t="shared" si="11"/>
        <v>项</v>
      </c>
    </row>
    <row r="137" s="718" customFormat="1" ht="36" hidden="1" customHeight="1" spans="1:11">
      <c r="A137" s="728">
        <v>2146302</v>
      </c>
      <c r="B137" s="732" t="s">
        <v>1336</v>
      </c>
      <c r="C137" s="396"/>
      <c r="D137" s="396">
        <v>0</v>
      </c>
      <c r="E137" s="395"/>
      <c r="F137" s="338" t="str">
        <f t="shared" si="8"/>
        <v/>
      </c>
      <c r="G137" s="338" t="str">
        <f t="shared" si="9"/>
        <v/>
      </c>
      <c r="H137" s="727" t="str">
        <f t="shared" si="10"/>
        <v>否</v>
      </c>
      <c r="I137" s="316" t="str">
        <f t="shared" si="11"/>
        <v>项</v>
      </c>
      <c r="J137" s="736"/>
      <c r="K137" s="736"/>
    </row>
    <row r="138" s="317" customFormat="1" ht="36" hidden="1" customHeight="1" spans="1:11">
      <c r="A138" s="728">
        <v>2146303</v>
      </c>
      <c r="B138" s="732" t="s">
        <v>1337</v>
      </c>
      <c r="C138" s="396"/>
      <c r="D138" s="396">
        <v>0</v>
      </c>
      <c r="E138" s="395"/>
      <c r="F138" s="338" t="str">
        <f t="shared" si="8"/>
        <v/>
      </c>
      <c r="G138" s="338" t="str">
        <f t="shared" si="9"/>
        <v/>
      </c>
      <c r="H138" s="727" t="str">
        <f t="shared" si="10"/>
        <v>否</v>
      </c>
      <c r="I138" s="316" t="str">
        <f t="shared" si="11"/>
        <v>项</v>
      </c>
      <c r="J138" s="319"/>
      <c r="K138" s="319"/>
    </row>
    <row r="139" s="318" customFormat="1" ht="36" hidden="1" customHeight="1" spans="1:11">
      <c r="A139" s="728">
        <v>2146399</v>
      </c>
      <c r="B139" s="732" t="s">
        <v>1338</v>
      </c>
      <c r="C139" s="396"/>
      <c r="D139" s="396">
        <v>0</v>
      </c>
      <c r="E139" s="395"/>
      <c r="F139" s="338" t="str">
        <f t="shared" si="8"/>
        <v/>
      </c>
      <c r="G139" s="338" t="str">
        <f t="shared" si="9"/>
        <v/>
      </c>
      <c r="H139" s="727" t="str">
        <f t="shared" si="10"/>
        <v>否</v>
      </c>
      <c r="I139" s="316" t="str">
        <f t="shared" si="11"/>
        <v>项</v>
      </c>
      <c r="J139" s="736"/>
      <c r="K139" s="736"/>
    </row>
    <row r="140" s="317" customFormat="1" ht="36" hidden="1" customHeight="1" spans="1:11">
      <c r="A140" s="728">
        <v>21464</v>
      </c>
      <c r="B140" s="732" t="s">
        <v>1339</v>
      </c>
      <c r="C140" s="730">
        <f>SUM(C141:C148)</f>
        <v>0</v>
      </c>
      <c r="D140" s="730">
        <f>SUM(D141:D148)</f>
        <v>0</v>
      </c>
      <c r="E140" s="730">
        <f>SUM(E141:E148)</f>
        <v>0</v>
      </c>
      <c r="F140" s="338" t="str">
        <f t="shared" si="8"/>
        <v/>
      </c>
      <c r="G140" s="338" t="str">
        <f t="shared" si="9"/>
        <v/>
      </c>
      <c r="H140" s="727" t="str">
        <f t="shared" si="10"/>
        <v>否</v>
      </c>
      <c r="I140" s="316" t="str">
        <f t="shared" si="11"/>
        <v>款</v>
      </c>
      <c r="J140" s="319"/>
      <c r="K140" s="319"/>
    </row>
    <row r="141" s="317" customFormat="1" ht="36" hidden="1" customHeight="1" spans="1:11">
      <c r="A141" s="728">
        <v>2146401</v>
      </c>
      <c r="B141" s="729" t="s">
        <v>1340</v>
      </c>
      <c r="C141" s="396"/>
      <c r="D141" s="396">
        <v>0</v>
      </c>
      <c r="E141" s="395">
        <v>0</v>
      </c>
      <c r="F141" s="338" t="str">
        <f t="shared" si="8"/>
        <v/>
      </c>
      <c r="G141" s="338" t="str">
        <f t="shared" si="9"/>
        <v/>
      </c>
      <c r="H141" s="727" t="str">
        <f t="shared" si="10"/>
        <v>否</v>
      </c>
      <c r="I141" s="316" t="str">
        <f t="shared" si="11"/>
        <v>项</v>
      </c>
      <c r="J141" s="319"/>
      <c r="K141" s="319"/>
    </row>
    <row r="142" s="317" customFormat="1" ht="36" hidden="1" customHeight="1" spans="1:11">
      <c r="A142" s="728">
        <v>2146402</v>
      </c>
      <c r="B142" s="732" t="s">
        <v>1341</v>
      </c>
      <c r="C142" s="396"/>
      <c r="D142" s="396">
        <v>0</v>
      </c>
      <c r="E142" s="395">
        <v>0</v>
      </c>
      <c r="F142" s="338" t="str">
        <f t="shared" si="8"/>
        <v/>
      </c>
      <c r="G142" s="338" t="str">
        <f t="shared" si="9"/>
        <v/>
      </c>
      <c r="H142" s="727" t="str">
        <f t="shared" si="10"/>
        <v>否</v>
      </c>
      <c r="I142" s="316" t="str">
        <f t="shared" si="11"/>
        <v>项</v>
      </c>
      <c r="J142" s="319"/>
      <c r="K142" s="319"/>
    </row>
    <row r="143" s="317" customFormat="1" ht="36" hidden="1" customHeight="1" spans="1:11">
      <c r="A143" s="728">
        <v>2146403</v>
      </c>
      <c r="B143" s="732" t="s">
        <v>1342</v>
      </c>
      <c r="C143" s="396"/>
      <c r="D143" s="396">
        <v>0</v>
      </c>
      <c r="E143" s="395">
        <v>0</v>
      </c>
      <c r="F143" s="338" t="str">
        <f t="shared" si="8"/>
        <v/>
      </c>
      <c r="G143" s="338" t="str">
        <f t="shared" si="9"/>
        <v/>
      </c>
      <c r="H143" s="727" t="str">
        <f t="shared" si="10"/>
        <v>否</v>
      </c>
      <c r="I143" s="316" t="str">
        <f t="shared" si="11"/>
        <v>项</v>
      </c>
      <c r="J143" s="319"/>
      <c r="K143" s="319"/>
    </row>
    <row r="144" ht="36" hidden="1" customHeight="1" spans="1:9">
      <c r="A144" s="728">
        <v>2146404</v>
      </c>
      <c r="B144" s="732" t="s">
        <v>1343</v>
      </c>
      <c r="C144" s="396"/>
      <c r="D144" s="396">
        <v>0</v>
      </c>
      <c r="E144" s="395">
        <v>0</v>
      </c>
      <c r="F144" s="338" t="str">
        <f t="shared" si="8"/>
        <v/>
      </c>
      <c r="G144" s="338" t="str">
        <f t="shared" si="9"/>
        <v/>
      </c>
      <c r="H144" s="727" t="str">
        <f t="shared" si="10"/>
        <v>否</v>
      </c>
      <c r="I144" s="316" t="str">
        <f t="shared" si="11"/>
        <v>项</v>
      </c>
    </row>
    <row r="145" s="317" customFormat="1" ht="36" hidden="1" customHeight="1" spans="1:11">
      <c r="A145" s="728">
        <v>2146405</v>
      </c>
      <c r="B145" s="732" t="s">
        <v>1344</v>
      </c>
      <c r="C145" s="396"/>
      <c r="D145" s="396">
        <v>0</v>
      </c>
      <c r="E145" s="395">
        <v>0</v>
      </c>
      <c r="F145" s="338" t="str">
        <f t="shared" si="8"/>
        <v/>
      </c>
      <c r="G145" s="338" t="str">
        <f t="shared" si="9"/>
        <v/>
      </c>
      <c r="H145" s="727" t="str">
        <f t="shared" si="10"/>
        <v>否</v>
      </c>
      <c r="I145" s="316" t="str">
        <f t="shared" si="11"/>
        <v>项</v>
      </c>
      <c r="J145" s="319"/>
      <c r="K145" s="319"/>
    </row>
    <row r="146" s="317" customFormat="1" ht="36" hidden="1" customHeight="1" spans="1:11">
      <c r="A146" s="728">
        <v>2146406</v>
      </c>
      <c r="B146" s="732" t="s">
        <v>1345</v>
      </c>
      <c r="C146" s="396"/>
      <c r="D146" s="396">
        <v>0</v>
      </c>
      <c r="E146" s="395">
        <v>0</v>
      </c>
      <c r="F146" s="338" t="str">
        <f t="shared" si="8"/>
        <v/>
      </c>
      <c r="G146" s="338" t="str">
        <f t="shared" si="9"/>
        <v/>
      </c>
      <c r="H146" s="727" t="str">
        <f t="shared" si="10"/>
        <v>否</v>
      </c>
      <c r="I146" s="316" t="str">
        <f t="shared" si="11"/>
        <v>项</v>
      </c>
      <c r="J146" s="319"/>
      <c r="K146" s="319"/>
    </row>
    <row r="147" s="317" customFormat="1" ht="36" hidden="1" customHeight="1" spans="1:11">
      <c r="A147" s="728">
        <v>2146407</v>
      </c>
      <c r="B147" s="732" t="s">
        <v>1346</v>
      </c>
      <c r="C147" s="396"/>
      <c r="D147" s="396">
        <v>0</v>
      </c>
      <c r="E147" s="395">
        <v>0</v>
      </c>
      <c r="F147" s="338" t="str">
        <f t="shared" si="8"/>
        <v/>
      </c>
      <c r="G147" s="338" t="str">
        <f t="shared" si="9"/>
        <v/>
      </c>
      <c r="H147" s="727" t="str">
        <f t="shared" si="10"/>
        <v>否</v>
      </c>
      <c r="I147" s="316" t="str">
        <f t="shared" si="11"/>
        <v>项</v>
      </c>
      <c r="J147" s="319"/>
      <c r="K147" s="319"/>
    </row>
    <row r="148" s="318" customFormat="1" ht="36" hidden="1" customHeight="1" spans="1:11">
      <c r="A148" s="728">
        <v>2146499</v>
      </c>
      <c r="B148" s="732" t="s">
        <v>1347</v>
      </c>
      <c r="C148" s="396"/>
      <c r="D148" s="396">
        <v>0</v>
      </c>
      <c r="E148" s="395">
        <v>0</v>
      </c>
      <c r="F148" s="338" t="str">
        <f t="shared" si="8"/>
        <v/>
      </c>
      <c r="G148" s="338" t="str">
        <f t="shared" si="9"/>
        <v/>
      </c>
      <c r="H148" s="727" t="str">
        <f t="shared" si="10"/>
        <v>否</v>
      </c>
      <c r="I148" s="316" t="str">
        <f t="shared" si="11"/>
        <v>项</v>
      </c>
      <c r="J148" s="736"/>
      <c r="K148" s="736"/>
    </row>
    <row r="149" s="317" customFormat="1" ht="36" hidden="1" customHeight="1" spans="1:11">
      <c r="A149" s="728">
        <v>21468</v>
      </c>
      <c r="B149" s="732" t="s">
        <v>1348</v>
      </c>
      <c r="C149" s="730">
        <f>SUM(C150:C155)</f>
        <v>0</v>
      </c>
      <c r="D149" s="730">
        <f>SUM(D150:D155)</f>
        <v>0</v>
      </c>
      <c r="E149" s="730">
        <f>SUM(E150:E155)</f>
        <v>0</v>
      </c>
      <c r="F149" s="338" t="str">
        <f t="shared" si="8"/>
        <v/>
      </c>
      <c r="G149" s="338" t="str">
        <f t="shared" si="9"/>
        <v/>
      </c>
      <c r="H149" s="727" t="str">
        <f t="shared" si="10"/>
        <v>否</v>
      </c>
      <c r="I149" s="316" t="str">
        <f t="shared" si="11"/>
        <v>款</v>
      </c>
      <c r="J149" s="319"/>
      <c r="K149" s="319"/>
    </row>
    <row r="150" ht="36" hidden="1" customHeight="1" spans="1:9">
      <c r="A150" s="728">
        <v>2146801</v>
      </c>
      <c r="B150" s="729" t="s">
        <v>1349</v>
      </c>
      <c r="C150" s="396"/>
      <c r="D150" s="396">
        <v>0</v>
      </c>
      <c r="E150" s="395">
        <v>0</v>
      </c>
      <c r="F150" s="338" t="str">
        <f t="shared" si="8"/>
        <v/>
      </c>
      <c r="G150" s="338" t="str">
        <f t="shared" si="9"/>
        <v/>
      </c>
      <c r="H150" s="727" t="str">
        <f t="shared" si="10"/>
        <v>否</v>
      </c>
      <c r="I150" s="316" t="str">
        <f t="shared" si="11"/>
        <v>项</v>
      </c>
    </row>
    <row r="151" s="317" customFormat="1" ht="36" hidden="1" customHeight="1" spans="1:11">
      <c r="A151" s="728">
        <v>2146802</v>
      </c>
      <c r="B151" s="729" t="s">
        <v>1350</v>
      </c>
      <c r="C151" s="396"/>
      <c r="D151" s="396">
        <v>0</v>
      </c>
      <c r="E151" s="395">
        <v>0</v>
      </c>
      <c r="F151" s="338" t="str">
        <f t="shared" si="8"/>
        <v/>
      </c>
      <c r="G151" s="338" t="str">
        <f t="shared" si="9"/>
        <v/>
      </c>
      <c r="H151" s="727" t="str">
        <f t="shared" si="10"/>
        <v>否</v>
      </c>
      <c r="I151" s="316" t="str">
        <f t="shared" si="11"/>
        <v>项</v>
      </c>
      <c r="J151" s="319"/>
      <c r="K151" s="319"/>
    </row>
    <row r="152" s="317" customFormat="1" ht="36" hidden="1" customHeight="1" spans="1:11">
      <c r="A152" s="728">
        <v>2146803</v>
      </c>
      <c r="B152" s="732" t="s">
        <v>1351</v>
      </c>
      <c r="C152" s="396"/>
      <c r="D152" s="396">
        <v>0</v>
      </c>
      <c r="E152" s="395">
        <v>0</v>
      </c>
      <c r="F152" s="338" t="str">
        <f t="shared" si="8"/>
        <v/>
      </c>
      <c r="G152" s="338" t="str">
        <f t="shared" si="9"/>
        <v/>
      </c>
      <c r="H152" s="727" t="str">
        <f t="shared" si="10"/>
        <v>否</v>
      </c>
      <c r="I152" s="316" t="str">
        <f t="shared" si="11"/>
        <v>项</v>
      </c>
      <c r="J152" s="319"/>
      <c r="K152" s="319"/>
    </row>
    <row r="153" ht="36" hidden="1" customHeight="1" spans="1:9">
      <c r="A153" s="728">
        <v>2146804</v>
      </c>
      <c r="B153" s="732" t="s">
        <v>1352</v>
      </c>
      <c r="C153" s="396"/>
      <c r="D153" s="396">
        <v>0</v>
      </c>
      <c r="E153" s="395">
        <v>0</v>
      </c>
      <c r="F153" s="338" t="str">
        <f t="shared" si="8"/>
        <v/>
      </c>
      <c r="G153" s="338" t="str">
        <f t="shared" si="9"/>
        <v/>
      </c>
      <c r="H153" s="727" t="str">
        <f t="shared" si="10"/>
        <v>否</v>
      </c>
      <c r="I153" s="316" t="str">
        <f t="shared" si="11"/>
        <v>项</v>
      </c>
    </row>
    <row r="154" ht="36" hidden="1" customHeight="1" spans="1:9">
      <c r="A154" s="728">
        <v>2146805</v>
      </c>
      <c r="B154" s="732" t="s">
        <v>1353</v>
      </c>
      <c r="C154" s="396"/>
      <c r="D154" s="396">
        <v>0</v>
      </c>
      <c r="E154" s="395">
        <v>0</v>
      </c>
      <c r="F154" s="338" t="str">
        <f t="shared" si="8"/>
        <v/>
      </c>
      <c r="G154" s="338" t="str">
        <f t="shared" si="9"/>
        <v/>
      </c>
      <c r="H154" s="727" t="str">
        <f t="shared" si="10"/>
        <v>否</v>
      </c>
      <c r="I154" s="316" t="str">
        <f t="shared" si="11"/>
        <v>项</v>
      </c>
    </row>
    <row r="155" s="317" customFormat="1" ht="36" hidden="1" customHeight="1" spans="1:11">
      <c r="A155" s="728">
        <v>2146899</v>
      </c>
      <c r="B155" s="732" t="s">
        <v>1354</v>
      </c>
      <c r="C155" s="396"/>
      <c r="D155" s="396">
        <v>0</v>
      </c>
      <c r="E155" s="395">
        <v>0</v>
      </c>
      <c r="F155" s="338" t="str">
        <f t="shared" si="8"/>
        <v/>
      </c>
      <c r="G155" s="338" t="str">
        <f t="shared" si="9"/>
        <v/>
      </c>
      <c r="H155" s="727" t="str">
        <f t="shared" si="10"/>
        <v>否</v>
      </c>
      <c r="I155" s="316" t="str">
        <f t="shared" si="11"/>
        <v>项</v>
      </c>
      <c r="J155" s="319"/>
      <c r="K155" s="319"/>
    </row>
    <row r="156" s="317" customFormat="1" ht="36" hidden="1" customHeight="1" spans="1:11">
      <c r="A156" s="728">
        <v>21469</v>
      </c>
      <c r="B156" s="732" t="s">
        <v>1355</v>
      </c>
      <c r="C156" s="730">
        <f>SUM(C157:C164)</f>
        <v>0</v>
      </c>
      <c r="D156" s="730">
        <f>SUM(D157:D164)</f>
        <v>0</v>
      </c>
      <c r="E156" s="730">
        <f>SUM(E157:E164)</f>
        <v>0</v>
      </c>
      <c r="F156" s="338" t="str">
        <f t="shared" si="8"/>
        <v/>
      </c>
      <c r="G156" s="338" t="str">
        <f t="shared" si="9"/>
        <v/>
      </c>
      <c r="H156" s="727" t="str">
        <f t="shared" si="10"/>
        <v>否</v>
      </c>
      <c r="I156" s="316" t="str">
        <f t="shared" si="11"/>
        <v>款</v>
      </c>
      <c r="J156" s="319"/>
      <c r="K156" s="319"/>
    </row>
    <row r="157" s="317" customFormat="1" ht="36" hidden="1" customHeight="1" spans="1:11">
      <c r="A157" s="728">
        <v>2146901</v>
      </c>
      <c r="B157" s="732" t="s">
        <v>1356</v>
      </c>
      <c r="C157" s="396"/>
      <c r="D157" s="396">
        <v>0</v>
      </c>
      <c r="E157" s="395">
        <v>0</v>
      </c>
      <c r="F157" s="338" t="str">
        <f t="shared" si="8"/>
        <v/>
      </c>
      <c r="G157" s="338" t="str">
        <f t="shared" si="9"/>
        <v/>
      </c>
      <c r="H157" s="727" t="str">
        <f t="shared" si="10"/>
        <v>否</v>
      </c>
      <c r="I157" s="316" t="str">
        <f t="shared" si="11"/>
        <v>项</v>
      </c>
      <c r="J157" s="319"/>
      <c r="K157" s="319"/>
    </row>
    <row r="158" s="317" customFormat="1" ht="36" hidden="1" customHeight="1" spans="1:11">
      <c r="A158" s="728">
        <v>2146902</v>
      </c>
      <c r="B158" s="729" t="s">
        <v>892</v>
      </c>
      <c r="C158" s="396"/>
      <c r="D158" s="396">
        <v>0</v>
      </c>
      <c r="E158" s="395">
        <v>0</v>
      </c>
      <c r="F158" s="338" t="str">
        <f t="shared" si="8"/>
        <v/>
      </c>
      <c r="G158" s="338" t="str">
        <f t="shared" si="9"/>
        <v/>
      </c>
      <c r="H158" s="727" t="str">
        <f t="shared" si="10"/>
        <v>否</v>
      </c>
      <c r="I158" s="316" t="str">
        <f t="shared" si="11"/>
        <v>项</v>
      </c>
      <c r="J158" s="319"/>
      <c r="K158" s="319"/>
    </row>
    <row r="159" s="317" customFormat="1" ht="36" hidden="1" customHeight="1" spans="1:11">
      <c r="A159" s="728">
        <v>2146903</v>
      </c>
      <c r="B159" s="732" t="s">
        <v>1357</v>
      </c>
      <c r="C159" s="396"/>
      <c r="D159" s="396">
        <v>0</v>
      </c>
      <c r="E159" s="395">
        <v>0</v>
      </c>
      <c r="F159" s="338" t="str">
        <f t="shared" si="8"/>
        <v/>
      </c>
      <c r="G159" s="338" t="str">
        <f t="shared" si="9"/>
        <v/>
      </c>
      <c r="H159" s="727" t="str">
        <f t="shared" si="10"/>
        <v>否</v>
      </c>
      <c r="I159" s="316" t="str">
        <f t="shared" si="11"/>
        <v>项</v>
      </c>
      <c r="J159" s="319"/>
      <c r="K159" s="319"/>
    </row>
    <row r="160" ht="36" hidden="1" customHeight="1" spans="1:9">
      <c r="A160" s="728">
        <v>2146904</v>
      </c>
      <c r="B160" s="732" t="s">
        <v>1358</v>
      </c>
      <c r="C160" s="396"/>
      <c r="D160" s="396">
        <v>0</v>
      </c>
      <c r="E160" s="395">
        <v>0</v>
      </c>
      <c r="F160" s="338" t="str">
        <f t="shared" si="8"/>
        <v/>
      </c>
      <c r="G160" s="338" t="str">
        <f t="shared" si="9"/>
        <v/>
      </c>
      <c r="H160" s="727" t="str">
        <f t="shared" si="10"/>
        <v>否</v>
      </c>
      <c r="I160" s="316" t="str">
        <f t="shared" si="11"/>
        <v>项</v>
      </c>
    </row>
    <row r="161" ht="36" hidden="1" customHeight="1" spans="1:9">
      <c r="A161" s="728">
        <v>2146906</v>
      </c>
      <c r="B161" s="732" t="s">
        <v>1359</v>
      </c>
      <c r="C161" s="396"/>
      <c r="D161" s="396">
        <v>0</v>
      </c>
      <c r="E161" s="395">
        <v>0</v>
      </c>
      <c r="F161" s="338" t="str">
        <f t="shared" si="8"/>
        <v/>
      </c>
      <c r="G161" s="338" t="str">
        <f t="shared" si="9"/>
        <v/>
      </c>
      <c r="H161" s="727" t="str">
        <f t="shared" si="10"/>
        <v>否</v>
      </c>
      <c r="I161" s="316" t="str">
        <f t="shared" si="11"/>
        <v>项</v>
      </c>
    </row>
    <row r="162" ht="36" hidden="1" customHeight="1" spans="1:9">
      <c r="A162" s="728">
        <v>2146907</v>
      </c>
      <c r="B162" s="732" t="s">
        <v>1360</v>
      </c>
      <c r="C162" s="396"/>
      <c r="D162" s="396">
        <v>0</v>
      </c>
      <c r="E162" s="395">
        <v>0</v>
      </c>
      <c r="F162" s="338" t="str">
        <f t="shared" si="8"/>
        <v/>
      </c>
      <c r="G162" s="338" t="str">
        <f t="shared" si="9"/>
        <v/>
      </c>
      <c r="H162" s="727" t="str">
        <f t="shared" si="10"/>
        <v>否</v>
      </c>
      <c r="I162" s="316" t="str">
        <f t="shared" si="11"/>
        <v>项</v>
      </c>
    </row>
    <row r="163" ht="36" hidden="1" customHeight="1" spans="1:9">
      <c r="A163" s="728">
        <v>2146908</v>
      </c>
      <c r="B163" s="732" t="s">
        <v>1361</v>
      </c>
      <c r="C163" s="396"/>
      <c r="D163" s="396">
        <v>0</v>
      </c>
      <c r="E163" s="395">
        <v>0</v>
      </c>
      <c r="F163" s="338" t="str">
        <f t="shared" si="8"/>
        <v/>
      </c>
      <c r="G163" s="338" t="str">
        <f t="shared" si="9"/>
        <v/>
      </c>
      <c r="H163" s="727" t="str">
        <f t="shared" si="10"/>
        <v>否</v>
      </c>
      <c r="I163" s="316" t="str">
        <f t="shared" si="11"/>
        <v>项</v>
      </c>
    </row>
    <row r="164" ht="36" hidden="1" customHeight="1" spans="1:9">
      <c r="A164" s="728">
        <v>2146999</v>
      </c>
      <c r="B164" s="729" t="s">
        <v>1362</v>
      </c>
      <c r="C164" s="396"/>
      <c r="D164" s="396">
        <v>0</v>
      </c>
      <c r="E164" s="395">
        <v>0</v>
      </c>
      <c r="F164" s="338" t="str">
        <f t="shared" si="8"/>
        <v/>
      </c>
      <c r="G164" s="338" t="str">
        <f t="shared" si="9"/>
        <v/>
      </c>
      <c r="H164" s="727" t="str">
        <f t="shared" si="10"/>
        <v>否</v>
      </c>
      <c r="I164" s="316" t="str">
        <f t="shared" si="11"/>
        <v>项</v>
      </c>
    </row>
    <row r="165" ht="36" hidden="1" customHeight="1" spans="1:9">
      <c r="A165" s="728">
        <v>21470</v>
      </c>
      <c r="B165" s="732" t="s">
        <v>1363</v>
      </c>
      <c r="C165" s="730">
        <f>SUM(C166:C167)</f>
        <v>0</v>
      </c>
      <c r="D165" s="730">
        <f>SUM(D166:D167)</f>
        <v>0</v>
      </c>
      <c r="E165" s="730">
        <f>SUM(E166:E167)</f>
        <v>0</v>
      </c>
      <c r="F165" s="338" t="str">
        <f t="shared" si="8"/>
        <v/>
      </c>
      <c r="G165" s="338" t="str">
        <f t="shared" si="9"/>
        <v/>
      </c>
      <c r="H165" s="727" t="str">
        <f t="shared" si="10"/>
        <v>否</v>
      </c>
      <c r="I165" s="316" t="str">
        <f t="shared" si="11"/>
        <v>款</v>
      </c>
    </row>
    <row r="166" ht="36" hidden="1" customHeight="1" spans="1:9">
      <c r="A166" s="728">
        <v>2147001</v>
      </c>
      <c r="B166" s="732" t="s">
        <v>864</v>
      </c>
      <c r="C166" s="396"/>
      <c r="D166" s="396">
        <v>0</v>
      </c>
      <c r="E166" s="395">
        <v>0</v>
      </c>
      <c r="F166" s="338" t="str">
        <f t="shared" si="8"/>
        <v/>
      </c>
      <c r="G166" s="338" t="str">
        <f t="shared" si="9"/>
        <v/>
      </c>
      <c r="H166" s="727" t="str">
        <f t="shared" si="10"/>
        <v>否</v>
      </c>
      <c r="I166" s="316" t="str">
        <f t="shared" si="11"/>
        <v>项</v>
      </c>
    </row>
    <row r="167" ht="36" hidden="1" customHeight="1" spans="1:9">
      <c r="A167" s="728">
        <v>2147099</v>
      </c>
      <c r="B167" s="729" t="s">
        <v>1364</v>
      </c>
      <c r="C167" s="396"/>
      <c r="D167" s="396">
        <v>0</v>
      </c>
      <c r="E167" s="395">
        <v>0</v>
      </c>
      <c r="F167" s="338" t="str">
        <f t="shared" si="8"/>
        <v/>
      </c>
      <c r="G167" s="338" t="str">
        <f t="shared" si="9"/>
        <v/>
      </c>
      <c r="H167" s="727" t="str">
        <f t="shared" si="10"/>
        <v>否</v>
      </c>
      <c r="I167" s="316" t="str">
        <f t="shared" si="11"/>
        <v>项</v>
      </c>
    </row>
    <row r="168" ht="36" hidden="1" customHeight="1" spans="1:9">
      <c r="A168" s="728">
        <v>21471</v>
      </c>
      <c r="B168" s="729" t="s">
        <v>1365</v>
      </c>
      <c r="C168" s="730">
        <f>SUM(C169:C170)</f>
        <v>0</v>
      </c>
      <c r="D168" s="730">
        <f>SUM(D169:D170)</f>
        <v>0</v>
      </c>
      <c r="E168" s="730">
        <f>SUM(E169:E170)</f>
        <v>0</v>
      </c>
      <c r="F168" s="338" t="str">
        <f t="shared" si="8"/>
        <v/>
      </c>
      <c r="G168" s="338" t="str">
        <f t="shared" si="9"/>
        <v/>
      </c>
      <c r="H168" s="727" t="str">
        <f t="shared" si="10"/>
        <v>否</v>
      </c>
      <c r="I168" s="316" t="str">
        <f t="shared" si="11"/>
        <v>款</v>
      </c>
    </row>
    <row r="169" ht="36" hidden="1" customHeight="1" spans="1:9">
      <c r="A169" s="728">
        <v>2147101</v>
      </c>
      <c r="B169" s="732" t="s">
        <v>864</v>
      </c>
      <c r="C169" s="396"/>
      <c r="D169" s="396">
        <v>0</v>
      </c>
      <c r="E169" s="395">
        <v>0</v>
      </c>
      <c r="F169" s="338" t="str">
        <f t="shared" si="8"/>
        <v/>
      </c>
      <c r="G169" s="338" t="str">
        <f t="shared" si="9"/>
        <v/>
      </c>
      <c r="H169" s="727" t="str">
        <f t="shared" si="10"/>
        <v>否</v>
      </c>
      <c r="I169" s="316" t="str">
        <f t="shared" si="11"/>
        <v>项</v>
      </c>
    </row>
    <row r="170" ht="36" hidden="1" customHeight="1" spans="1:9">
      <c r="A170" s="728">
        <v>2147199</v>
      </c>
      <c r="B170" s="732" t="s">
        <v>1366</v>
      </c>
      <c r="C170" s="396"/>
      <c r="D170" s="396">
        <v>0</v>
      </c>
      <c r="E170" s="395">
        <v>0</v>
      </c>
      <c r="F170" s="338" t="str">
        <f t="shared" si="8"/>
        <v/>
      </c>
      <c r="G170" s="338" t="str">
        <f t="shared" si="9"/>
        <v/>
      </c>
      <c r="H170" s="727" t="str">
        <f t="shared" si="10"/>
        <v>否</v>
      </c>
      <c r="I170" s="316" t="str">
        <f t="shared" si="11"/>
        <v>项</v>
      </c>
    </row>
    <row r="171" ht="36" hidden="1" customHeight="1" spans="1:9">
      <c r="A171" s="728">
        <v>21472</v>
      </c>
      <c r="B171" s="732" t="s">
        <v>1367</v>
      </c>
      <c r="C171" s="396"/>
      <c r="D171" s="396">
        <v>0</v>
      </c>
      <c r="E171" s="395">
        <v>0</v>
      </c>
      <c r="F171" s="338" t="str">
        <f t="shared" si="8"/>
        <v/>
      </c>
      <c r="G171" s="338" t="str">
        <f t="shared" si="9"/>
        <v/>
      </c>
      <c r="H171" s="727" t="str">
        <f t="shared" si="10"/>
        <v>否</v>
      </c>
      <c r="I171" s="316" t="str">
        <f t="shared" si="11"/>
        <v>款</v>
      </c>
    </row>
    <row r="172" ht="36" hidden="1" customHeight="1" spans="1:9">
      <c r="A172" s="728">
        <v>21473</v>
      </c>
      <c r="B172" s="732" t="s">
        <v>1368</v>
      </c>
      <c r="C172" s="730">
        <f>SUM(C173:C175)</f>
        <v>0</v>
      </c>
      <c r="D172" s="730">
        <f>SUM(D173:D175)</f>
        <v>0</v>
      </c>
      <c r="E172" s="730">
        <f>SUM(E173:E175)</f>
        <v>0</v>
      </c>
      <c r="F172" s="338" t="str">
        <f t="shared" si="8"/>
        <v/>
      </c>
      <c r="G172" s="338" t="str">
        <f t="shared" si="9"/>
        <v/>
      </c>
      <c r="H172" s="727" t="str">
        <f t="shared" si="10"/>
        <v>否</v>
      </c>
      <c r="I172" s="316" t="str">
        <f t="shared" si="11"/>
        <v>款</v>
      </c>
    </row>
    <row r="173" ht="36" hidden="1" customHeight="1" spans="1:9">
      <c r="A173" s="728">
        <v>2147301</v>
      </c>
      <c r="B173" s="732" t="s">
        <v>871</v>
      </c>
      <c r="C173" s="396"/>
      <c r="D173" s="396">
        <v>0</v>
      </c>
      <c r="E173" s="395"/>
      <c r="F173" s="338" t="str">
        <f t="shared" si="8"/>
        <v/>
      </c>
      <c r="G173" s="338" t="str">
        <f t="shared" si="9"/>
        <v/>
      </c>
      <c r="H173" s="727" t="str">
        <f t="shared" si="10"/>
        <v>否</v>
      </c>
      <c r="I173" s="316" t="str">
        <f t="shared" si="11"/>
        <v>项</v>
      </c>
    </row>
    <row r="174" ht="36" hidden="1" customHeight="1" spans="1:9">
      <c r="A174" s="728">
        <v>2147303</v>
      </c>
      <c r="B174" s="729" t="s">
        <v>1337</v>
      </c>
      <c r="C174" s="396"/>
      <c r="D174" s="396">
        <v>0</v>
      </c>
      <c r="E174" s="395"/>
      <c r="F174" s="338" t="str">
        <f t="shared" si="8"/>
        <v/>
      </c>
      <c r="G174" s="338" t="str">
        <f t="shared" si="9"/>
        <v/>
      </c>
      <c r="H174" s="727" t="str">
        <f t="shared" si="10"/>
        <v>否</v>
      </c>
      <c r="I174" s="316" t="str">
        <f t="shared" si="11"/>
        <v>项</v>
      </c>
    </row>
    <row r="175" ht="36" hidden="1" customHeight="1" spans="1:9">
      <c r="A175" s="728">
        <v>2147399</v>
      </c>
      <c r="B175" s="737" t="s">
        <v>1369</v>
      </c>
      <c r="C175" s="396"/>
      <c r="D175" s="396">
        <v>0</v>
      </c>
      <c r="E175" s="395"/>
      <c r="F175" s="338" t="str">
        <f t="shared" si="8"/>
        <v/>
      </c>
      <c r="G175" s="338" t="str">
        <f t="shared" si="9"/>
        <v/>
      </c>
      <c r="H175" s="727" t="str">
        <f t="shared" si="10"/>
        <v>否</v>
      </c>
      <c r="I175" s="316" t="str">
        <f t="shared" si="11"/>
        <v>项</v>
      </c>
    </row>
    <row r="176" ht="36" customHeight="1" spans="1:9">
      <c r="A176" s="725">
        <v>215</v>
      </c>
      <c r="B176" s="738" t="s">
        <v>1370</v>
      </c>
      <c r="C176" s="361">
        <f>SUM(C177)</f>
        <v>0</v>
      </c>
      <c r="D176" s="361">
        <f>SUM(D177)</f>
        <v>0</v>
      </c>
      <c r="E176" s="361">
        <f>SUM(E177)</f>
        <v>0</v>
      </c>
      <c r="F176" s="333" t="str">
        <f t="shared" si="8"/>
        <v/>
      </c>
      <c r="G176" s="333" t="str">
        <f t="shared" si="9"/>
        <v/>
      </c>
      <c r="H176" s="727" t="str">
        <f t="shared" si="10"/>
        <v>是</v>
      </c>
      <c r="I176" s="316" t="str">
        <f t="shared" si="11"/>
        <v>类</v>
      </c>
    </row>
    <row r="177" ht="36" hidden="1" customHeight="1" spans="1:9">
      <c r="A177" s="728">
        <v>21562</v>
      </c>
      <c r="B177" s="737" t="s">
        <v>1371</v>
      </c>
      <c r="C177" s="730">
        <f>SUM(C178:C179)</f>
        <v>0</v>
      </c>
      <c r="D177" s="730">
        <f>SUM(D178:D179)</f>
        <v>0</v>
      </c>
      <c r="E177" s="730">
        <f>SUM(E178:E179)</f>
        <v>0</v>
      </c>
      <c r="F177" s="338" t="str">
        <f t="shared" si="8"/>
        <v/>
      </c>
      <c r="G177" s="338" t="str">
        <f t="shared" si="9"/>
        <v/>
      </c>
      <c r="H177" s="727" t="str">
        <f t="shared" si="10"/>
        <v>否</v>
      </c>
      <c r="I177" s="316" t="str">
        <f t="shared" si="11"/>
        <v>款</v>
      </c>
    </row>
    <row r="178" ht="36" hidden="1" customHeight="1" spans="1:9">
      <c r="A178" s="728">
        <v>2156202</v>
      </c>
      <c r="B178" s="737" t="s">
        <v>1372</v>
      </c>
      <c r="C178" s="396">
        <v>0</v>
      </c>
      <c r="D178" s="396">
        <v>0</v>
      </c>
      <c r="E178" s="395">
        <v>0</v>
      </c>
      <c r="F178" s="338" t="str">
        <f t="shared" si="8"/>
        <v/>
      </c>
      <c r="G178" s="338" t="str">
        <f t="shared" si="9"/>
        <v/>
      </c>
      <c r="H178" s="727" t="str">
        <f t="shared" si="10"/>
        <v>否</v>
      </c>
      <c r="I178" s="316" t="str">
        <f t="shared" si="11"/>
        <v>项</v>
      </c>
    </row>
    <row r="179" ht="36" hidden="1" customHeight="1" spans="1:9">
      <c r="A179" s="728">
        <v>2156299</v>
      </c>
      <c r="B179" s="737" t="s">
        <v>1373</v>
      </c>
      <c r="C179" s="396">
        <v>0</v>
      </c>
      <c r="D179" s="396">
        <v>0</v>
      </c>
      <c r="E179" s="395">
        <v>0</v>
      </c>
      <c r="F179" s="338" t="str">
        <f t="shared" si="8"/>
        <v/>
      </c>
      <c r="G179" s="338" t="str">
        <f t="shared" si="9"/>
        <v/>
      </c>
      <c r="H179" s="727" t="str">
        <f t="shared" si="10"/>
        <v>否</v>
      </c>
      <c r="I179" s="316" t="str">
        <f t="shared" si="11"/>
        <v>项</v>
      </c>
    </row>
    <row r="180" ht="36" customHeight="1" spans="1:9">
      <c r="A180" s="725">
        <v>229</v>
      </c>
      <c r="B180" s="738" t="s">
        <v>1374</v>
      </c>
      <c r="C180" s="361">
        <f>SUM(C181,C185,C194)</f>
        <v>203195</v>
      </c>
      <c r="D180" s="361">
        <f>SUM(D181,D185,D194)</f>
        <v>1295</v>
      </c>
      <c r="E180" s="361">
        <f>SUM(E181,E185,E194)</f>
        <v>1766</v>
      </c>
      <c r="F180" s="333">
        <f t="shared" si="8"/>
        <v>-0.991308841260858</v>
      </c>
      <c r="G180" s="333">
        <f t="shared" si="9"/>
        <v>1.36370656370656</v>
      </c>
      <c r="H180" s="727" t="str">
        <f t="shared" si="10"/>
        <v>是</v>
      </c>
      <c r="I180" s="316" t="str">
        <f t="shared" si="11"/>
        <v>类</v>
      </c>
    </row>
    <row r="181" ht="36" customHeight="1" spans="1:9">
      <c r="A181" s="728">
        <v>22904</v>
      </c>
      <c r="B181" s="737" t="s">
        <v>1375</v>
      </c>
      <c r="C181" s="730">
        <f>SUM(C182:C184)</f>
        <v>202100</v>
      </c>
      <c r="D181" s="730">
        <f>SUM(D182:D184)</f>
        <v>0</v>
      </c>
      <c r="E181" s="730">
        <f>SUM(E182:E184)</f>
        <v>0</v>
      </c>
      <c r="F181" s="333">
        <f t="shared" si="8"/>
        <v>-1</v>
      </c>
      <c r="G181" s="333" t="str">
        <f t="shared" si="9"/>
        <v/>
      </c>
      <c r="H181" s="727" t="str">
        <f t="shared" si="10"/>
        <v>是</v>
      </c>
      <c r="I181" s="316" t="str">
        <f t="shared" si="11"/>
        <v>款</v>
      </c>
    </row>
    <row r="182" ht="36" hidden="1" customHeight="1" spans="1:9">
      <c r="A182" s="728">
        <v>2290401</v>
      </c>
      <c r="B182" s="737" t="s">
        <v>1376</v>
      </c>
      <c r="C182" s="396"/>
      <c r="D182" s="396">
        <v>0</v>
      </c>
      <c r="E182" s="395">
        <v>0</v>
      </c>
      <c r="F182" s="338" t="str">
        <f t="shared" si="8"/>
        <v/>
      </c>
      <c r="G182" s="338" t="str">
        <f t="shared" si="9"/>
        <v/>
      </c>
      <c r="H182" s="727" t="str">
        <f t="shared" si="10"/>
        <v>否</v>
      </c>
      <c r="I182" s="316" t="str">
        <f t="shared" si="11"/>
        <v>项</v>
      </c>
    </row>
    <row r="183" ht="36" customHeight="1" spans="1:9">
      <c r="A183" s="731">
        <v>2290402</v>
      </c>
      <c r="B183" s="737" t="s">
        <v>1377</v>
      </c>
      <c r="C183" s="396">
        <v>202100</v>
      </c>
      <c r="D183" s="396"/>
      <c r="E183" s="395"/>
      <c r="F183" s="333">
        <f t="shared" si="8"/>
        <v>-1</v>
      </c>
      <c r="G183" s="333" t="str">
        <f t="shared" si="9"/>
        <v/>
      </c>
      <c r="H183" s="727" t="str">
        <f t="shared" si="10"/>
        <v>是</v>
      </c>
      <c r="I183" s="316" t="str">
        <f t="shared" si="11"/>
        <v>项</v>
      </c>
    </row>
    <row r="184" ht="36" hidden="1" customHeight="1" spans="1:9">
      <c r="A184" s="728">
        <v>2290403</v>
      </c>
      <c r="B184" s="737" t="s">
        <v>1378</v>
      </c>
      <c r="C184" s="396"/>
      <c r="D184" s="396">
        <v>0</v>
      </c>
      <c r="E184" s="395">
        <v>0</v>
      </c>
      <c r="F184" s="338" t="str">
        <f t="shared" si="8"/>
        <v/>
      </c>
      <c r="G184" s="338" t="str">
        <f t="shared" si="9"/>
        <v/>
      </c>
      <c r="H184" s="727" t="str">
        <f t="shared" si="10"/>
        <v>否</v>
      </c>
      <c r="I184" s="316" t="str">
        <f t="shared" si="11"/>
        <v>项</v>
      </c>
    </row>
    <row r="185" ht="36" hidden="1" customHeight="1" spans="1:9">
      <c r="A185" s="728">
        <v>22908</v>
      </c>
      <c r="B185" s="737" t="s">
        <v>1379</v>
      </c>
      <c r="C185" s="730">
        <f>SUM(C186:C193)</f>
        <v>0</v>
      </c>
      <c r="D185" s="730">
        <f>SUM(D186:D193)</f>
        <v>0</v>
      </c>
      <c r="E185" s="730">
        <f>SUM(E186:E193)</f>
        <v>0</v>
      </c>
      <c r="F185" s="338" t="str">
        <f t="shared" si="8"/>
        <v/>
      </c>
      <c r="G185" s="338" t="str">
        <f t="shared" si="9"/>
        <v/>
      </c>
      <c r="H185" s="727" t="str">
        <f t="shared" si="10"/>
        <v>否</v>
      </c>
      <c r="I185" s="316" t="str">
        <f t="shared" si="11"/>
        <v>款</v>
      </c>
    </row>
    <row r="186" ht="36" hidden="1" customHeight="1" spans="1:9">
      <c r="A186" s="728">
        <v>2290802</v>
      </c>
      <c r="B186" s="737" t="s">
        <v>1380</v>
      </c>
      <c r="C186" s="396"/>
      <c r="D186" s="396">
        <v>0</v>
      </c>
      <c r="E186" s="395">
        <v>0</v>
      </c>
      <c r="F186" s="338" t="str">
        <f t="shared" si="8"/>
        <v/>
      </c>
      <c r="G186" s="338" t="str">
        <f t="shared" si="9"/>
        <v/>
      </c>
      <c r="H186" s="727" t="str">
        <f t="shared" si="10"/>
        <v>否</v>
      </c>
      <c r="I186" s="316" t="str">
        <f t="shared" si="11"/>
        <v>项</v>
      </c>
    </row>
    <row r="187" ht="36" hidden="1" customHeight="1" spans="1:9">
      <c r="A187" s="728">
        <v>2290803</v>
      </c>
      <c r="B187" s="737" t="s">
        <v>1381</v>
      </c>
      <c r="C187" s="396"/>
      <c r="D187" s="396">
        <v>0</v>
      </c>
      <c r="E187" s="395">
        <v>0</v>
      </c>
      <c r="F187" s="338" t="str">
        <f t="shared" si="8"/>
        <v/>
      </c>
      <c r="G187" s="338" t="str">
        <f t="shared" si="9"/>
        <v/>
      </c>
      <c r="H187" s="727" t="str">
        <f t="shared" si="10"/>
        <v>否</v>
      </c>
      <c r="I187" s="316" t="str">
        <f t="shared" si="11"/>
        <v>项</v>
      </c>
    </row>
    <row r="188" ht="36" hidden="1" customHeight="1" spans="1:9">
      <c r="A188" s="728">
        <v>2290804</v>
      </c>
      <c r="B188" s="737" t="s">
        <v>1382</v>
      </c>
      <c r="C188" s="396"/>
      <c r="D188" s="396">
        <v>0</v>
      </c>
      <c r="E188" s="395">
        <v>0</v>
      </c>
      <c r="F188" s="338" t="str">
        <f t="shared" si="8"/>
        <v/>
      </c>
      <c r="G188" s="338" t="str">
        <f t="shared" si="9"/>
        <v/>
      </c>
      <c r="H188" s="727" t="str">
        <f t="shared" si="10"/>
        <v>否</v>
      </c>
      <c r="I188" s="316" t="str">
        <f t="shared" si="11"/>
        <v>项</v>
      </c>
    </row>
    <row r="189" ht="36" hidden="1" customHeight="1" spans="1:9">
      <c r="A189" s="728">
        <v>2290805</v>
      </c>
      <c r="B189" s="737" t="s">
        <v>1383</v>
      </c>
      <c r="C189" s="396"/>
      <c r="D189" s="396">
        <v>0</v>
      </c>
      <c r="E189" s="395">
        <v>0</v>
      </c>
      <c r="F189" s="338" t="str">
        <f t="shared" si="8"/>
        <v/>
      </c>
      <c r="G189" s="338" t="str">
        <f t="shared" si="9"/>
        <v/>
      </c>
      <c r="H189" s="727" t="str">
        <f t="shared" si="10"/>
        <v>否</v>
      </c>
      <c r="I189" s="316" t="str">
        <f t="shared" si="11"/>
        <v>项</v>
      </c>
    </row>
    <row r="190" ht="36" hidden="1" customHeight="1" spans="1:9">
      <c r="A190" s="728">
        <v>2290806</v>
      </c>
      <c r="B190" s="737" t="s">
        <v>1384</v>
      </c>
      <c r="C190" s="396"/>
      <c r="D190" s="396">
        <v>0</v>
      </c>
      <c r="E190" s="395">
        <v>0</v>
      </c>
      <c r="F190" s="338" t="str">
        <f t="shared" si="8"/>
        <v/>
      </c>
      <c r="G190" s="338" t="str">
        <f t="shared" si="9"/>
        <v/>
      </c>
      <c r="H190" s="727" t="str">
        <f t="shared" si="10"/>
        <v>否</v>
      </c>
      <c r="I190" s="316" t="str">
        <f t="shared" si="11"/>
        <v>项</v>
      </c>
    </row>
    <row r="191" ht="36" hidden="1" customHeight="1" spans="1:9">
      <c r="A191" s="728">
        <v>2290807</v>
      </c>
      <c r="B191" s="737" t="s">
        <v>1385</v>
      </c>
      <c r="C191" s="396"/>
      <c r="D191" s="396">
        <v>0</v>
      </c>
      <c r="E191" s="395">
        <v>0</v>
      </c>
      <c r="F191" s="338" t="str">
        <f t="shared" si="8"/>
        <v/>
      </c>
      <c r="G191" s="338" t="str">
        <f t="shared" si="9"/>
        <v/>
      </c>
      <c r="H191" s="727" t="str">
        <f t="shared" si="10"/>
        <v>否</v>
      </c>
      <c r="I191" s="316" t="str">
        <f t="shared" si="11"/>
        <v>项</v>
      </c>
    </row>
    <row r="192" ht="36" hidden="1" customHeight="1" spans="1:9">
      <c r="A192" s="728">
        <v>2290808</v>
      </c>
      <c r="B192" s="737" t="s">
        <v>1386</v>
      </c>
      <c r="C192" s="396"/>
      <c r="D192" s="396">
        <v>0</v>
      </c>
      <c r="E192" s="395">
        <v>0</v>
      </c>
      <c r="F192" s="338" t="str">
        <f t="shared" si="8"/>
        <v/>
      </c>
      <c r="G192" s="338" t="str">
        <f t="shared" si="9"/>
        <v/>
      </c>
      <c r="H192" s="727" t="str">
        <f t="shared" si="10"/>
        <v>否</v>
      </c>
      <c r="I192" s="316" t="str">
        <f t="shared" si="11"/>
        <v>项</v>
      </c>
    </row>
    <row r="193" ht="36" hidden="1" customHeight="1" spans="1:9">
      <c r="A193" s="728">
        <v>2290899</v>
      </c>
      <c r="B193" s="737" t="s">
        <v>1387</v>
      </c>
      <c r="C193" s="396"/>
      <c r="D193" s="396">
        <v>0</v>
      </c>
      <c r="E193" s="395">
        <v>0</v>
      </c>
      <c r="F193" s="338" t="str">
        <f t="shared" si="8"/>
        <v/>
      </c>
      <c r="G193" s="338" t="str">
        <f t="shared" si="9"/>
        <v/>
      </c>
      <c r="H193" s="727" t="str">
        <f t="shared" si="10"/>
        <v>否</v>
      </c>
      <c r="I193" s="316" t="str">
        <f t="shared" si="11"/>
        <v>项</v>
      </c>
    </row>
    <row r="194" ht="36" customHeight="1" spans="1:9">
      <c r="A194" s="728">
        <v>22960</v>
      </c>
      <c r="B194" s="737" t="s">
        <v>1388</v>
      </c>
      <c r="C194" s="730">
        <f>SUM(C195:C205)</f>
        <v>1095</v>
      </c>
      <c r="D194" s="730">
        <f>SUM(D195:D205)</f>
        <v>1295</v>
      </c>
      <c r="E194" s="730">
        <f>SUM(E195:E205)</f>
        <v>1766</v>
      </c>
      <c r="F194" s="338">
        <f t="shared" si="8"/>
        <v>0.612785388127854</v>
      </c>
      <c r="G194" s="338">
        <f t="shared" si="9"/>
        <v>1.36370656370656</v>
      </c>
      <c r="H194" s="727" t="str">
        <f t="shared" si="10"/>
        <v>是</v>
      </c>
      <c r="I194" s="316" t="str">
        <f t="shared" si="11"/>
        <v>款</v>
      </c>
    </row>
    <row r="195" ht="36" hidden="1" customHeight="1" spans="1:9">
      <c r="A195" s="728">
        <v>2296001</v>
      </c>
      <c r="B195" s="737" t="s">
        <v>1389</v>
      </c>
      <c r="C195" s="396"/>
      <c r="D195" s="396">
        <v>0</v>
      </c>
      <c r="E195" s="395">
        <v>0</v>
      </c>
      <c r="F195" s="338" t="str">
        <f t="shared" si="8"/>
        <v/>
      </c>
      <c r="G195" s="338" t="str">
        <f t="shared" si="9"/>
        <v/>
      </c>
      <c r="H195" s="727" t="str">
        <f t="shared" si="10"/>
        <v>否</v>
      </c>
      <c r="I195" s="316" t="str">
        <f t="shared" si="11"/>
        <v>项</v>
      </c>
    </row>
    <row r="196" ht="36" customHeight="1" spans="1:9">
      <c r="A196" s="731">
        <v>2296002</v>
      </c>
      <c r="B196" s="737" t="s">
        <v>1390</v>
      </c>
      <c r="C196" s="396">
        <v>386</v>
      </c>
      <c r="D196" s="735">
        <v>905</v>
      </c>
      <c r="E196" s="509">
        <v>907</v>
      </c>
      <c r="F196" s="338">
        <f t="shared" si="8"/>
        <v>1.34974093264249</v>
      </c>
      <c r="G196" s="338">
        <f t="shared" si="9"/>
        <v>1.00220994475138</v>
      </c>
      <c r="H196" s="727" t="str">
        <f t="shared" si="10"/>
        <v>是</v>
      </c>
      <c r="I196" s="316" t="str">
        <f t="shared" si="11"/>
        <v>项</v>
      </c>
    </row>
    <row r="197" ht="36" customHeight="1" spans="1:9">
      <c r="A197" s="731">
        <v>2296003</v>
      </c>
      <c r="B197" s="737" t="s">
        <v>1391</v>
      </c>
      <c r="C197" s="396">
        <v>96</v>
      </c>
      <c r="D197" s="735">
        <v>120</v>
      </c>
      <c r="E197" s="509">
        <v>305</v>
      </c>
      <c r="F197" s="338">
        <f t="shared" ref="F197:F260" si="12">IF(C197&lt;&gt;0,E197/C197-1,"")</f>
        <v>2.17708333333333</v>
      </c>
      <c r="G197" s="338">
        <f t="shared" ref="G197:G260" si="13">IF(D197&lt;&gt;0,E197/D197,"")</f>
        <v>2.54166666666667</v>
      </c>
      <c r="H197" s="727" t="str">
        <f t="shared" ref="H197:H260" si="14">IF(LEN(A197)=3,"是",IF(B197&lt;&gt;"",IF(SUM(C197:E197)&lt;&gt;0,"是","否"),"是"))</f>
        <v>是</v>
      </c>
      <c r="I197" s="316" t="str">
        <f t="shared" ref="I197:I260" si="15">IF(LEN(A197)=3,"类",IF(LEN(A197)=5,"款","项"))</f>
        <v>项</v>
      </c>
    </row>
    <row r="198" ht="36" customHeight="1" spans="1:9">
      <c r="A198" s="731">
        <v>2296004</v>
      </c>
      <c r="B198" s="737" t="s">
        <v>1392</v>
      </c>
      <c r="C198" s="396">
        <v>3</v>
      </c>
      <c r="D198" s="396"/>
      <c r="E198" s="509">
        <v>2</v>
      </c>
      <c r="F198" s="338">
        <f t="shared" si="12"/>
        <v>-0.333333333333333</v>
      </c>
      <c r="G198" s="338" t="str">
        <f t="shared" si="13"/>
        <v/>
      </c>
      <c r="H198" s="727" t="str">
        <f t="shared" si="14"/>
        <v>是</v>
      </c>
      <c r="I198" s="316" t="str">
        <f t="shared" si="15"/>
        <v>项</v>
      </c>
    </row>
    <row r="199" ht="36" hidden="1" customHeight="1" spans="1:9">
      <c r="A199" s="728">
        <v>2296005</v>
      </c>
      <c r="B199" s="737" t="s">
        <v>1393</v>
      </c>
      <c r="C199" s="396">
        <v>0</v>
      </c>
      <c r="D199" s="396">
        <v>0</v>
      </c>
      <c r="E199" s="395">
        <v>0</v>
      </c>
      <c r="F199" s="338" t="str">
        <f t="shared" si="12"/>
        <v/>
      </c>
      <c r="G199" s="338" t="str">
        <f t="shared" si="13"/>
        <v/>
      </c>
      <c r="H199" s="727" t="str">
        <f t="shared" si="14"/>
        <v>否</v>
      </c>
      <c r="I199" s="316" t="str">
        <f t="shared" si="15"/>
        <v>项</v>
      </c>
    </row>
    <row r="200" ht="36" customHeight="1" spans="1:9">
      <c r="A200" s="731">
        <v>2296006</v>
      </c>
      <c r="B200" s="737" t="s">
        <v>1394</v>
      </c>
      <c r="C200" s="396">
        <v>135</v>
      </c>
      <c r="D200" s="735">
        <v>90</v>
      </c>
      <c r="E200" s="509">
        <v>98</v>
      </c>
      <c r="F200" s="338">
        <f t="shared" si="12"/>
        <v>-0.274074074074074</v>
      </c>
      <c r="G200" s="338">
        <f t="shared" si="13"/>
        <v>1.08888888888889</v>
      </c>
      <c r="H200" s="727" t="str">
        <f t="shared" si="14"/>
        <v>是</v>
      </c>
      <c r="I200" s="316" t="str">
        <f t="shared" si="15"/>
        <v>项</v>
      </c>
    </row>
    <row r="201" ht="36" customHeight="1" spans="1:9">
      <c r="A201" s="731">
        <v>2296010</v>
      </c>
      <c r="B201" s="737" t="s">
        <v>1395</v>
      </c>
      <c r="C201" s="396">
        <v>19</v>
      </c>
      <c r="D201" s="735">
        <v>7</v>
      </c>
      <c r="E201" s="509">
        <v>10</v>
      </c>
      <c r="F201" s="338">
        <f t="shared" si="12"/>
        <v>-0.473684210526316</v>
      </c>
      <c r="G201" s="338">
        <f t="shared" si="13"/>
        <v>1.42857142857143</v>
      </c>
      <c r="H201" s="727" t="str">
        <f t="shared" si="14"/>
        <v>是</v>
      </c>
      <c r="I201" s="316" t="str">
        <f t="shared" si="15"/>
        <v>项</v>
      </c>
    </row>
    <row r="202" ht="36" hidden="1" customHeight="1" spans="1:9">
      <c r="A202" s="728">
        <v>2296011</v>
      </c>
      <c r="B202" s="737" t="s">
        <v>1396</v>
      </c>
      <c r="C202" s="396"/>
      <c r="D202" s="396">
        <v>0</v>
      </c>
      <c r="E202" s="395">
        <v>0</v>
      </c>
      <c r="F202" s="338" t="str">
        <f t="shared" si="12"/>
        <v/>
      </c>
      <c r="G202" s="338" t="str">
        <f t="shared" si="13"/>
        <v/>
      </c>
      <c r="H202" s="727" t="str">
        <f t="shared" si="14"/>
        <v>否</v>
      </c>
      <c r="I202" s="316" t="str">
        <f t="shared" si="15"/>
        <v>项</v>
      </c>
    </row>
    <row r="203" ht="36" hidden="1" customHeight="1" spans="1:9">
      <c r="A203" s="728">
        <v>2296012</v>
      </c>
      <c r="B203" s="737" t="s">
        <v>1397</v>
      </c>
      <c r="C203" s="396"/>
      <c r="D203" s="396">
        <v>0</v>
      </c>
      <c r="E203" s="395">
        <v>0</v>
      </c>
      <c r="F203" s="338" t="str">
        <f t="shared" si="12"/>
        <v/>
      </c>
      <c r="G203" s="338" t="str">
        <f t="shared" si="13"/>
        <v/>
      </c>
      <c r="H203" s="727" t="str">
        <f t="shared" si="14"/>
        <v>否</v>
      </c>
      <c r="I203" s="316" t="str">
        <f t="shared" si="15"/>
        <v>项</v>
      </c>
    </row>
    <row r="204" ht="36" hidden="1" customHeight="1" spans="1:9">
      <c r="A204" s="731">
        <v>2296013</v>
      </c>
      <c r="B204" s="737" t="s">
        <v>1398</v>
      </c>
      <c r="C204" s="396">
        <v>0</v>
      </c>
      <c r="D204" s="396">
        <v>0</v>
      </c>
      <c r="E204" s="395">
        <v>0</v>
      </c>
      <c r="F204" s="338" t="str">
        <f t="shared" si="12"/>
        <v/>
      </c>
      <c r="G204" s="338" t="str">
        <f t="shared" si="13"/>
        <v/>
      </c>
      <c r="H204" s="727" t="str">
        <f t="shared" si="14"/>
        <v>否</v>
      </c>
      <c r="I204" s="316" t="str">
        <f t="shared" si="15"/>
        <v>项</v>
      </c>
    </row>
    <row r="205" ht="36" customHeight="1" spans="1:9">
      <c r="A205" s="731">
        <v>2296099</v>
      </c>
      <c r="B205" s="737" t="s">
        <v>1399</v>
      </c>
      <c r="C205" s="396">
        <v>456</v>
      </c>
      <c r="D205" s="735">
        <v>173</v>
      </c>
      <c r="E205" s="509">
        <v>444</v>
      </c>
      <c r="F205" s="338">
        <f t="shared" si="12"/>
        <v>-0.0263157894736842</v>
      </c>
      <c r="G205" s="338">
        <f t="shared" si="13"/>
        <v>2.56647398843931</v>
      </c>
      <c r="H205" s="727" t="str">
        <f t="shared" si="14"/>
        <v>是</v>
      </c>
      <c r="I205" s="316" t="str">
        <f t="shared" si="15"/>
        <v>项</v>
      </c>
    </row>
    <row r="206" ht="36" customHeight="1" spans="1:9">
      <c r="A206" s="725">
        <v>232</v>
      </c>
      <c r="B206" s="738" t="s">
        <v>1400</v>
      </c>
      <c r="C206" s="361">
        <f>C207</f>
        <v>5146</v>
      </c>
      <c r="D206" s="361">
        <f>D207</f>
        <v>13793</v>
      </c>
      <c r="E206" s="361">
        <f>E207</f>
        <v>9355</v>
      </c>
      <c r="F206" s="333">
        <f t="shared" si="12"/>
        <v>0.817916828604742</v>
      </c>
      <c r="G206" s="333">
        <f t="shared" si="13"/>
        <v>0.678242586819401</v>
      </c>
      <c r="H206" s="727" t="str">
        <f t="shared" si="14"/>
        <v>是</v>
      </c>
      <c r="I206" s="316" t="str">
        <f t="shared" si="15"/>
        <v>类</v>
      </c>
    </row>
    <row r="207" ht="36" customHeight="1" spans="1:9">
      <c r="A207" s="728">
        <v>23204</v>
      </c>
      <c r="B207" s="737" t="s">
        <v>1401</v>
      </c>
      <c r="C207" s="730">
        <f>SUM(C208:C224)</f>
        <v>5146</v>
      </c>
      <c r="D207" s="730">
        <f>SUM(D208:D224)</f>
        <v>13793</v>
      </c>
      <c r="E207" s="730">
        <f>SUM(E208:E224)</f>
        <v>9355</v>
      </c>
      <c r="F207" s="338">
        <f t="shared" si="12"/>
        <v>0.817916828604742</v>
      </c>
      <c r="G207" s="338">
        <f t="shared" si="13"/>
        <v>0.678242586819401</v>
      </c>
      <c r="H207" s="727" t="str">
        <f t="shared" si="14"/>
        <v>是</v>
      </c>
      <c r="I207" s="316" t="str">
        <f t="shared" si="15"/>
        <v>款</v>
      </c>
    </row>
    <row r="208" ht="36" hidden="1" customHeight="1" spans="1:9">
      <c r="A208" s="728">
        <v>2320401</v>
      </c>
      <c r="B208" s="737" t="s">
        <v>1402</v>
      </c>
      <c r="C208" s="396"/>
      <c r="D208" s="396">
        <v>0</v>
      </c>
      <c r="E208" s="395">
        <v>0</v>
      </c>
      <c r="F208" s="338" t="str">
        <f t="shared" si="12"/>
        <v/>
      </c>
      <c r="G208" s="338" t="str">
        <f t="shared" si="13"/>
        <v/>
      </c>
      <c r="H208" s="727" t="str">
        <f t="shared" si="14"/>
        <v>否</v>
      </c>
      <c r="I208" s="316" t="str">
        <f t="shared" si="15"/>
        <v>项</v>
      </c>
    </row>
    <row r="209" ht="36" hidden="1" customHeight="1" spans="1:9">
      <c r="A209" s="728">
        <v>2320402</v>
      </c>
      <c r="B209" s="737" t="s">
        <v>1403</v>
      </c>
      <c r="C209" s="396"/>
      <c r="D209" s="396">
        <v>0</v>
      </c>
      <c r="E209" s="395"/>
      <c r="F209" s="338" t="str">
        <f t="shared" si="12"/>
        <v/>
      </c>
      <c r="G209" s="338" t="str">
        <f t="shared" si="13"/>
        <v/>
      </c>
      <c r="H209" s="727" t="str">
        <f t="shared" si="14"/>
        <v>否</v>
      </c>
      <c r="I209" s="316" t="str">
        <f t="shared" si="15"/>
        <v>项</v>
      </c>
    </row>
    <row r="210" ht="36" hidden="1" customHeight="1" spans="1:9">
      <c r="A210" s="728">
        <v>2320405</v>
      </c>
      <c r="B210" s="737" t="s">
        <v>1404</v>
      </c>
      <c r="C210" s="396"/>
      <c r="D210" s="396">
        <v>0</v>
      </c>
      <c r="E210" s="395">
        <v>0</v>
      </c>
      <c r="F210" s="338" t="str">
        <f t="shared" si="12"/>
        <v/>
      </c>
      <c r="G210" s="338" t="str">
        <f t="shared" si="13"/>
        <v/>
      </c>
      <c r="H210" s="727" t="str">
        <f t="shared" si="14"/>
        <v>否</v>
      </c>
      <c r="I210" s="316" t="str">
        <f t="shared" si="15"/>
        <v>项</v>
      </c>
    </row>
    <row r="211" ht="36" customHeight="1" spans="1:9">
      <c r="A211" s="731">
        <v>2320411</v>
      </c>
      <c r="B211" s="737" t="s">
        <v>1405</v>
      </c>
      <c r="C211" s="396">
        <v>248</v>
      </c>
      <c r="D211" s="735">
        <v>347</v>
      </c>
      <c r="E211" s="509">
        <v>230</v>
      </c>
      <c r="F211" s="338">
        <f t="shared" si="12"/>
        <v>-0.0725806451612904</v>
      </c>
      <c r="G211" s="338">
        <f t="shared" si="13"/>
        <v>0.662824207492795</v>
      </c>
      <c r="H211" s="727" t="str">
        <f t="shared" si="14"/>
        <v>是</v>
      </c>
      <c r="I211" s="316" t="str">
        <f t="shared" si="15"/>
        <v>项</v>
      </c>
    </row>
    <row r="212" ht="36" hidden="1" customHeight="1" spans="1:9">
      <c r="A212" s="728">
        <v>2320412</v>
      </c>
      <c r="B212" s="737" t="s">
        <v>1406</v>
      </c>
      <c r="C212" s="396"/>
      <c r="D212" s="396">
        <v>0</v>
      </c>
      <c r="E212" s="395"/>
      <c r="F212" s="338" t="str">
        <f t="shared" si="12"/>
        <v/>
      </c>
      <c r="G212" s="338" t="str">
        <f t="shared" si="13"/>
        <v/>
      </c>
      <c r="H212" s="727" t="str">
        <f t="shared" si="14"/>
        <v>否</v>
      </c>
      <c r="I212" s="316" t="str">
        <f t="shared" si="15"/>
        <v>项</v>
      </c>
    </row>
    <row r="213" ht="36" hidden="1" customHeight="1" spans="1:9">
      <c r="A213" s="728">
        <v>2320413</v>
      </c>
      <c r="B213" s="737" t="s">
        <v>1407</v>
      </c>
      <c r="C213" s="396"/>
      <c r="D213" s="396">
        <v>0</v>
      </c>
      <c r="E213" s="395">
        <v>0</v>
      </c>
      <c r="F213" s="338" t="str">
        <f t="shared" si="12"/>
        <v/>
      </c>
      <c r="G213" s="338" t="str">
        <f t="shared" si="13"/>
        <v/>
      </c>
      <c r="H213" s="727" t="str">
        <f t="shared" si="14"/>
        <v>否</v>
      </c>
      <c r="I213" s="316" t="str">
        <f t="shared" si="15"/>
        <v>项</v>
      </c>
    </row>
    <row r="214" ht="36" hidden="1" customHeight="1" spans="1:9">
      <c r="A214" s="728">
        <v>2320414</v>
      </c>
      <c r="B214" s="737" t="s">
        <v>1408</v>
      </c>
      <c r="C214" s="396"/>
      <c r="D214" s="396">
        <v>0</v>
      </c>
      <c r="E214" s="395">
        <v>0</v>
      </c>
      <c r="F214" s="338" t="str">
        <f t="shared" si="12"/>
        <v/>
      </c>
      <c r="G214" s="338" t="str">
        <f t="shared" si="13"/>
        <v/>
      </c>
      <c r="H214" s="727" t="str">
        <f t="shared" si="14"/>
        <v>否</v>
      </c>
      <c r="I214" s="316" t="str">
        <f t="shared" si="15"/>
        <v>项</v>
      </c>
    </row>
    <row r="215" ht="36" hidden="1" customHeight="1" spans="1:9">
      <c r="A215" s="728">
        <v>2320416</v>
      </c>
      <c r="B215" s="737" t="s">
        <v>1409</v>
      </c>
      <c r="C215" s="396"/>
      <c r="D215" s="396">
        <v>0</v>
      </c>
      <c r="E215" s="395">
        <v>0</v>
      </c>
      <c r="F215" s="338" t="str">
        <f t="shared" si="12"/>
        <v/>
      </c>
      <c r="G215" s="338" t="str">
        <f t="shared" si="13"/>
        <v/>
      </c>
      <c r="H215" s="727" t="str">
        <f t="shared" si="14"/>
        <v>否</v>
      </c>
      <c r="I215" s="316" t="str">
        <f t="shared" si="15"/>
        <v>项</v>
      </c>
    </row>
    <row r="216" ht="36" hidden="1" customHeight="1" spans="1:9">
      <c r="A216" s="728">
        <v>2320417</v>
      </c>
      <c r="B216" s="737" t="s">
        <v>1410</v>
      </c>
      <c r="C216" s="396"/>
      <c r="D216" s="396">
        <v>0</v>
      </c>
      <c r="E216" s="395">
        <v>0</v>
      </c>
      <c r="F216" s="338" t="str">
        <f t="shared" si="12"/>
        <v/>
      </c>
      <c r="G216" s="338" t="str">
        <f t="shared" si="13"/>
        <v/>
      </c>
      <c r="H216" s="727" t="str">
        <f t="shared" si="14"/>
        <v>否</v>
      </c>
      <c r="I216" s="316" t="str">
        <f t="shared" si="15"/>
        <v>项</v>
      </c>
    </row>
    <row r="217" ht="36" hidden="1" customHeight="1" spans="1:9">
      <c r="A217" s="728">
        <v>2320418</v>
      </c>
      <c r="B217" s="737" t="s">
        <v>1411</v>
      </c>
      <c r="C217" s="396"/>
      <c r="D217" s="396">
        <v>0</v>
      </c>
      <c r="E217" s="395">
        <v>0</v>
      </c>
      <c r="F217" s="338" t="str">
        <f t="shared" si="12"/>
        <v/>
      </c>
      <c r="G217" s="338" t="str">
        <f t="shared" si="13"/>
        <v/>
      </c>
      <c r="H217" s="727" t="str">
        <f t="shared" si="14"/>
        <v>否</v>
      </c>
      <c r="I217" s="316" t="str">
        <f t="shared" si="15"/>
        <v>项</v>
      </c>
    </row>
    <row r="218" ht="36" hidden="1" customHeight="1" spans="1:9">
      <c r="A218" s="728">
        <v>2320419</v>
      </c>
      <c r="B218" s="737" t="s">
        <v>1412</v>
      </c>
      <c r="C218" s="396"/>
      <c r="D218" s="396">
        <v>0</v>
      </c>
      <c r="E218" s="395">
        <v>0</v>
      </c>
      <c r="F218" s="338" t="str">
        <f t="shared" si="12"/>
        <v/>
      </c>
      <c r="G218" s="338" t="str">
        <f t="shared" si="13"/>
        <v/>
      </c>
      <c r="H218" s="727" t="str">
        <f t="shared" si="14"/>
        <v>否</v>
      </c>
      <c r="I218" s="316" t="str">
        <f t="shared" si="15"/>
        <v>项</v>
      </c>
    </row>
    <row r="219" ht="36" hidden="1" customHeight="1" spans="1:9">
      <c r="A219" s="728">
        <v>2320420</v>
      </c>
      <c r="B219" s="737" t="s">
        <v>1413</v>
      </c>
      <c r="C219" s="396"/>
      <c r="D219" s="396">
        <v>0</v>
      </c>
      <c r="E219" s="395">
        <v>0</v>
      </c>
      <c r="F219" s="338" t="str">
        <f t="shared" si="12"/>
        <v/>
      </c>
      <c r="G219" s="338" t="str">
        <f t="shared" si="13"/>
        <v/>
      </c>
      <c r="H219" s="727" t="str">
        <f t="shared" si="14"/>
        <v>否</v>
      </c>
      <c r="I219" s="316" t="str">
        <f t="shared" si="15"/>
        <v>项</v>
      </c>
    </row>
    <row r="220" ht="36" customHeight="1" spans="1:9">
      <c r="A220" s="731">
        <v>2320431</v>
      </c>
      <c r="B220" s="737" t="s">
        <v>1414</v>
      </c>
      <c r="C220" s="396">
        <v>334</v>
      </c>
      <c r="D220" s="735">
        <v>668</v>
      </c>
      <c r="E220" s="509">
        <v>334</v>
      </c>
      <c r="F220" s="338">
        <f t="shared" si="12"/>
        <v>0</v>
      </c>
      <c r="G220" s="338">
        <f t="shared" si="13"/>
        <v>0.5</v>
      </c>
      <c r="H220" s="727" t="str">
        <f t="shared" si="14"/>
        <v>是</v>
      </c>
      <c r="I220" s="316" t="str">
        <f t="shared" si="15"/>
        <v>项</v>
      </c>
    </row>
    <row r="221" ht="36" hidden="1" customHeight="1" spans="1:9">
      <c r="A221" s="728">
        <v>2320432</v>
      </c>
      <c r="B221" s="737" t="s">
        <v>1415</v>
      </c>
      <c r="C221" s="396"/>
      <c r="D221" s="396">
        <v>0</v>
      </c>
      <c r="E221" s="395">
        <v>0</v>
      </c>
      <c r="F221" s="338" t="str">
        <f t="shared" si="12"/>
        <v/>
      </c>
      <c r="G221" s="338" t="str">
        <f t="shared" si="13"/>
        <v/>
      </c>
      <c r="H221" s="727" t="str">
        <f t="shared" si="14"/>
        <v>否</v>
      </c>
      <c r="I221" s="316" t="str">
        <f t="shared" si="15"/>
        <v>项</v>
      </c>
    </row>
    <row r="222" ht="36" hidden="1" customHeight="1" spans="1:9">
      <c r="A222" s="728">
        <v>2320433</v>
      </c>
      <c r="B222" s="737" t="s">
        <v>1416</v>
      </c>
      <c r="C222" s="396"/>
      <c r="D222" s="396">
        <v>0</v>
      </c>
      <c r="E222" s="395">
        <v>0</v>
      </c>
      <c r="F222" s="338" t="str">
        <f t="shared" si="12"/>
        <v/>
      </c>
      <c r="G222" s="338" t="str">
        <f t="shared" si="13"/>
        <v/>
      </c>
      <c r="H222" s="727" t="str">
        <f t="shared" si="14"/>
        <v>否</v>
      </c>
      <c r="I222" s="316" t="str">
        <f t="shared" si="15"/>
        <v>项</v>
      </c>
    </row>
    <row r="223" ht="36" customHeight="1" spans="1:9">
      <c r="A223" s="728">
        <v>2320498</v>
      </c>
      <c r="B223" s="737" t="s">
        <v>1417</v>
      </c>
      <c r="C223" s="396">
        <v>4564</v>
      </c>
      <c r="D223" s="735">
        <v>12778</v>
      </c>
      <c r="E223" s="509">
        <v>8791</v>
      </c>
      <c r="F223" s="338">
        <f t="shared" si="12"/>
        <v>0.926161262050833</v>
      </c>
      <c r="G223" s="338">
        <f t="shared" si="13"/>
        <v>0.687979339489748</v>
      </c>
      <c r="H223" s="727" t="str">
        <f t="shared" si="14"/>
        <v>是</v>
      </c>
      <c r="I223" s="316" t="str">
        <f t="shared" si="15"/>
        <v>项</v>
      </c>
    </row>
    <row r="224" ht="36" hidden="1" customHeight="1" spans="1:9">
      <c r="A224" s="728">
        <v>2320499</v>
      </c>
      <c r="B224" s="737" t="s">
        <v>1418</v>
      </c>
      <c r="C224" s="396"/>
      <c r="D224" s="396">
        <v>0</v>
      </c>
      <c r="E224" s="395">
        <v>0</v>
      </c>
      <c r="F224" s="338" t="str">
        <f t="shared" si="12"/>
        <v/>
      </c>
      <c r="G224" s="338" t="str">
        <f t="shared" si="13"/>
        <v/>
      </c>
      <c r="H224" s="727" t="str">
        <f t="shared" si="14"/>
        <v>否</v>
      </c>
      <c r="I224" s="316" t="str">
        <f t="shared" si="15"/>
        <v>项</v>
      </c>
    </row>
    <row r="225" ht="36" customHeight="1" spans="1:9">
      <c r="A225" s="725">
        <v>233</v>
      </c>
      <c r="B225" s="738" t="s">
        <v>1419</v>
      </c>
      <c r="C225" s="361">
        <f>C226</f>
        <v>210</v>
      </c>
      <c r="D225" s="361">
        <f>D226</f>
        <v>225</v>
      </c>
      <c r="E225" s="361">
        <f>E226</f>
        <v>1</v>
      </c>
      <c r="F225" s="333">
        <f t="shared" si="12"/>
        <v>-0.995238095238095</v>
      </c>
      <c r="G225" s="333">
        <f t="shared" si="13"/>
        <v>0.00444444444444444</v>
      </c>
      <c r="H225" s="727" t="str">
        <f t="shared" si="14"/>
        <v>是</v>
      </c>
      <c r="I225" s="316" t="str">
        <f t="shared" si="15"/>
        <v>类</v>
      </c>
    </row>
    <row r="226" ht="36" customHeight="1" spans="1:9">
      <c r="A226" s="728">
        <v>23304</v>
      </c>
      <c r="B226" s="737" t="s">
        <v>1420</v>
      </c>
      <c r="C226" s="730">
        <f>SUM(C227:C243)</f>
        <v>210</v>
      </c>
      <c r="D226" s="730">
        <f>SUM(D227:D243)</f>
        <v>225</v>
      </c>
      <c r="E226" s="730">
        <f>SUM(E227:E243)</f>
        <v>1</v>
      </c>
      <c r="F226" s="338">
        <f t="shared" si="12"/>
        <v>-0.995238095238095</v>
      </c>
      <c r="G226" s="338">
        <f t="shared" si="13"/>
        <v>0.00444444444444444</v>
      </c>
      <c r="H226" s="727" t="str">
        <f t="shared" si="14"/>
        <v>是</v>
      </c>
      <c r="I226" s="316" t="str">
        <f t="shared" si="15"/>
        <v>款</v>
      </c>
    </row>
    <row r="227" ht="36" hidden="1" customHeight="1" spans="1:9">
      <c r="A227" s="728">
        <v>2330401</v>
      </c>
      <c r="B227" s="737" t="s">
        <v>1421</v>
      </c>
      <c r="C227" s="396"/>
      <c r="D227" s="396">
        <v>0</v>
      </c>
      <c r="E227" s="395">
        <v>0</v>
      </c>
      <c r="F227" s="338" t="str">
        <f t="shared" si="12"/>
        <v/>
      </c>
      <c r="G227" s="338" t="str">
        <f t="shared" si="13"/>
        <v/>
      </c>
      <c r="H227" s="727" t="str">
        <f t="shared" si="14"/>
        <v>否</v>
      </c>
      <c r="I227" s="316" t="str">
        <f t="shared" si="15"/>
        <v>项</v>
      </c>
    </row>
    <row r="228" ht="36" hidden="1" customHeight="1" spans="1:9">
      <c r="A228" s="728">
        <v>2330402</v>
      </c>
      <c r="B228" s="737" t="s">
        <v>1422</v>
      </c>
      <c r="C228" s="396"/>
      <c r="D228" s="396">
        <v>0</v>
      </c>
      <c r="E228" s="395"/>
      <c r="F228" s="338" t="str">
        <f t="shared" si="12"/>
        <v/>
      </c>
      <c r="G228" s="338" t="str">
        <f t="shared" si="13"/>
        <v/>
      </c>
      <c r="H228" s="727" t="str">
        <f t="shared" si="14"/>
        <v>否</v>
      </c>
      <c r="I228" s="316" t="str">
        <f t="shared" si="15"/>
        <v>项</v>
      </c>
    </row>
    <row r="229" ht="36" hidden="1" customHeight="1" spans="1:9">
      <c r="A229" s="728">
        <v>2330405</v>
      </c>
      <c r="B229" s="737" t="s">
        <v>1423</v>
      </c>
      <c r="C229" s="396"/>
      <c r="D229" s="396">
        <v>0</v>
      </c>
      <c r="E229" s="395">
        <v>0</v>
      </c>
      <c r="F229" s="338" t="str">
        <f t="shared" si="12"/>
        <v/>
      </c>
      <c r="G229" s="338" t="str">
        <f t="shared" si="13"/>
        <v/>
      </c>
      <c r="H229" s="727" t="str">
        <f t="shared" si="14"/>
        <v>否</v>
      </c>
      <c r="I229" s="316" t="str">
        <f t="shared" si="15"/>
        <v>项</v>
      </c>
    </row>
    <row r="230" ht="36" customHeight="1" spans="1:9">
      <c r="A230" s="728">
        <v>2330411</v>
      </c>
      <c r="B230" s="737" t="s">
        <v>1424</v>
      </c>
      <c r="C230" s="396"/>
      <c r="D230" s="735">
        <v>3</v>
      </c>
      <c r="E230" s="509">
        <v>1</v>
      </c>
      <c r="F230" s="338" t="str">
        <f t="shared" si="12"/>
        <v/>
      </c>
      <c r="G230" s="338">
        <f t="shared" si="13"/>
        <v>0.333333333333333</v>
      </c>
      <c r="H230" s="727" t="str">
        <f t="shared" si="14"/>
        <v>是</v>
      </c>
      <c r="I230" s="316" t="str">
        <f t="shared" si="15"/>
        <v>项</v>
      </c>
    </row>
    <row r="231" ht="36" hidden="1" customHeight="1" spans="1:9">
      <c r="A231" s="728">
        <v>2330412</v>
      </c>
      <c r="B231" s="737" t="s">
        <v>1425</v>
      </c>
      <c r="C231" s="396"/>
      <c r="D231" s="396">
        <v>0</v>
      </c>
      <c r="E231" s="395"/>
      <c r="F231" s="338" t="str">
        <f t="shared" si="12"/>
        <v/>
      </c>
      <c r="G231" s="338" t="str">
        <f t="shared" si="13"/>
        <v/>
      </c>
      <c r="H231" s="727" t="str">
        <f t="shared" si="14"/>
        <v>否</v>
      </c>
      <c r="I231" s="316" t="str">
        <f t="shared" si="15"/>
        <v>项</v>
      </c>
    </row>
    <row r="232" ht="36" hidden="1" customHeight="1" spans="1:9">
      <c r="A232" s="728">
        <v>2330413</v>
      </c>
      <c r="B232" s="737" t="s">
        <v>1426</v>
      </c>
      <c r="C232" s="396"/>
      <c r="D232" s="396">
        <v>0</v>
      </c>
      <c r="E232" s="395">
        <v>0</v>
      </c>
      <c r="F232" s="338" t="str">
        <f t="shared" si="12"/>
        <v/>
      </c>
      <c r="G232" s="338" t="str">
        <f t="shared" si="13"/>
        <v/>
      </c>
      <c r="H232" s="727" t="str">
        <f t="shared" si="14"/>
        <v>否</v>
      </c>
      <c r="I232" s="316" t="str">
        <f t="shared" si="15"/>
        <v>项</v>
      </c>
    </row>
    <row r="233" ht="36" hidden="1" customHeight="1" spans="1:9">
      <c r="A233" s="728">
        <v>2330414</v>
      </c>
      <c r="B233" s="737" t="s">
        <v>1427</v>
      </c>
      <c r="C233" s="396"/>
      <c r="D233" s="396">
        <v>0</v>
      </c>
      <c r="E233" s="395">
        <v>0</v>
      </c>
      <c r="F233" s="338" t="str">
        <f t="shared" si="12"/>
        <v/>
      </c>
      <c r="G233" s="338" t="str">
        <f t="shared" si="13"/>
        <v/>
      </c>
      <c r="H233" s="727" t="str">
        <f t="shared" si="14"/>
        <v>否</v>
      </c>
      <c r="I233" s="316" t="str">
        <f t="shared" si="15"/>
        <v>项</v>
      </c>
    </row>
    <row r="234" ht="36" hidden="1" customHeight="1" spans="1:9">
      <c r="A234" s="728">
        <v>2330416</v>
      </c>
      <c r="B234" s="737" t="s">
        <v>1428</v>
      </c>
      <c r="C234" s="396"/>
      <c r="D234" s="396">
        <v>0</v>
      </c>
      <c r="E234" s="395">
        <v>0</v>
      </c>
      <c r="F234" s="338" t="str">
        <f t="shared" si="12"/>
        <v/>
      </c>
      <c r="G234" s="338" t="str">
        <f t="shared" si="13"/>
        <v/>
      </c>
      <c r="H234" s="727" t="str">
        <f t="shared" si="14"/>
        <v>否</v>
      </c>
      <c r="I234" s="316" t="str">
        <f t="shared" si="15"/>
        <v>项</v>
      </c>
    </row>
    <row r="235" ht="36" hidden="1" customHeight="1" spans="1:9">
      <c r="A235" s="728">
        <v>2330417</v>
      </c>
      <c r="B235" s="737" t="s">
        <v>1429</v>
      </c>
      <c r="C235" s="396"/>
      <c r="D235" s="396">
        <v>0</v>
      </c>
      <c r="E235" s="395">
        <v>0</v>
      </c>
      <c r="F235" s="338" t="str">
        <f t="shared" si="12"/>
        <v/>
      </c>
      <c r="G235" s="338" t="str">
        <f t="shared" si="13"/>
        <v/>
      </c>
      <c r="H235" s="727" t="str">
        <f t="shared" si="14"/>
        <v>否</v>
      </c>
      <c r="I235" s="316" t="str">
        <f t="shared" si="15"/>
        <v>项</v>
      </c>
    </row>
    <row r="236" ht="36" hidden="1" customHeight="1" spans="1:9">
      <c r="A236" s="728">
        <v>2330418</v>
      </c>
      <c r="B236" s="737" t="s">
        <v>1430</v>
      </c>
      <c r="C236" s="396"/>
      <c r="D236" s="396">
        <v>0</v>
      </c>
      <c r="E236" s="395">
        <v>0</v>
      </c>
      <c r="F236" s="338" t="str">
        <f t="shared" si="12"/>
        <v/>
      </c>
      <c r="G236" s="338" t="str">
        <f t="shared" si="13"/>
        <v/>
      </c>
      <c r="H236" s="727" t="str">
        <f t="shared" si="14"/>
        <v>否</v>
      </c>
      <c r="I236" s="316" t="str">
        <f t="shared" si="15"/>
        <v>项</v>
      </c>
    </row>
    <row r="237" ht="36" hidden="1" customHeight="1" spans="1:9">
      <c r="A237" s="728">
        <v>2330419</v>
      </c>
      <c r="B237" s="737" t="s">
        <v>1431</v>
      </c>
      <c r="C237" s="396"/>
      <c r="D237" s="396">
        <v>0</v>
      </c>
      <c r="E237" s="395">
        <v>0</v>
      </c>
      <c r="F237" s="338" t="str">
        <f t="shared" si="12"/>
        <v/>
      </c>
      <c r="G237" s="338" t="str">
        <f t="shared" si="13"/>
        <v/>
      </c>
      <c r="H237" s="727" t="str">
        <f t="shared" si="14"/>
        <v>否</v>
      </c>
      <c r="I237" s="316" t="str">
        <f t="shared" si="15"/>
        <v>项</v>
      </c>
    </row>
    <row r="238" ht="36" hidden="1" customHeight="1" spans="1:9">
      <c r="A238" s="728">
        <v>2330420</v>
      </c>
      <c r="B238" s="737" t="s">
        <v>1432</v>
      </c>
      <c r="C238" s="396"/>
      <c r="D238" s="396">
        <v>0</v>
      </c>
      <c r="E238" s="395">
        <v>0</v>
      </c>
      <c r="F238" s="338" t="str">
        <f t="shared" si="12"/>
        <v/>
      </c>
      <c r="G238" s="338" t="str">
        <f t="shared" si="13"/>
        <v/>
      </c>
      <c r="H238" s="727" t="str">
        <f t="shared" si="14"/>
        <v>否</v>
      </c>
      <c r="I238" s="316" t="str">
        <f t="shared" si="15"/>
        <v>项</v>
      </c>
    </row>
    <row r="239" ht="36" customHeight="1" spans="1:9">
      <c r="A239" s="731">
        <v>2330431</v>
      </c>
      <c r="B239" s="737" t="s">
        <v>1433</v>
      </c>
      <c r="C239" s="396">
        <v>0</v>
      </c>
      <c r="D239" s="735">
        <v>1</v>
      </c>
      <c r="E239" s="395">
        <v>0</v>
      </c>
      <c r="F239" s="338" t="str">
        <f t="shared" si="12"/>
        <v/>
      </c>
      <c r="G239" s="338">
        <f t="shared" si="13"/>
        <v>0</v>
      </c>
      <c r="H239" s="727" t="str">
        <f t="shared" si="14"/>
        <v>是</v>
      </c>
      <c r="I239" s="316" t="str">
        <f t="shared" si="15"/>
        <v>项</v>
      </c>
    </row>
    <row r="240" ht="36" hidden="1" customHeight="1" spans="1:9">
      <c r="A240" s="728">
        <v>2330432</v>
      </c>
      <c r="B240" s="737" t="s">
        <v>1434</v>
      </c>
      <c r="C240" s="396"/>
      <c r="D240" s="396">
        <v>0</v>
      </c>
      <c r="E240" s="395">
        <v>0</v>
      </c>
      <c r="F240" s="338" t="str">
        <f t="shared" si="12"/>
        <v/>
      </c>
      <c r="G240" s="338" t="str">
        <f t="shared" si="13"/>
        <v/>
      </c>
      <c r="H240" s="727" t="str">
        <f t="shared" si="14"/>
        <v>否</v>
      </c>
      <c r="I240" s="316" t="str">
        <f t="shared" si="15"/>
        <v>项</v>
      </c>
    </row>
    <row r="241" ht="36" hidden="1" customHeight="1" spans="1:9">
      <c r="A241" s="728">
        <v>2330433</v>
      </c>
      <c r="B241" s="737" t="s">
        <v>1435</v>
      </c>
      <c r="C241" s="396"/>
      <c r="D241" s="396">
        <v>0</v>
      </c>
      <c r="E241" s="395">
        <v>0</v>
      </c>
      <c r="F241" s="338" t="str">
        <f t="shared" si="12"/>
        <v/>
      </c>
      <c r="G241" s="338" t="str">
        <f t="shared" si="13"/>
        <v/>
      </c>
      <c r="H241" s="727" t="str">
        <f t="shared" si="14"/>
        <v>否</v>
      </c>
      <c r="I241" s="316" t="str">
        <f t="shared" si="15"/>
        <v>项</v>
      </c>
    </row>
    <row r="242" ht="36" customHeight="1" spans="1:9">
      <c r="A242" s="731">
        <v>2330498</v>
      </c>
      <c r="B242" s="737" t="s">
        <v>1436</v>
      </c>
      <c r="C242" s="396">
        <v>210</v>
      </c>
      <c r="D242" s="735">
        <v>221</v>
      </c>
      <c r="E242" s="395"/>
      <c r="F242" s="338">
        <f t="shared" si="12"/>
        <v>-1</v>
      </c>
      <c r="G242" s="338">
        <f t="shared" si="13"/>
        <v>0</v>
      </c>
      <c r="H242" s="727" t="str">
        <f t="shared" si="14"/>
        <v>是</v>
      </c>
      <c r="I242" s="316" t="str">
        <f t="shared" si="15"/>
        <v>项</v>
      </c>
    </row>
    <row r="243" ht="36" hidden="1" customHeight="1" spans="1:9">
      <c r="A243" s="728">
        <v>2330499</v>
      </c>
      <c r="B243" s="737" t="s">
        <v>1437</v>
      </c>
      <c r="C243" s="396"/>
      <c r="D243" s="396">
        <v>0</v>
      </c>
      <c r="E243" s="395">
        <v>0</v>
      </c>
      <c r="F243" s="333" t="str">
        <f t="shared" si="12"/>
        <v/>
      </c>
      <c r="G243" s="333" t="str">
        <f t="shared" si="13"/>
        <v/>
      </c>
      <c r="H243" s="727" t="str">
        <f t="shared" si="14"/>
        <v>否</v>
      </c>
      <c r="I243" s="316" t="str">
        <f t="shared" si="15"/>
        <v>项</v>
      </c>
    </row>
    <row r="244" ht="36" customHeight="1" spans="1:9">
      <c r="A244" s="725">
        <v>234</v>
      </c>
      <c r="B244" s="738" t="s">
        <v>1438</v>
      </c>
      <c r="C244" s="361">
        <f>SUM(C245,C258)</f>
        <v>0</v>
      </c>
      <c r="D244" s="361">
        <f>SUM(D245,D258)</f>
        <v>0</v>
      </c>
      <c r="E244" s="361">
        <f>SUM(E245,E258)</f>
        <v>0</v>
      </c>
      <c r="F244" s="333" t="str">
        <f t="shared" si="12"/>
        <v/>
      </c>
      <c r="G244" s="338" t="str">
        <f t="shared" si="13"/>
        <v/>
      </c>
      <c r="H244" s="727" t="str">
        <f t="shared" si="14"/>
        <v>是</v>
      </c>
      <c r="I244" s="316" t="str">
        <f t="shared" si="15"/>
        <v>类</v>
      </c>
    </row>
    <row r="245" ht="36" hidden="1" customHeight="1" spans="1:9">
      <c r="A245" s="728">
        <v>23401</v>
      </c>
      <c r="B245" s="737" t="s">
        <v>1439</v>
      </c>
      <c r="C245" s="396">
        <v>0</v>
      </c>
      <c r="D245" s="396">
        <v>0</v>
      </c>
      <c r="E245" s="395">
        <v>0</v>
      </c>
      <c r="F245" s="338" t="str">
        <f t="shared" si="12"/>
        <v/>
      </c>
      <c r="G245" s="338" t="str">
        <f t="shared" si="13"/>
        <v/>
      </c>
      <c r="H245" s="727" t="str">
        <f t="shared" si="14"/>
        <v>否</v>
      </c>
      <c r="I245" s="316" t="str">
        <f t="shared" si="15"/>
        <v>款</v>
      </c>
    </row>
    <row r="246" ht="36" hidden="1" customHeight="1" spans="1:9">
      <c r="A246" s="731">
        <v>2340101</v>
      </c>
      <c r="B246" s="737" t="s">
        <v>1440</v>
      </c>
      <c r="C246" s="396">
        <v>0</v>
      </c>
      <c r="D246" s="396">
        <v>0</v>
      </c>
      <c r="E246" s="395">
        <v>0</v>
      </c>
      <c r="F246" s="338" t="str">
        <f t="shared" si="12"/>
        <v/>
      </c>
      <c r="G246" s="338" t="str">
        <f t="shared" si="13"/>
        <v/>
      </c>
      <c r="H246" s="727" t="str">
        <f t="shared" si="14"/>
        <v>否</v>
      </c>
      <c r="I246" s="316" t="str">
        <f t="shared" si="15"/>
        <v>项</v>
      </c>
    </row>
    <row r="247" ht="36" hidden="1" customHeight="1" spans="1:9">
      <c r="A247" s="728">
        <v>2340102</v>
      </c>
      <c r="B247" s="737" t="s">
        <v>1441</v>
      </c>
      <c r="C247" s="396"/>
      <c r="D247" s="396">
        <v>0</v>
      </c>
      <c r="E247" s="395">
        <v>0</v>
      </c>
      <c r="F247" s="338" t="str">
        <f t="shared" si="12"/>
        <v/>
      </c>
      <c r="G247" s="338" t="str">
        <f t="shared" si="13"/>
        <v/>
      </c>
      <c r="H247" s="727" t="str">
        <f t="shared" si="14"/>
        <v>否</v>
      </c>
      <c r="I247" s="316" t="str">
        <f t="shared" si="15"/>
        <v>项</v>
      </c>
    </row>
    <row r="248" ht="36" hidden="1" customHeight="1" spans="1:9">
      <c r="A248" s="728">
        <v>2340103</v>
      </c>
      <c r="B248" s="737" t="s">
        <v>1442</v>
      </c>
      <c r="C248" s="396"/>
      <c r="D248" s="396">
        <v>0</v>
      </c>
      <c r="E248" s="395">
        <v>0</v>
      </c>
      <c r="F248" s="338" t="str">
        <f t="shared" si="12"/>
        <v/>
      </c>
      <c r="G248" s="338" t="str">
        <f t="shared" si="13"/>
        <v/>
      </c>
      <c r="H248" s="727" t="str">
        <f t="shared" si="14"/>
        <v>否</v>
      </c>
      <c r="I248" s="316" t="str">
        <f t="shared" si="15"/>
        <v>项</v>
      </c>
    </row>
    <row r="249" ht="36" hidden="1" customHeight="1" spans="1:9">
      <c r="A249" s="728">
        <v>2340104</v>
      </c>
      <c r="B249" s="737" t="s">
        <v>1443</v>
      </c>
      <c r="C249" s="396"/>
      <c r="D249" s="396">
        <v>0</v>
      </c>
      <c r="E249" s="395">
        <v>0</v>
      </c>
      <c r="F249" s="338" t="str">
        <f t="shared" si="12"/>
        <v/>
      </c>
      <c r="G249" s="338" t="str">
        <f t="shared" si="13"/>
        <v/>
      </c>
      <c r="H249" s="727" t="str">
        <f t="shared" si="14"/>
        <v>否</v>
      </c>
      <c r="I249" s="316" t="str">
        <f t="shared" si="15"/>
        <v>项</v>
      </c>
    </row>
    <row r="250" ht="36" hidden="1" customHeight="1" spans="1:9">
      <c r="A250" s="728">
        <v>2340105</v>
      </c>
      <c r="B250" s="737" t="s">
        <v>1444</v>
      </c>
      <c r="C250" s="396"/>
      <c r="D250" s="396">
        <v>0</v>
      </c>
      <c r="E250" s="395">
        <v>0</v>
      </c>
      <c r="F250" s="338" t="str">
        <f t="shared" si="12"/>
        <v/>
      </c>
      <c r="G250" s="338" t="str">
        <f t="shared" si="13"/>
        <v/>
      </c>
      <c r="H250" s="727" t="str">
        <f t="shared" si="14"/>
        <v>否</v>
      </c>
      <c r="I250" s="316" t="str">
        <f t="shared" si="15"/>
        <v>项</v>
      </c>
    </row>
    <row r="251" ht="36" hidden="1" customHeight="1" spans="1:9">
      <c r="A251" s="728">
        <v>2340106</v>
      </c>
      <c r="B251" s="737" t="s">
        <v>1445</v>
      </c>
      <c r="C251" s="396"/>
      <c r="D251" s="396">
        <v>0</v>
      </c>
      <c r="E251" s="395">
        <v>0</v>
      </c>
      <c r="F251" s="338" t="str">
        <f t="shared" si="12"/>
        <v/>
      </c>
      <c r="G251" s="338" t="str">
        <f t="shared" si="13"/>
        <v/>
      </c>
      <c r="H251" s="727" t="str">
        <f t="shared" si="14"/>
        <v>否</v>
      </c>
      <c r="I251" s="316" t="str">
        <f t="shared" si="15"/>
        <v>项</v>
      </c>
    </row>
    <row r="252" ht="36" hidden="1" customHeight="1" spans="1:9">
      <c r="A252" s="728">
        <v>2340107</v>
      </c>
      <c r="B252" s="737" t="s">
        <v>1446</v>
      </c>
      <c r="C252" s="396"/>
      <c r="D252" s="396">
        <v>0</v>
      </c>
      <c r="E252" s="395">
        <v>0</v>
      </c>
      <c r="F252" s="338" t="str">
        <f t="shared" si="12"/>
        <v/>
      </c>
      <c r="G252" s="338" t="str">
        <f t="shared" si="13"/>
        <v/>
      </c>
      <c r="H252" s="727" t="str">
        <f t="shared" si="14"/>
        <v>否</v>
      </c>
      <c r="I252" s="316" t="str">
        <f t="shared" si="15"/>
        <v>项</v>
      </c>
    </row>
    <row r="253" ht="36" hidden="1" customHeight="1" spans="1:9">
      <c r="A253" s="728">
        <v>2340108</v>
      </c>
      <c r="B253" s="737" t="s">
        <v>1447</v>
      </c>
      <c r="C253" s="396"/>
      <c r="D253" s="396">
        <v>0</v>
      </c>
      <c r="E253" s="395">
        <v>0</v>
      </c>
      <c r="F253" s="338" t="str">
        <f t="shared" si="12"/>
        <v/>
      </c>
      <c r="G253" s="338" t="str">
        <f t="shared" si="13"/>
        <v/>
      </c>
      <c r="H253" s="727" t="str">
        <f t="shared" si="14"/>
        <v>否</v>
      </c>
      <c r="I253" s="316" t="str">
        <f t="shared" si="15"/>
        <v>项</v>
      </c>
    </row>
    <row r="254" ht="36" hidden="1" customHeight="1" spans="1:9">
      <c r="A254" s="728">
        <v>2340109</v>
      </c>
      <c r="B254" s="737" t="s">
        <v>1448</v>
      </c>
      <c r="C254" s="396"/>
      <c r="D254" s="396">
        <v>0</v>
      </c>
      <c r="E254" s="395">
        <v>0</v>
      </c>
      <c r="F254" s="338" t="str">
        <f t="shared" si="12"/>
        <v/>
      </c>
      <c r="G254" s="338" t="str">
        <f t="shared" si="13"/>
        <v/>
      </c>
      <c r="H254" s="727" t="str">
        <f t="shared" si="14"/>
        <v>否</v>
      </c>
      <c r="I254" s="316" t="str">
        <f t="shared" si="15"/>
        <v>项</v>
      </c>
    </row>
    <row r="255" ht="36" hidden="1" customHeight="1" spans="1:9">
      <c r="A255" s="728">
        <v>2340110</v>
      </c>
      <c r="B255" s="737" t="s">
        <v>1449</v>
      </c>
      <c r="C255" s="396"/>
      <c r="D255" s="396">
        <v>0</v>
      </c>
      <c r="E255" s="395">
        <v>0</v>
      </c>
      <c r="F255" s="338" t="str">
        <f t="shared" si="12"/>
        <v/>
      </c>
      <c r="G255" s="338" t="str">
        <f t="shared" si="13"/>
        <v/>
      </c>
      <c r="H255" s="727" t="str">
        <f t="shared" si="14"/>
        <v>否</v>
      </c>
      <c r="I255" s="316" t="str">
        <f t="shared" si="15"/>
        <v>项</v>
      </c>
    </row>
    <row r="256" ht="36" hidden="1" customHeight="1" spans="1:9">
      <c r="A256" s="728">
        <v>2340111</v>
      </c>
      <c r="B256" s="737" t="s">
        <v>1450</v>
      </c>
      <c r="C256" s="396"/>
      <c r="D256" s="396">
        <v>0</v>
      </c>
      <c r="E256" s="395">
        <v>0</v>
      </c>
      <c r="F256" s="338" t="str">
        <f t="shared" si="12"/>
        <v/>
      </c>
      <c r="G256" s="338" t="str">
        <f t="shared" si="13"/>
        <v/>
      </c>
      <c r="H256" s="727" t="str">
        <f t="shared" si="14"/>
        <v>否</v>
      </c>
      <c r="I256" s="316" t="str">
        <f t="shared" si="15"/>
        <v>项</v>
      </c>
    </row>
    <row r="257" ht="36" hidden="1" customHeight="1" spans="1:9">
      <c r="A257" s="728">
        <v>2340199</v>
      </c>
      <c r="B257" s="737" t="s">
        <v>1451</v>
      </c>
      <c r="C257" s="396"/>
      <c r="D257" s="396">
        <v>0</v>
      </c>
      <c r="E257" s="395">
        <v>0</v>
      </c>
      <c r="F257" s="338" t="str">
        <f t="shared" si="12"/>
        <v/>
      </c>
      <c r="G257" s="338" t="str">
        <f t="shared" si="13"/>
        <v/>
      </c>
      <c r="H257" s="727" t="str">
        <f t="shared" si="14"/>
        <v>否</v>
      </c>
      <c r="I257" s="316" t="str">
        <f t="shared" si="15"/>
        <v>项</v>
      </c>
    </row>
    <row r="258" ht="36" hidden="1" customHeight="1" spans="1:9">
      <c r="A258" s="728">
        <v>23402</v>
      </c>
      <c r="B258" s="737" t="s">
        <v>1452</v>
      </c>
      <c r="C258" s="396">
        <v>0</v>
      </c>
      <c r="D258" s="396">
        <v>0</v>
      </c>
      <c r="E258" s="395">
        <v>0</v>
      </c>
      <c r="F258" s="338" t="str">
        <f t="shared" si="12"/>
        <v/>
      </c>
      <c r="G258" s="338" t="str">
        <f t="shared" si="13"/>
        <v/>
      </c>
      <c r="H258" s="727" t="str">
        <f t="shared" si="14"/>
        <v>否</v>
      </c>
      <c r="I258" s="316" t="str">
        <f t="shared" si="15"/>
        <v>款</v>
      </c>
    </row>
    <row r="259" ht="36" hidden="1" customHeight="1" spans="1:9">
      <c r="A259" s="728">
        <v>2340201</v>
      </c>
      <c r="B259" s="737" t="s">
        <v>1453</v>
      </c>
      <c r="C259" s="396"/>
      <c r="D259" s="396">
        <v>0</v>
      </c>
      <c r="E259" s="395">
        <v>0</v>
      </c>
      <c r="F259" s="338" t="str">
        <f t="shared" si="12"/>
        <v/>
      </c>
      <c r="G259" s="338" t="str">
        <f t="shared" si="13"/>
        <v/>
      </c>
      <c r="H259" s="727" t="str">
        <f t="shared" si="14"/>
        <v>否</v>
      </c>
      <c r="I259" s="316" t="str">
        <f t="shared" si="15"/>
        <v>项</v>
      </c>
    </row>
    <row r="260" ht="36" hidden="1" customHeight="1" spans="1:9">
      <c r="A260" s="728">
        <v>2340202</v>
      </c>
      <c r="B260" s="737" t="s">
        <v>1454</v>
      </c>
      <c r="C260" s="396"/>
      <c r="D260" s="396">
        <v>0</v>
      </c>
      <c r="E260" s="395">
        <v>0</v>
      </c>
      <c r="F260" s="338" t="str">
        <f t="shared" si="12"/>
        <v/>
      </c>
      <c r="G260" s="338" t="str">
        <f t="shared" si="13"/>
        <v/>
      </c>
      <c r="H260" s="727" t="str">
        <f t="shared" si="14"/>
        <v>否</v>
      </c>
      <c r="I260" s="316" t="str">
        <f t="shared" si="15"/>
        <v>项</v>
      </c>
    </row>
    <row r="261" ht="36" hidden="1" customHeight="1" spans="1:9">
      <c r="A261" s="728">
        <v>2340203</v>
      </c>
      <c r="B261" s="737" t="s">
        <v>1455</v>
      </c>
      <c r="C261" s="396"/>
      <c r="D261" s="396">
        <v>0</v>
      </c>
      <c r="E261" s="395">
        <v>0</v>
      </c>
      <c r="F261" s="338" t="str">
        <f t="shared" ref="F261:F264" si="16">IF(C261&lt;&gt;0,E261/C261-1,"")</f>
        <v/>
      </c>
      <c r="G261" s="338" t="str">
        <f t="shared" ref="G261:G264" si="17">IF(D261&lt;&gt;0,E261/D261,"")</f>
        <v/>
      </c>
      <c r="H261" s="727" t="str">
        <f t="shared" ref="H261:H273" si="18">IF(LEN(A261)=3,"是",IF(B261&lt;&gt;"",IF(SUM(C261:E261)&lt;&gt;0,"是","否"),"是"))</f>
        <v>否</v>
      </c>
      <c r="I261" s="316" t="str">
        <f t="shared" ref="I261:I264" si="19">IF(LEN(A261)=3,"类",IF(LEN(A261)=5,"款","项"))</f>
        <v>项</v>
      </c>
    </row>
    <row r="262" ht="36" hidden="1" customHeight="1" spans="1:9">
      <c r="A262" s="728">
        <v>2340204</v>
      </c>
      <c r="B262" s="737" t="s">
        <v>1456</v>
      </c>
      <c r="C262" s="396"/>
      <c r="D262" s="396">
        <v>0</v>
      </c>
      <c r="E262" s="395">
        <v>0</v>
      </c>
      <c r="F262" s="338" t="str">
        <f t="shared" si="16"/>
        <v/>
      </c>
      <c r="G262" s="338" t="str">
        <f t="shared" si="17"/>
        <v/>
      </c>
      <c r="H262" s="727" t="str">
        <f t="shared" si="18"/>
        <v>否</v>
      </c>
      <c r="I262" s="316" t="str">
        <f t="shared" si="19"/>
        <v>项</v>
      </c>
    </row>
    <row r="263" ht="36" hidden="1" customHeight="1" spans="1:9">
      <c r="A263" s="731">
        <v>2340205</v>
      </c>
      <c r="B263" s="737" t="s">
        <v>1457</v>
      </c>
      <c r="C263" s="396">
        <v>0</v>
      </c>
      <c r="D263" s="396">
        <v>0</v>
      </c>
      <c r="E263" s="395">
        <v>0</v>
      </c>
      <c r="F263" s="338" t="str">
        <f t="shared" si="16"/>
        <v/>
      </c>
      <c r="G263" s="338" t="str">
        <f t="shared" si="17"/>
        <v/>
      </c>
      <c r="H263" s="727" t="str">
        <f t="shared" si="18"/>
        <v>否</v>
      </c>
      <c r="I263" s="316" t="str">
        <f t="shared" si="19"/>
        <v>项</v>
      </c>
    </row>
    <row r="264" ht="36" hidden="1" customHeight="1" spans="1:9">
      <c r="A264" s="728">
        <v>2340299</v>
      </c>
      <c r="B264" s="737" t="s">
        <v>1458</v>
      </c>
      <c r="C264" s="396"/>
      <c r="D264" s="396">
        <v>0</v>
      </c>
      <c r="E264" s="395">
        <v>0</v>
      </c>
      <c r="F264" s="338" t="str">
        <f t="shared" si="16"/>
        <v/>
      </c>
      <c r="G264" s="338" t="str">
        <f t="shared" si="17"/>
        <v/>
      </c>
      <c r="H264" s="727" t="str">
        <f t="shared" si="18"/>
        <v>否</v>
      </c>
      <c r="I264" s="316" t="str">
        <f t="shared" si="19"/>
        <v>项</v>
      </c>
    </row>
    <row r="265" ht="36" customHeight="1" spans="1:9">
      <c r="A265" s="739"/>
      <c r="B265" s="737"/>
      <c r="C265" s="396"/>
      <c r="D265" s="396"/>
      <c r="E265" s="395"/>
      <c r="F265" s="357"/>
      <c r="G265" s="357"/>
      <c r="H265" s="727" t="str">
        <f t="shared" si="18"/>
        <v>是</v>
      </c>
      <c r="I265" s="316"/>
    </row>
    <row r="266" ht="36" customHeight="1" spans="1:9">
      <c r="A266" s="740"/>
      <c r="B266" s="152" t="s">
        <v>1459</v>
      </c>
      <c r="C266" s="361">
        <f>SUM(C5,C21,C33,C44,C100,C124,C176,C180,C206,C225,C244)</f>
        <v>232622</v>
      </c>
      <c r="D266" s="361">
        <f>SUM(D5,D21,D33,D44,D100,D124,D176,D180,D206,D225,D244)</f>
        <v>70499</v>
      </c>
      <c r="E266" s="361">
        <f>SUM(E5,E21,E33,E44,E100,E124,E176,E180,E206,E225,E244)</f>
        <v>23570</v>
      </c>
      <c r="F266" s="333">
        <f t="shared" ref="F266:F273" si="20">IF(C266&lt;&gt;0,E266/C266-1,"")</f>
        <v>-0.89867682334431</v>
      </c>
      <c r="G266" s="333">
        <f t="shared" ref="G266:G273" si="21">IF(D266&lt;&gt;0,E266/D266,"")</f>
        <v>0.334330983418204</v>
      </c>
      <c r="H266" s="727" t="str">
        <f t="shared" si="18"/>
        <v>是</v>
      </c>
      <c r="I266" s="316"/>
    </row>
    <row r="267" ht="36" customHeight="1" spans="1:9">
      <c r="A267" s="741">
        <v>230</v>
      </c>
      <c r="B267" s="360" t="s">
        <v>132</v>
      </c>
      <c r="C267" s="361">
        <f>SUM(C268:C269)</f>
        <v>2421</v>
      </c>
      <c r="D267" s="361">
        <f>SUM(D268:D269)</f>
        <v>14727</v>
      </c>
      <c r="E267" s="361">
        <f>SUM(E268:E269)</f>
        <v>1074</v>
      </c>
      <c r="F267" s="333">
        <f t="shared" si="20"/>
        <v>-0.55638166047088</v>
      </c>
      <c r="G267" s="333">
        <f t="shared" si="21"/>
        <v>0.072927276431045</v>
      </c>
      <c r="H267" s="727" t="str">
        <f t="shared" si="18"/>
        <v>是</v>
      </c>
      <c r="I267" s="316"/>
    </row>
    <row r="268" ht="17" customHeight="1" spans="1:9">
      <c r="A268" s="739">
        <v>2300402</v>
      </c>
      <c r="B268" s="363" t="s">
        <v>1460</v>
      </c>
      <c r="C268" s="396">
        <v>604</v>
      </c>
      <c r="D268" s="396"/>
      <c r="E268" s="395">
        <v>323</v>
      </c>
      <c r="F268" s="333">
        <f t="shared" si="20"/>
        <v>-0.46523178807947</v>
      </c>
      <c r="G268" s="333" t="str">
        <f t="shared" si="21"/>
        <v/>
      </c>
      <c r="H268" s="727" t="str">
        <f t="shared" si="18"/>
        <v>是</v>
      </c>
      <c r="I268" s="316"/>
    </row>
    <row r="269" ht="36" customHeight="1" spans="1:9">
      <c r="A269" s="739">
        <v>23008</v>
      </c>
      <c r="B269" s="363" t="s">
        <v>1461</v>
      </c>
      <c r="C269" s="396">
        <v>1817</v>
      </c>
      <c r="D269" s="395">
        <v>14727</v>
      </c>
      <c r="E269" s="395">
        <v>751</v>
      </c>
      <c r="F269" s="338">
        <f t="shared" si="20"/>
        <v>-0.586681342872867</v>
      </c>
      <c r="G269" s="338">
        <f t="shared" si="21"/>
        <v>0.0509947715081144</v>
      </c>
      <c r="H269" s="727" t="str">
        <f t="shared" si="18"/>
        <v>是</v>
      </c>
      <c r="I269" s="316"/>
    </row>
    <row r="270" ht="36" customHeight="1" spans="1:9">
      <c r="A270" s="742">
        <v>231</v>
      </c>
      <c r="B270" s="365" t="s">
        <v>137</v>
      </c>
      <c r="C270" s="361">
        <f>C271</f>
        <v>500</v>
      </c>
      <c r="D270" s="361">
        <f>D271</f>
        <v>12100</v>
      </c>
      <c r="E270" s="361">
        <f>E271</f>
        <v>2100</v>
      </c>
      <c r="F270" s="333">
        <f t="shared" si="20"/>
        <v>3.2</v>
      </c>
      <c r="G270" s="333">
        <f t="shared" si="21"/>
        <v>0.173553719008264</v>
      </c>
      <c r="H270" s="727" t="str">
        <f t="shared" si="18"/>
        <v>是</v>
      </c>
      <c r="I270" s="316"/>
    </row>
    <row r="271" s="719" customFormat="1" ht="36" customHeight="1" spans="1:9">
      <c r="A271" s="739" t="s">
        <v>1462</v>
      </c>
      <c r="B271" s="367" t="s">
        <v>1463</v>
      </c>
      <c r="C271" s="396">
        <v>500</v>
      </c>
      <c r="D271" s="395">
        <v>12100</v>
      </c>
      <c r="E271" s="395">
        <v>2100</v>
      </c>
      <c r="F271" s="357">
        <f t="shared" si="20"/>
        <v>3.2</v>
      </c>
      <c r="G271" s="357">
        <f t="shared" si="21"/>
        <v>0.173553719008264</v>
      </c>
      <c r="H271" s="563" t="str">
        <f t="shared" si="18"/>
        <v>是</v>
      </c>
      <c r="I271" s="744"/>
    </row>
    <row r="272" ht="36" customHeight="1" spans="1:9">
      <c r="A272" s="742">
        <v>23009</v>
      </c>
      <c r="B272" s="360" t="s">
        <v>139</v>
      </c>
      <c r="C272" s="396">
        <v>8572</v>
      </c>
      <c r="D272" s="743"/>
      <c r="E272" s="395">
        <v>6936</v>
      </c>
      <c r="F272" s="333">
        <f t="shared" si="20"/>
        <v>-0.190853943070462</v>
      </c>
      <c r="G272" s="333" t="str">
        <f t="shared" si="21"/>
        <v/>
      </c>
      <c r="H272" s="727" t="str">
        <f t="shared" si="18"/>
        <v>是</v>
      </c>
      <c r="I272" s="316"/>
    </row>
    <row r="273" ht="36" customHeight="1" spans="1:9">
      <c r="A273" s="740"/>
      <c r="B273" s="264" t="s">
        <v>140</v>
      </c>
      <c r="C273" s="369">
        <f>SUM(C266:C267,C270,C272)</f>
        <v>244115</v>
      </c>
      <c r="D273" s="369">
        <f>SUM(D266:D267,D270,D272)</f>
        <v>97326</v>
      </c>
      <c r="E273" s="369">
        <f>SUM(E266:E267,E270,E272)</f>
        <v>33680</v>
      </c>
      <c r="F273" s="333">
        <f t="shared" si="20"/>
        <v>-0.862032238903795</v>
      </c>
      <c r="G273" s="333">
        <f t="shared" si="21"/>
        <v>0.34605346978197</v>
      </c>
      <c r="H273" s="727" t="str">
        <f t="shared" si="18"/>
        <v>是</v>
      </c>
      <c r="I273" s="316"/>
    </row>
    <row r="275" spans="4:5">
      <c r="D275" s="551">
        <f>'8区本级政府性基金收入'!D38-D273</f>
        <v>0</v>
      </c>
      <c r="E275" s="551">
        <f>'8区本级政府性基金收入'!E38-E273</f>
        <v>0</v>
      </c>
    </row>
  </sheetData>
  <autoFilter ref="A4:J273">
    <filterColumn colId="7">
      <customFilters>
        <customFilter operator="equal" val="是"/>
      </customFilters>
    </filterColumn>
    <extLst/>
  </autoFilter>
  <mergeCells count="6">
    <mergeCell ref="B1:G1"/>
    <mergeCell ref="D3:E3"/>
    <mergeCell ref="F3:G3"/>
    <mergeCell ref="A3:A4"/>
    <mergeCell ref="B3:B4"/>
    <mergeCell ref="C3:C4"/>
  </mergeCells>
  <conditionalFormatting sqref="B270">
    <cfRule type="expression" dxfId="1" priority="3" stopIfTrue="1">
      <formula>"len($A:$A)=3"</formula>
    </cfRule>
  </conditionalFormatting>
  <conditionalFormatting sqref="B271">
    <cfRule type="expression" dxfId="1" priority="2" stopIfTrue="1">
      <formula>"len($A:$A)=3"</formula>
    </cfRule>
  </conditionalFormatting>
  <conditionalFormatting sqref="B273">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1">
    <tabColor theme="9" tint="0.4"/>
    <pageSetUpPr fitToPage="1"/>
  </sheetPr>
  <dimension ref="A1:H40"/>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3.6481481481481" style="270" customWidth="1"/>
    <col min="2" max="2" width="43.75" style="236" customWidth="1"/>
    <col min="3" max="3" width="13.9907407407407" style="236" customWidth="1"/>
    <col min="4" max="4" width="14.9166666666667" style="236" customWidth="1"/>
    <col min="5" max="5" width="13.3333333333333" style="236" customWidth="1"/>
    <col min="6" max="7" width="15.6296296296296" style="236" customWidth="1"/>
    <col min="8" max="8" width="5.25" style="236" customWidth="1"/>
    <col min="9" max="16384" width="9" style="236"/>
  </cols>
  <sheetData>
    <row r="1" s="236" customFormat="1" ht="45" customHeight="1" spans="1:7">
      <c r="A1" s="270"/>
      <c r="B1" s="377" t="s">
        <v>1466</v>
      </c>
      <c r="C1" s="377"/>
      <c r="D1" s="377"/>
      <c r="E1" s="377"/>
      <c r="F1" s="377"/>
      <c r="G1" s="377"/>
    </row>
    <row r="2" s="236" customFormat="1" ht="20.1" customHeight="1" spans="1:7">
      <c r="A2" s="270"/>
      <c r="B2" s="636" t="s">
        <v>1467</v>
      </c>
      <c r="C2" s="579"/>
      <c r="D2" s="382"/>
      <c r="E2" s="580"/>
      <c r="G2" s="481" t="s">
        <v>2</v>
      </c>
    </row>
    <row r="3" s="706" customFormat="1" ht="36" customHeight="1" spans="1:7">
      <c r="A3" s="264" t="s">
        <v>3</v>
      </c>
      <c r="B3" s="264" t="s">
        <v>4</v>
      </c>
      <c r="C3" s="151" t="s">
        <v>5</v>
      </c>
      <c r="D3" s="151" t="s">
        <v>6</v>
      </c>
      <c r="E3" s="151"/>
      <c r="F3" s="152" t="s">
        <v>7</v>
      </c>
      <c r="G3" s="152"/>
    </row>
    <row r="4" s="706" customFormat="1" ht="47" customHeight="1" spans="1:8">
      <c r="A4" s="264"/>
      <c r="B4" s="264"/>
      <c r="C4" s="151"/>
      <c r="D4" s="151" t="s">
        <v>9</v>
      </c>
      <c r="E4" s="151" t="s">
        <v>10</v>
      </c>
      <c r="F4" s="151" t="s">
        <v>11</v>
      </c>
      <c r="G4" s="151" t="s">
        <v>80</v>
      </c>
      <c r="H4" s="706" t="s">
        <v>8</v>
      </c>
    </row>
    <row r="5" s="236" customFormat="1" ht="36" customHeight="1" spans="1:8">
      <c r="A5" s="668">
        <v>1030601</v>
      </c>
      <c r="B5" s="248" t="s">
        <v>1468</v>
      </c>
      <c r="C5" s="276">
        <f>SUM(C6:C22)</f>
        <v>6</v>
      </c>
      <c r="D5" s="276">
        <f>SUM(D6:D22)</f>
        <v>5</v>
      </c>
      <c r="E5" s="276">
        <f>SUM(E6:E22)</f>
        <v>11</v>
      </c>
      <c r="F5" s="707">
        <f t="shared" ref="F5:F38" si="0">IF(C5&lt;&gt;0,E5/C5-1,"")</f>
        <v>0.833333333333333</v>
      </c>
      <c r="G5" s="671">
        <f t="shared" ref="G5:G38" si="1">IF(D5&lt;&gt;0,E5/D5,"")</f>
        <v>2.2</v>
      </c>
      <c r="H5" s="279" t="str">
        <f t="shared" ref="H5:H40" si="2">IF(B5&lt;&gt;"",IF(SUM(C5:E5)&lt;&gt;0,"是","否"),"是")</f>
        <v>是</v>
      </c>
    </row>
    <row r="6" s="236" customFormat="1" ht="36" hidden="1" customHeight="1" spans="1:8">
      <c r="A6" s="270">
        <v>106060105</v>
      </c>
      <c r="B6" s="708" t="s">
        <v>1469</v>
      </c>
      <c r="C6" s="282"/>
      <c r="D6" s="282"/>
      <c r="E6" s="285"/>
      <c r="F6" s="709" t="str">
        <f t="shared" si="0"/>
        <v/>
      </c>
      <c r="G6" s="687" t="str">
        <f t="shared" si="1"/>
        <v/>
      </c>
      <c r="H6" s="279" t="str">
        <f t="shared" si="2"/>
        <v>否</v>
      </c>
    </row>
    <row r="7" s="236" customFormat="1" ht="36" hidden="1" customHeight="1" spans="1:8">
      <c r="A7" s="270">
        <v>103060113</v>
      </c>
      <c r="B7" s="287" t="s">
        <v>1470</v>
      </c>
      <c r="C7" s="282"/>
      <c r="D7" s="282"/>
      <c r="E7" s="285"/>
      <c r="F7" s="709" t="str">
        <f t="shared" si="0"/>
        <v/>
      </c>
      <c r="G7" s="687" t="str">
        <f t="shared" si="1"/>
        <v/>
      </c>
      <c r="H7" s="279" t="str">
        <f t="shared" si="2"/>
        <v>否</v>
      </c>
    </row>
    <row r="8" s="236" customFormat="1" ht="36" hidden="1" customHeight="1" spans="1:8">
      <c r="A8" s="270">
        <v>103060116</v>
      </c>
      <c r="B8" s="287" t="s">
        <v>1471</v>
      </c>
      <c r="C8" s="282"/>
      <c r="D8" s="282"/>
      <c r="E8" s="285"/>
      <c r="F8" s="709" t="str">
        <f t="shared" si="0"/>
        <v/>
      </c>
      <c r="G8" s="687" t="str">
        <f t="shared" si="1"/>
        <v/>
      </c>
      <c r="H8" s="279" t="str">
        <f t="shared" si="2"/>
        <v>否</v>
      </c>
    </row>
    <row r="9" s="236" customFormat="1" ht="36" hidden="1" customHeight="1" spans="1:8">
      <c r="A9" s="270">
        <v>103060118</v>
      </c>
      <c r="B9" s="287" t="s">
        <v>1472</v>
      </c>
      <c r="C9" s="282"/>
      <c r="D9" s="282"/>
      <c r="E9" s="285"/>
      <c r="F9" s="709" t="str">
        <f t="shared" si="0"/>
        <v/>
      </c>
      <c r="G9" s="687" t="str">
        <f t="shared" si="1"/>
        <v/>
      </c>
      <c r="H9" s="279" t="str">
        <f t="shared" si="2"/>
        <v>否</v>
      </c>
    </row>
    <row r="10" s="236" customFormat="1" ht="36" hidden="1" customHeight="1" spans="1:8">
      <c r="A10" s="270">
        <v>103060119</v>
      </c>
      <c r="B10" s="287" t="s">
        <v>1473</v>
      </c>
      <c r="C10" s="282"/>
      <c r="D10" s="282"/>
      <c r="E10" s="285"/>
      <c r="F10" s="709" t="str">
        <f t="shared" si="0"/>
        <v/>
      </c>
      <c r="G10" s="687" t="str">
        <f t="shared" si="1"/>
        <v/>
      </c>
      <c r="H10" s="279" t="str">
        <f t="shared" si="2"/>
        <v>否</v>
      </c>
    </row>
    <row r="11" s="236" customFormat="1" ht="36" hidden="1" customHeight="1" spans="1:8">
      <c r="A11" s="270">
        <v>103060120</v>
      </c>
      <c r="B11" s="287" t="s">
        <v>1474</v>
      </c>
      <c r="C11" s="282"/>
      <c r="D11" s="282"/>
      <c r="E11" s="285"/>
      <c r="F11" s="709" t="str">
        <f t="shared" si="0"/>
        <v/>
      </c>
      <c r="G11" s="687" t="str">
        <f t="shared" si="1"/>
        <v/>
      </c>
      <c r="H11" s="279" t="str">
        <f t="shared" si="2"/>
        <v>否</v>
      </c>
    </row>
    <row r="12" s="236" customFormat="1" ht="36" hidden="1" customHeight="1" spans="1:8">
      <c r="A12" s="270">
        <v>103060121</v>
      </c>
      <c r="B12" s="287" t="s">
        <v>1475</v>
      </c>
      <c r="C12" s="282"/>
      <c r="D12" s="282"/>
      <c r="E12" s="285"/>
      <c r="F12" s="709" t="str">
        <f t="shared" si="0"/>
        <v/>
      </c>
      <c r="G12" s="687" t="str">
        <f t="shared" si="1"/>
        <v/>
      </c>
      <c r="H12" s="279" t="str">
        <f t="shared" si="2"/>
        <v>否</v>
      </c>
    </row>
    <row r="13" s="236" customFormat="1" ht="36" hidden="1" customHeight="1" spans="1:8">
      <c r="A13" s="270">
        <v>103060125</v>
      </c>
      <c r="B13" s="287" t="s">
        <v>1476</v>
      </c>
      <c r="C13" s="282"/>
      <c r="D13" s="282"/>
      <c r="E13" s="285"/>
      <c r="F13" s="709" t="str">
        <f t="shared" si="0"/>
        <v/>
      </c>
      <c r="G13" s="687" t="str">
        <f t="shared" si="1"/>
        <v/>
      </c>
      <c r="H13" s="279" t="str">
        <f t="shared" si="2"/>
        <v>否</v>
      </c>
    </row>
    <row r="14" s="236" customFormat="1" ht="36" hidden="1" customHeight="1" spans="1:8">
      <c r="A14" s="270">
        <v>103060127</v>
      </c>
      <c r="B14" s="710" t="s">
        <v>1477</v>
      </c>
      <c r="C14" s="282"/>
      <c r="D14" s="282"/>
      <c r="E14" s="285"/>
      <c r="F14" s="709" t="str">
        <f t="shared" si="0"/>
        <v/>
      </c>
      <c r="G14" s="687" t="str">
        <f t="shared" si="1"/>
        <v/>
      </c>
      <c r="H14" s="279" t="str">
        <f t="shared" si="2"/>
        <v>否</v>
      </c>
    </row>
    <row r="15" s="236" customFormat="1" ht="36" hidden="1" customHeight="1" spans="1:8">
      <c r="A15" s="270">
        <v>103060128</v>
      </c>
      <c r="B15" s="287" t="s">
        <v>1478</v>
      </c>
      <c r="C15" s="282"/>
      <c r="D15" s="282"/>
      <c r="E15" s="285"/>
      <c r="F15" s="709" t="str">
        <f t="shared" si="0"/>
        <v/>
      </c>
      <c r="G15" s="687" t="str">
        <f t="shared" si="1"/>
        <v/>
      </c>
      <c r="H15" s="279" t="str">
        <f t="shared" si="2"/>
        <v>否</v>
      </c>
    </row>
    <row r="16" s="236" customFormat="1" ht="36" hidden="1" customHeight="1" spans="1:8">
      <c r="A16" s="270">
        <v>103060129</v>
      </c>
      <c r="B16" s="287" t="s">
        <v>1479</v>
      </c>
      <c r="C16" s="282"/>
      <c r="D16" s="282"/>
      <c r="E16" s="285"/>
      <c r="F16" s="709" t="str">
        <f t="shared" si="0"/>
        <v/>
      </c>
      <c r="G16" s="687" t="str">
        <f t="shared" si="1"/>
        <v/>
      </c>
      <c r="H16" s="279" t="str">
        <f t="shared" si="2"/>
        <v>否</v>
      </c>
    </row>
    <row r="17" s="236" customFormat="1" ht="36" hidden="1" customHeight="1" spans="1:8">
      <c r="A17" s="270">
        <v>103060130</v>
      </c>
      <c r="B17" s="287" t="s">
        <v>1480</v>
      </c>
      <c r="C17" s="282"/>
      <c r="D17" s="282"/>
      <c r="E17" s="285"/>
      <c r="F17" s="709" t="str">
        <f t="shared" si="0"/>
        <v/>
      </c>
      <c r="G17" s="687" t="str">
        <f t="shared" si="1"/>
        <v/>
      </c>
      <c r="H17" s="279" t="str">
        <f t="shared" si="2"/>
        <v>否</v>
      </c>
    </row>
    <row r="18" s="236" customFormat="1" ht="36" hidden="1" customHeight="1" spans="1:8">
      <c r="A18" s="270">
        <v>103060131</v>
      </c>
      <c r="B18" s="287" t="s">
        <v>1481</v>
      </c>
      <c r="C18" s="282"/>
      <c r="D18" s="282"/>
      <c r="E18" s="285"/>
      <c r="F18" s="709" t="str">
        <f t="shared" si="0"/>
        <v/>
      </c>
      <c r="G18" s="687" t="str">
        <f t="shared" si="1"/>
        <v/>
      </c>
      <c r="H18" s="279" t="str">
        <f t="shared" si="2"/>
        <v>否</v>
      </c>
    </row>
    <row r="19" s="236" customFormat="1" ht="36" hidden="1" customHeight="1" spans="1:8">
      <c r="A19" s="270">
        <v>103060132</v>
      </c>
      <c r="B19" s="287" t="s">
        <v>1482</v>
      </c>
      <c r="C19" s="282"/>
      <c r="D19" s="282"/>
      <c r="E19" s="285"/>
      <c r="F19" s="709" t="str">
        <f t="shared" si="0"/>
        <v/>
      </c>
      <c r="G19" s="687" t="str">
        <f t="shared" si="1"/>
        <v/>
      </c>
      <c r="H19" s="279" t="str">
        <f t="shared" si="2"/>
        <v>否</v>
      </c>
    </row>
    <row r="20" s="236" customFormat="1" ht="36" hidden="1" customHeight="1" spans="1:8">
      <c r="A20" s="270">
        <v>103060133</v>
      </c>
      <c r="B20" s="287" t="s">
        <v>1483</v>
      </c>
      <c r="C20" s="282"/>
      <c r="D20" s="282"/>
      <c r="E20" s="285"/>
      <c r="F20" s="709" t="str">
        <f t="shared" si="0"/>
        <v/>
      </c>
      <c r="G20" s="687" t="str">
        <f t="shared" si="1"/>
        <v/>
      </c>
      <c r="H20" s="279" t="str">
        <f t="shared" si="2"/>
        <v>否</v>
      </c>
    </row>
    <row r="21" s="236" customFormat="1" ht="36" hidden="1" customHeight="1" spans="1:8">
      <c r="A21" s="270">
        <v>103060134</v>
      </c>
      <c r="B21" s="710" t="s">
        <v>1484</v>
      </c>
      <c r="C21" s="282"/>
      <c r="D21" s="282"/>
      <c r="E21" s="285"/>
      <c r="F21" s="709" t="str">
        <f t="shared" si="0"/>
        <v/>
      </c>
      <c r="G21" s="687" t="str">
        <f t="shared" si="1"/>
        <v/>
      </c>
      <c r="H21" s="279" t="str">
        <f t="shared" si="2"/>
        <v>否</v>
      </c>
    </row>
    <row r="22" s="236" customFormat="1" ht="36" customHeight="1" spans="1:8">
      <c r="A22" s="682">
        <v>103060198</v>
      </c>
      <c r="B22" s="287" t="s">
        <v>1485</v>
      </c>
      <c r="C22" s="282">
        <v>6</v>
      </c>
      <c r="D22" s="282">
        <v>5</v>
      </c>
      <c r="E22" s="285">
        <v>11</v>
      </c>
      <c r="F22" s="709">
        <f t="shared" si="0"/>
        <v>0.833333333333333</v>
      </c>
      <c r="G22" s="687">
        <f t="shared" si="1"/>
        <v>2.2</v>
      </c>
      <c r="H22" s="279" t="str">
        <f t="shared" si="2"/>
        <v>是</v>
      </c>
    </row>
    <row r="23" s="236" customFormat="1" ht="36" customHeight="1" spans="1:8">
      <c r="A23" s="668">
        <v>1030602</v>
      </c>
      <c r="B23" s="248" t="s">
        <v>1486</v>
      </c>
      <c r="C23" s="276">
        <f>SUM(C24:C26)</f>
        <v>5</v>
      </c>
      <c r="D23" s="276">
        <f>SUM(D24:D26)</f>
        <v>11</v>
      </c>
      <c r="E23" s="276">
        <f>SUM(E24:E26)</f>
        <v>9</v>
      </c>
      <c r="F23" s="709">
        <f t="shared" si="0"/>
        <v>0.8</v>
      </c>
      <c r="G23" s="671">
        <f t="shared" si="1"/>
        <v>0.818181818181818</v>
      </c>
      <c r="H23" s="279" t="str">
        <f t="shared" si="2"/>
        <v>是</v>
      </c>
    </row>
    <row r="24" s="236" customFormat="1" ht="27" customHeight="1" spans="1:8">
      <c r="A24" s="270">
        <v>103060202</v>
      </c>
      <c r="B24" s="711" t="s">
        <v>1487</v>
      </c>
      <c r="C24" s="282">
        <v>5</v>
      </c>
      <c r="D24" s="282"/>
      <c r="E24" s="282"/>
      <c r="F24" s="709">
        <f t="shared" si="0"/>
        <v>-1</v>
      </c>
      <c r="G24" s="687" t="str">
        <f t="shared" si="1"/>
        <v/>
      </c>
      <c r="H24" s="279" t="str">
        <f t="shared" si="2"/>
        <v>是</v>
      </c>
    </row>
    <row r="25" s="236" customFormat="1" ht="30" hidden="1" customHeight="1" spans="1:8">
      <c r="A25" s="270">
        <v>103060203</v>
      </c>
      <c r="B25" s="712" t="s">
        <v>1488</v>
      </c>
      <c r="C25" s="282"/>
      <c r="D25" s="282"/>
      <c r="E25" s="282"/>
      <c r="F25" s="709" t="str">
        <f t="shared" si="0"/>
        <v/>
      </c>
      <c r="G25" s="687" t="str">
        <f t="shared" si="1"/>
        <v/>
      </c>
      <c r="H25" s="279" t="str">
        <f t="shared" si="2"/>
        <v>否</v>
      </c>
    </row>
    <row r="26" s="236" customFormat="1" ht="36" customHeight="1" spans="1:8">
      <c r="A26" s="682">
        <v>103060298</v>
      </c>
      <c r="B26" s="252" t="s">
        <v>1489</v>
      </c>
      <c r="C26" s="713"/>
      <c r="D26" s="282">
        <v>11</v>
      </c>
      <c r="E26" s="282">
        <v>9</v>
      </c>
      <c r="F26" s="709" t="str">
        <f t="shared" si="0"/>
        <v/>
      </c>
      <c r="G26" s="687">
        <f t="shared" si="1"/>
        <v>0.818181818181818</v>
      </c>
      <c r="H26" s="279" t="str">
        <f t="shared" si="2"/>
        <v>是</v>
      </c>
    </row>
    <row r="27" s="236" customFormat="1" ht="36" hidden="1" customHeight="1" spans="1:8">
      <c r="A27" s="668">
        <v>1030603</v>
      </c>
      <c r="B27" s="248" t="s">
        <v>1490</v>
      </c>
      <c r="C27" s="276">
        <f>SUM(C28:C30)</f>
        <v>0</v>
      </c>
      <c r="D27" s="276"/>
      <c r="E27" s="276"/>
      <c r="F27" s="707" t="str">
        <f t="shared" si="0"/>
        <v/>
      </c>
      <c r="G27" s="687" t="str">
        <f t="shared" si="1"/>
        <v/>
      </c>
      <c r="H27" s="279" t="str">
        <f t="shared" si="2"/>
        <v>否</v>
      </c>
    </row>
    <row r="28" s="236" customFormat="1" ht="36" hidden="1" customHeight="1" spans="1:8">
      <c r="A28" s="270">
        <v>103060304</v>
      </c>
      <c r="B28" s="711" t="s">
        <v>1491</v>
      </c>
      <c r="C28" s="282"/>
      <c r="D28" s="282"/>
      <c r="E28" s="282"/>
      <c r="F28" s="709" t="str">
        <f t="shared" si="0"/>
        <v/>
      </c>
      <c r="G28" s="687" t="str">
        <f t="shared" si="1"/>
        <v/>
      </c>
      <c r="H28" s="279" t="str">
        <f t="shared" si="2"/>
        <v>否</v>
      </c>
    </row>
    <row r="29" s="236" customFormat="1" ht="36" hidden="1" customHeight="1" spans="1:8">
      <c r="A29" s="270">
        <v>103060305</v>
      </c>
      <c r="B29" s="712" t="s">
        <v>1492</v>
      </c>
      <c r="C29" s="282"/>
      <c r="D29" s="282"/>
      <c r="E29" s="282"/>
      <c r="F29" s="709" t="str">
        <f t="shared" si="0"/>
        <v/>
      </c>
      <c r="G29" s="687" t="str">
        <f t="shared" si="1"/>
        <v/>
      </c>
      <c r="H29" s="279" t="str">
        <f t="shared" si="2"/>
        <v>否</v>
      </c>
    </row>
    <row r="30" s="236" customFormat="1" ht="36" hidden="1" customHeight="1" spans="1:8">
      <c r="A30" s="682">
        <v>103060398</v>
      </c>
      <c r="B30" s="252" t="s">
        <v>1493</v>
      </c>
      <c r="C30" s="282"/>
      <c r="D30" s="282"/>
      <c r="E30" s="282"/>
      <c r="F30" s="709" t="str">
        <f t="shared" si="0"/>
        <v/>
      </c>
      <c r="G30" s="687" t="str">
        <f t="shared" si="1"/>
        <v/>
      </c>
      <c r="H30" s="279" t="str">
        <f t="shared" si="2"/>
        <v>否</v>
      </c>
    </row>
    <row r="31" s="236" customFormat="1" ht="36" hidden="1" customHeight="1" spans="1:8">
      <c r="A31" s="270">
        <v>1030604</v>
      </c>
      <c r="B31" s="693" t="s">
        <v>1494</v>
      </c>
      <c r="C31" s="276">
        <f>SUM(C32:C34)</f>
        <v>0</v>
      </c>
      <c r="D31" s="276">
        <f>SUM(D32:D34)</f>
        <v>0</v>
      </c>
      <c r="E31" s="276">
        <f>SUM(E32:E34)</f>
        <v>0</v>
      </c>
      <c r="F31" s="707" t="str">
        <f t="shared" si="0"/>
        <v/>
      </c>
      <c r="G31" s="671" t="str">
        <f t="shared" si="1"/>
        <v/>
      </c>
      <c r="H31" s="279" t="str">
        <f t="shared" si="2"/>
        <v>否</v>
      </c>
    </row>
    <row r="32" s="236" customFormat="1" ht="36" hidden="1" customHeight="1" spans="1:8">
      <c r="A32" s="270">
        <v>103060401</v>
      </c>
      <c r="B32" s="711" t="s">
        <v>1495</v>
      </c>
      <c r="C32" s="282"/>
      <c r="D32" s="282"/>
      <c r="E32" s="285"/>
      <c r="F32" s="709" t="str">
        <f t="shared" si="0"/>
        <v/>
      </c>
      <c r="G32" s="687" t="str">
        <f t="shared" si="1"/>
        <v/>
      </c>
      <c r="H32" s="279" t="str">
        <f t="shared" si="2"/>
        <v>否</v>
      </c>
    </row>
    <row r="33" s="236" customFormat="1" ht="36" hidden="1" customHeight="1" spans="1:8">
      <c r="A33" s="270">
        <v>103060402</v>
      </c>
      <c r="B33" s="711" t="s">
        <v>1496</v>
      </c>
      <c r="C33" s="282"/>
      <c r="D33" s="282"/>
      <c r="E33" s="282"/>
      <c r="F33" s="709" t="str">
        <f t="shared" si="0"/>
        <v/>
      </c>
      <c r="G33" s="687" t="str">
        <f t="shared" si="1"/>
        <v/>
      </c>
      <c r="H33" s="279" t="str">
        <f t="shared" si="2"/>
        <v>否</v>
      </c>
    </row>
    <row r="34" s="236" customFormat="1" ht="36" hidden="1" customHeight="1" spans="1:8">
      <c r="A34" s="270">
        <v>103060498</v>
      </c>
      <c r="B34" s="711" t="s">
        <v>1497</v>
      </c>
      <c r="C34" s="282"/>
      <c r="D34" s="282"/>
      <c r="E34" s="282"/>
      <c r="F34" s="709" t="str">
        <f t="shared" si="0"/>
        <v/>
      </c>
      <c r="G34" s="687" t="str">
        <f t="shared" si="1"/>
        <v/>
      </c>
      <c r="H34" s="279" t="str">
        <f t="shared" si="2"/>
        <v>否</v>
      </c>
    </row>
    <row r="35" s="236" customFormat="1" ht="36" hidden="1" customHeight="1" spans="1:8">
      <c r="A35" s="270">
        <v>1030698</v>
      </c>
      <c r="B35" s="714" t="s">
        <v>1498</v>
      </c>
      <c r="C35" s="293"/>
      <c r="D35" s="293"/>
      <c r="E35" s="293"/>
      <c r="F35" s="707" t="str">
        <f t="shared" si="0"/>
        <v/>
      </c>
      <c r="G35" s="687" t="str">
        <f t="shared" si="1"/>
        <v/>
      </c>
      <c r="H35" s="279" t="str">
        <f t="shared" si="2"/>
        <v>否</v>
      </c>
    </row>
    <row r="36" s="236" customFormat="1" ht="36" customHeight="1" spans="1:8">
      <c r="A36" s="682"/>
      <c r="B36" s="294" t="s">
        <v>63</v>
      </c>
      <c r="C36" s="276">
        <f>C5+C23+C27+C31+C35</f>
        <v>11</v>
      </c>
      <c r="D36" s="276">
        <f>D5+D23+D27+D31+D35</f>
        <v>16</v>
      </c>
      <c r="E36" s="276">
        <f>E5+E23+E27+E31+E35</f>
        <v>20</v>
      </c>
      <c r="F36" s="709">
        <f t="shared" si="0"/>
        <v>0.818181818181818</v>
      </c>
      <c r="G36" s="671">
        <f t="shared" si="1"/>
        <v>1.25</v>
      </c>
      <c r="H36" s="279" t="str">
        <f t="shared" si="2"/>
        <v>是</v>
      </c>
    </row>
    <row r="37" s="236" customFormat="1" ht="36" hidden="1" customHeight="1" spans="1:8">
      <c r="A37" s="668">
        <v>110</v>
      </c>
      <c r="B37" s="295" t="s">
        <v>65</v>
      </c>
      <c r="C37" s="293"/>
      <c r="D37" s="293"/>
      <c r="E37" s="715"/>
      <c r="F37" s="707" t="str">
        <f t="shared" si="0"/>
        <v/>
      </c>
      <c r="G37" s="671" t="str">
        <f t="shared" si="1"/>
        <v/>
      </c>
      <c r="H37" s="279" t="str">
        <f t="shared" si="2"/>
        <v>否</v>
      </c>
    </row>
    <row r="38" s="236" customFormat="1" ht="38" customHeight="1" spans="1:8">
      <c r="A38" s="668">
        <v>11005</v>
      </c>
      <c r="B38" s="252" t="s">
        <v>1499</v>
      </c>
      <c r="C38" s="282">
        <v>26</v>
      </c>
      <c r="D38" s="282">
        <v>21</v>
      </c>
      <c r="E38" s="285">
        <v>26</v>
      </c>
      <c r="F38" s="645">
        <f t="shared" si="0"/>
        <v>0</v>
      </c>
      <c r="G38" s="643">
        <f t="shared" si="1"/>
        <v>1.23809523809524</v>
      </c>
      <c r="H38" s="279" t="str">
        <f t="shared" si="2"/>
        <v>是</v>
      </c>
    </row>
    <row r="39" s="236" customFormat="1" ht="38" customHeight="1" spans="1:8">
      <c r="A39" s="668">
        <v>11008</v>
      </c>
      <c r="B39" s="252" t="s">
        <v>1500</v>
      </c>
      <c r="C39" s="293">
        <v>32</v>
      </c>
      <c r="D39" s="293">
        <v>11</v>
      </c>
      <c r="E39" s="715">
        <v>11</v>
      </c>
      <c r="F39" s="716"/>
      <c r="G39" s="639"/>
      <c r="H39" s="279" t="str">
        <f t="shared" si="2"/>
        <v>是</v>
      </c>
    </row>
    <row r="40" s="236" customFormat="1" ht="36" customHeight="1" spans="1:8">
      <c r="A40" s="682"/>
      <c r="B40" s="294" t="s">
        <v>74</v>
      </c>
      <c r="C40" s="717">
        <f>SUM(C36:C39)</f>
        <v>69</v>
      </c>
      <c r="D40" s="717">
        <f>SUM(D36:D39)</f>
        <v>48</v>
      </c>
      <c r="E40" s="717">
        <f>SUM(E36:E39)</f>
        <v>57</v>
      </c>
      <c r="F40" s="707">
        <f>IF(C40&lt;&gt;0,E40/C40-1,"")</f>
        <v>-0.173913043478261</v>
      </c>
      <c r="G40" s="671">
        <f>IF(D40&lt;&gt;0,E40/D40,"")</f>
        <v>1.1875</v>
      </c>
      <c r="H40" s="279" t="str">
        <f t="shared" si="2"/>
        <v>是</v>
      </c>
    </row>
  </sheetData>
  <autoFilter ref="B4:H40">
    <filterColumn colId="6">
      <customFilters>
        <customFilter operator="equal" val="是"/>
      </customFilters>
    </filterColumn>
    <extLst/>
  </autoFilter>
  <mergeCells count="6">
    <mergeCell ref="B1:G1"/>
    <mergeCell ref="D3:E3"/>
    <mergeCell ref="F3:G3"/>
    <mergeCell ref="A3:A4"/>
    <mergeCell ref="B3:B4"/>
    <mergeCell ref="C3:C4"/>
  </mergeCells>
  <conditionalFormatting sqref="G38:G39">
    <cfRule type="cellIs" dxfId="2" priority="1" stopIfTrue="1" operator="lessThanOrEqual">
      <formula>-1</formula>
    </cfRule>
  </conditionalFormatting>
  <conditionalFormatting sqref="H38:H39">
    <cfRule type="cellIs" dxfId="3" priority="3" stopIfTrue="1" operator="lessThanOrEqual">
      <formula>-1</formula>
    </cfRule>
    <cfRule type="cellIs" dxfId="3" priority="2" stopIfTrue="1" operator="lessThanOrEqual">
      <formula>-1</formula>
    </cfRule>
  </conditionalFormatting>
  <conditionalFormatting sqref="H4:H37 H40">
    <cfRule type="cellIs" dxfId="3" priority="5" stopIfTrue="1" operator="lessThanOrEqual">
      <formula>-1</formula>
    </cfRule>
  </conditionalFormatting>
  <conditionalFormatting sqref="G5:G37 G40">
    <cfRule type="cellIs" dxfId="2" priority="4" stopIfTrue="1" operator="lessThanOrEqual">
      <formula>-1</formula>
    </cfRule>
  </conditionalFormatting>
  <conditionalFormatting sqref="H35:H37 H40">
    <cfRule type="cellIs" dxfId="3" priority="6"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82" fitToHeight="0" orientation="portrait" blackAndWhite="1" horizont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2">
    <tabColor theme="9" tint="0.4"/>
    <pageSetUpPr fitToPage="1"/>
  </sheetPr>
  <dimension ref="A1:H40"/>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3.6481481481481" style="270" customWidth="1"/>
    <col min="2" max="2" width="43.75" style="236" customWidth="1"/>
    <col min="3" max="3" width="19.8425925925926" style="236" customWidth="1"/>
    <col min="4" max="5" width="16.75" style="236" customWidth="1"/>
    <col min="6" max="7" width="15.6296296296296" style="236" customWidth="1"/>
    <col min="8" max="8" width="5.25" style="236" customWidth="1"/>
    <col min="9" max="16384" width="9" style="236"/>
  </cols>
  <sheetData>
    <row r="1" s="236" customFormat="1" ht="45" customHeight="1" spans="1:7">
      <c r="A1" s="270"/>
      <c r="B1" s="377" t="s">
        <v>1501</v>
      </c>
      <c r="C1" s="377"/>
      <c r="D1" s="377"/>
      <c r="E1" s="377"/>
      <c r="F1" s="377"/>
      <c r="G1" s="377"/>
    </row>
    <row r="2" s="236" customFormat="1" ht="20.1" customHeight="1" spans="1:7">
      <c r="A2" s="270"/>
      <c r="B2" s="636" t="s">
        <v>1502</v>
      </c>
      <c r="C2" s="579"/>
      <c r="D2" s="382"/>
      <c r="E2" s="580"/>
      <c r="G2" s="481" t="s">
        <v>2</v>
      </c>
    </row>
    <row r="3" s="706" customFormat="1" ht="36" customHeight="1" spans="1:7">
      <c r="A3" s="264" t="s">
        <v>3</v>
      </c>
      <c r="B3" s="264" t="s">
        <v>4</v>
      </c>
      <c r="C3" s="151" t="s">
        <v>5</v>
      </c>
      <c r="D3" s="151" t="s">
        <v>6</v>
      </c>
      <c r="E3" s="151"/>
      <c r="F3" s="152" t="s">
        <v>7</v>
      </c>
      <c r="G3" s="152"/>
    </row>
    <row r="4" s="706" customFormat="1" ht="36" customHeight="1" spans="1:8">
      <c r="A4" s="264"/>
      <c r="B4" s="264"/>
      <c r="C4" s="151"/>
      <c r="D4" s="151" t="s">
        <v>9</v>
      </c>
      <c r="E4" s="151" t="s">
        <v>10</v>
      </c>
      <c r="F4" s="151" t="s">
        <v>11</v>
      </c>
      <c r="G4" s="151" t="s">
        <v>80</v>
      </c>
      <c r="H4" s="706" t="s">
        <v>8</v>
      </c>
    </row>
    <row r="5" s="236" customFormat="1" ht="36" customHeight="1" spans="1:8">
      <c r="A5" s="668">
        <v>1030601</v>
      </c>
      <c r="B5" s="248" t="s">
        <v>1468</v>
      </c>
      <c r="C5" s="276">
        <f>SUM(C6:C22)</f>
        <v>6</v>
      </c>
      <c r="D5" s="276">
        <f>SUM(D6:D22)</f>
        <v>5</v>
      </c>
      <c r="E5" s="276">
        <f>SUM(E6:E22)</f>
        <v>11</v>
      </c>
      <c r="F5" s="707">
        <f t="shared" ref="F5:F38" si="0">IF(C5&lt;&gt;0,E5/C5-1,"")</f>
        <v>0.833333333333333</v>
      </c>
      <c r="G5" s="671">
        <f t="shared" ref="G5:G38" si="1">IF(D5&lt;&gt;0,E5/D5,"")</f>
        <v>2.2</v>
      </c>
      <c r="H5" s="279" t="str">
        <f t="shared" ref="H5:H40" si="2">IF(B5&lt;&gt;"",IF(SUM(C5:E5)&lt;&gt;0,"是","否"),"是")</f>
        <v>是</v>
      </c>
    </row>
    <row r="6" s="236" customFormat="1" ht="36" hidden="1" customHeight="1" spans="1:8">
      <c r="A6" s="270">
        <v>106060105</v>
      </c>
      <c r="B6" s="708" t="s">
        <v>1469</v>
      </c>
      <c r="C6" s="282"/>
      <c r="D6" s="282"/>
      <c r="E6" s="285"/>
      <c r="F6" s="709" t="str">
        <f t="shared" si="0"/>
        <v/>
      </c>
      <c r="G6" s="687" t="str">
        <f t="shared" si="1"/>
        <v/>
      </c>
      <c r="H6" s="279" t="str">
        <f t="shared" si="2"/>
        <v>否</v>
      </c>
    </row>
    <row r="7" s="236" customFormat="1" ht="36" hidden="1" customHeight="1" spans="1:8">
      <c r="A7" s="270">
        <v>103060113</v>
      </c>
      <c r="B7" s="287" t="s">
        <v>1470</v>
      </c>
      <c r="C7" s="282"/>
      <c r="D7" s="282"/>
      <c r="E7" s="285"/>
      <c r="F7" s="709" t="str">
        <f t="shared" si="0"/>
        <v/>
      </c>
      <c r="G7" s="687" t="str">
        <f t="shared" si="1"/>
        <v/>
      </c>
      <c r="H7" s="279" t="str">
        <f t="shared" si="2"/>
        <v>否</v>
      </c>
    </row>
    <row r="8" s="236" customFormat="1" ht="36" hidden="1" customHeight="1" spans="1:8">
      <c r="A8" s="270">
        <v>103060116</v>
      </c>
      <c r="B8" s="287" t="s">
        <v>1471</v>
      </c>
      <c r="C8" s="282"/>
      <c r="D8" s="282"/>
      <c r="E8" s="285"/>
      <c r="F8" s="709" t="str">
        <f t="shared" si="0"/>
        <v/>
      </c>
      <c r="G8" s="687" t="str">
        <f t="shared" si="1"/>
        <v/>
      </c>
      <c r="H8" s="279" t="str">
        <f t="shared" si="2"/>
        <v>否</v>
      </c>
    </row>
    <row r="9" s="236" customFormat="1" ht="36" hidden="1" customHeight="1" spans="1:8">
      <c r="A9" s="270">
        <v>103060118</v>
      </c>
      <c r="B9" s="287" t="s">
        <v>1472</v>
      </c>
      <c r="C9" s="282"/>
      <c r="D9" s="282"/>
      <c r="E9" s="285"/>
      <c r="F9" s="709" t="str">
        <f t="shared" si="0"/>
        <v/>
      </c>
      <c r="G9" s="687" t="str">
        <f t="shared" si="1"/>
        <v/>
      </c>
      <c r="H9" s="279" t="str">
        <f t="shared" si="2"/>
        <v>否</v>
      </c>
    </row>
    <row r="10" s="236" customFormat="1" ht="36" hidden="1" customHeight="1" spans="1:8">
      <c r="A10" s="270">
        <v>103060119</v>
      </c>
      <c r="B10" s="287" t="s">
        <v>1473</v>
      </c>
      <c r="C10" s="282"/>
      <c r="D10" s="282"/>
      <c r="E10" s="285"/>
      <c r="F10" s="709" t="str">
        <f t="shared" si="0"/>
        <v/>
      </c>
      <c r="G10" s="687" t="str">
        <f t="shared" si="1"/>
        <v/>
      </c>
      <c r="H10" s="279" t="str">
        <f t="shared" si="2"/>
        <v>否</v>
      </c>
    </row>
    <row r="11" s="236" customFormat="1" ht="36" hidden="1" customHeight="1" spans="1:8">
      <c r="A11" s="270">
        <v>103060120</v>
      </c>
      <c r="B11" s="287" t="s">
        <v>1474</v>
      </c>
      <c r="C11" s="282"/>
      <c r="D11" s="282"/>
      <c r="E11" s="285"/>
      <c r="F11" s="709" t="str">
        <f t="shared" si="0"/>
        <v/>
      </c>
      <c r="G11" s="687" t="str">
        <f t="shared" si="1"/>
        <v/>
      </c>
      <c r="H11" s="279" t="str">
        <f t="shared" si="2"/>
        <v>否</v>
      </c>
    </row>
    <row r="12" s="236" customFormat="1" ht="36" hidden="1" customHeight="1" spans="1:8">
      <c r="A12" s="270">
        <v>103060121</v>
      </c>
      <c r="B12" s="287" t="s">
        <v>1475</v>
      </c>
      <c r="C12" s="282"/>
      <c r="D12" s="282"/>
      <c r="E12" s="285"/>
      <c r="F12" s="709" t="str">
        <f t="shared" si="0"/>
        <v/>
      </c>
      <c r="G12" s="687" t="str">
        <f t="shared" si="1"/>
        <v/>
      </c>
      <c r="H12" s="279" t="str">
        <f t="shared" si="2"/>
        <v>否</v>
      </c>
    </row>
    <row r="13" s="236" customFormat="1" ht="36" hidden="1" customHeight="1" spans="1:8">
      <c r="A13" s="270">
        <v>103060125</v>
      </c>
      <c r="B13" s="287" t="s">
        <v>1476</v>
      </c>
      <c r="C13" s="282"/>
      <c r="D13" s="282"/>
      <c r="E13" s="285"/>
      <c r="F13" s="709" t="str">
        <f t="shared" si="0"/>
        <v/>
      </c>
      <c r="G13" s="687" t="str">
        <f t="shared" si="1"/>
        <v/>
      </c>
      <c r="H13" s="279" t="str">
        <f t="shared" si="2"/>
        <v>否</v>
      </c>
    </row>
    <row r="14" s="236" customFormat="1" ht="36" hidden="1" customHeight="1" spans="1:8">
      <c r="A14" s="270">
        <v>103060127</v>
      </c>
      <c r="B14" s="710" t="s">
        <v>1477</v>
      </c>
      <c r="C14" s="282"/>
      <c r="D14" s="282"/>
      <c r="E14" s="285"/>
      <c r="F14" s="709" t="str">
        <f t="shared" si="0"/>
        <v/>
      </c>
      <c r="G14" s="687" t="str">
        <f t="shared" si="1"/>
        <v/>
      </c>
      <c r="H14" s="279" t="str">
        <f t="shared" si="2"/>
        <v>否</v>
      </c>
    </row>
    <row r="15" s="236" customFormat="1" ht="36" hidden="1" customHeight="1" spans="1:8">
      <c r="A15" s="270">
        <v>103060128</v>
      </c>
      <c r="B15" s="287" t="s">
        <v>1478</v>
      </c>
      <c r="C15" s="282"/>
      <c r="D15" s="282"/>
      <c r="E15" s="285"/>
      <c r="F15" s="709" t="str">
        <f t="shared" si="0"/>
        <v/>
      </c>
      <c r="G15" s="687" t="str">
        <f t="shared" si="1"/>
        <v/>
      </c>
      <c r="H15" s="279" t="str">
        <f t="shared" si="2"/>
        <v>否</v>
      </c>
    </row>
    <row r="16" s="236" customFormat="1" ht="36" hidden="1" customHeight="1" spans="1:8">
      <c r="A16" s="270">
        <v>103060129</v>
      </c>
      <c r="B16" s="287" t="s">
        <v>1479</v>
      </c>
      <c r="C16" s="282"/>
      <c r="D16" s="282"/>
      <c r="E16" s="285"/>
      <c r="F16" s="709" t="str">
        <f t="shared" si="0"/>
        <v/>
      </c>
      <c r="G16" s="687" t="str">
        <f t="shared" si="1"/>
        <v/>
      </c>
      <c r="H16" s="279" t="str">
        <f t="shared" si="2"/>
        <v>否</v>
      </c>
    </row>
    <row r="17" s="236" customFormat="1" ht="36" hidden="1" customHeight="1" spans="1:8">
      <c r="A17" s="270">
        <v>103060130</v>
      </c>
      <c r="B17" s="287" t="s">
        <v>1480</v>
      </c>
      <c r="C17" s="282"/>
      <c r="D17" s="282"/>
      <c r="E17" s="285"/>
      <c r="F17" s="709" t="str">
        <f t="shared" si="0"/>
        <v/>
      </c>
      <c r="G17" s="687" t="str">
        <f t="shared" si="1"/>
        <v/>
      </c>
      <c r="H17" s="279" t="str">
        <f t="shared" si="2"/>
        <v>否</v>
      </c>
    </row>
    <row r="18" s="236" customFormat="1" ht="36" hidden="1" customHeight="1" spans="1:8">
      <c r="A18" s="270">
        <v>103060131</v>
      </c>
      <c r="B18" s="287" t="s">
        <v>1481</v>
      </c>
      <c r="C18" s="282"/>
      <c r="D18" s="282"/>
      <c r="E18" s="285"/>
      <c r="F18" s="709" t="str">
        <f t="shared" si="0"/>
        <v/>
      </c>
      <c r="G18" s="687" t="str">
        <f t="shared" si="1"/>
        <v/>
      </c>
      <c r="H18" s="279" t="str">
        <f t="shared" si="2"/>
        <v>否</v>
      </c>
    </row>
    <row r="19" s="236" customFormat="1" ht="36" hidden="1" customHeight="1" spans="1:8">
      <c r="A19" s="270">
        <v>103060132</v>
      </c>
      <c r="B19" s="287" t="s">
        <v>1482</v>
      </c>
      <c r="C19" s="282"/>
      <c r="D19" s="282"/>
      <c r="E19" s="285"/>
      <c r="F19" s="709" t="str">
        <f t="shared" si="0"/>
        <v/>
      </c>
      <c r="G19" s="687" t="str">
        <f t="shared" si="1"/>
        <v/>
      </c>
      <c r="H19" s="279" t="str">
        <f t="shared" si="2"/>
        <v>否</v>
      </c>
    </row>
    <row r="20" s="236" customFormat="1" ht="36" hidden="1" customHeight="1" spans="1:8">
      <c r="A20" s="270">
        <v>103060133</v>
      </c>
      <c r="B20" s="287" t="s">
        <v>1483</v>
      </c>
      <c r="C20" s="282"/>
      <c r="D20" s="282"/>
      <c r="E20" s="285"/>
      <c r="F20" s="709" t="str">
        <f t="shared" si="0"/>
        <v/>
      </c>
      <c r="G20" s="687" t="str">
        <f t="shared" si="1"/>
        <v/>
      </c>
      <c r="H20" s="279" t="str">
        <f t="shared" si="2"/>
        <v>否</v>
      </c>
    </row>
    <row r="21" s="236" customFormat="1" ht="36" hidden="1" customHeight="1" spans="1:8">
      <c r="A21" s="270">
        <v>103060134</v>
      </c>
      <c r="B21" s="710" t="s">
        <v>1484</v>
      </c>
      <c r="C21" s="282"/>
      <c r="D21" s="282"/>
      <c r="E21" s="285"/>
      <c r="F21" s="709" t="str">
        <f t="shared" si="0"/>
        <v/>
      </c>
      <c r="G21" s="687" t="str">
        <f t="shared" si="1"/>
        <v/>
      </c>
      <c r="H21" s="279" t="str">
        <f t="shared" si="2"/>
        <v>否</v>
      </c>
    </row>
    <row r="22" s="236" customFormat="1" ht="36" customHeight="1" spans="1:8">
      <c r="A22" s="682">
        <v>103060198</v>
      </c>
      <c r="B22" s="287" t="s">
        <v>1485</v>
      </c>
      <c r="C22" s="282">
        <v>6</v>
      </c>
      <c r="D22" s="282">
        <v>5</v>
      </c>
      <c r="E22" s="285">
        <v>11</v>
      </c>
      <c r="F22" s="709">
        <f t="shared" si="0"/>
        <v>0.833333333333333</v>
      </c>
      <c r="G22" s="687">
        <f t="shared" si="1"/>
        <v>2.2</v>
      </c>
      <c r="H22" s="279" t="str">
        <f t="shared" si="2"/>
        <v>是</v>
      </c>
    </row>
    <row r="23" s="236" customFormat="1" ht="36" customHeight="1" spans="1:8">
      <c r="A23" s="668">
        <v>1030602</v>
      </c>
      <c r="B23" s="248" t="s">
        <v>1486</v>
      </c>
      <c r="C23" s="276">
        <f>SUM(C24:C26)</f>
        <v>5</v>
      </c>
      <c r="D23" s="276">
        <f>SUM(D24:D26)</f>
        <v>11</v>
      </c>
      <c r="E23" s="276">
        <f>SUM(E24:E26)</f>
        <v>9</v>
      </c>
      <c r="F23" s="709">
        <f t="shared" si="0"/>
        <v>0.8</v>
      </c>
      <c r="G23" s="671">
        <f t="shared" si="1"/>
        <v>0.818181818181818</v>
      </c>
      <c r="H23" s="279" t="str">
        <f t="shared" si="2"/>
        <v>是</v>
      </c>
    </row>
    <row r="24" s="236" customFormat="1" ht="27" customHeight="1" spans="1:8">
      <c r="A24" s="270">
        <v>103060202</v>
      </c>
      <c r="B24" s="711" t="s">
        <v>1487</v>
      </c>
      <c r="C24" s="282">
        <v>5</v>
      </c>
      <c r="D24" s="282"/>
      <c r="E24" s="282"/>
      <c r="F24" s="709">
        <f t="shared" si="0"/>
        <v>-1</v>
      </c>
      <c r="G24" s="687" t="str">
        <f t="shared" si="1"/>
        <v/>
      </c>
      <c r="H24" s="279" t="str">
        <f t="shared" si="2"/>
        <v>是</v>
      </c>
    </row>
    <row r="25" s="236" customFormat="1" ht="30" hidden="1" customHeight="1" spans="1:8">
      <c r="A25" s="270">
        <v>103060203</v>
      </c>
      <c r="B25" s="712" t="s">
        <v>1488</v>
      </c>
      <c r="C25" s="282"/>
      <c r="D25" s="282"/>
      <c r="E25" s="282"/>
      <c r="F25" s="709" t="str">
        <f t="shared" si="0"/>
        <v/>
      </c>
      <c r="G25" s="687" t="str">
        <f t="shared" si="1"/>
        <v/>
      </c>
      <c r="H25" s="279" t="str">
        <f t="shared" si="2"/>
        <v>否</v>
      </c>
    </row>
    <row r="26" s="236" customFormat="1" ht="36" customHeight="1" spans="1:8">
      <c r="A26" s="682">
        <v>103060298</v>
      </c>
      <c r="B26" s="252" t="s">
        <v>1489</v>
      </c>
      <c r="C26" s="713"/>
      <c r="D26" s="282">
        <v>11</v>
      </c>
      <c r="E26" s="282">
        <v>9</v>
      </c>
      <c r="F26" s="709" t="str">
        <f t="shared" si="0"/>
        <v/>
      </c>
      <c r="G26" s="687">
        <f t="shared" si="1"/>
        <v>0.818181818181818</v>
      </c>
      <c r="H26" s="279" t="str">
        <f t="shared" si="2"/>
        <v>是</v>
      </c>
    </row>
    <row r="27" s="236" customFormat="1" ht="36" hidden="1" customHeight="1" spans="1:8">
      <c r="A27" s="668">
        <v>1030603</v>
      </c>
      <c r="B27" s="248" t="s">
        <v>1490</v>
      </c>
      <c r="C27" s="276">
        <f>SUM(C28:C30)</f>
        <v>0</v>
      </c>
      <c r="D27" s="276"/>
      <c r="E27" s="276"/>
      <c r="F27" s="707" t="str">
        <f t="shared" si="0"/>
        <v/>
      </c>
      <c r="G27" s="687" t="str">
        <f t="shared" si="1"/>
        <v/>
      </c>
      <c r="H27" s="279" t="str">
        <f t="shared" si="2"/>
        <v>否</v>
      </c>
    </row>
    <row r="28" s="236" customFormat="1" ht="36" hidden="1" customHeight="1" spans="1:8">
      <c r="A28" s="270">
        <v>103060304</v>
      </c>
      <c r="B28" s="711" t="s">
        <v>1491</v>
      </c>
      <c r="C28" s="282"/>
      <c r="D28" s="282"/>
      <c r="E28" s="282"/>
      <c r="F28" s="709" t="str">
        <f t="shared" si="0"/>
        <v/>
      </c>
      <c r="G28" s="687" t="str">
        <f t="shared" si="1"/>
        <v/>
      </c>
      <c r="H28" s="279" t="str">
        <f t="shared" si="2"/>
        <v>否</v>
      </c>
    </row>
    <row r="29" s="236" customFormat="1" ht="36" hidden="1" customHeight="1" spans="1:8">
      <c r="A29" s="270">
        <v>103060305</v>
      </c>
      <c r="B29" s="712" t="s">
        <v>1492</v>
      </c>
      <c r="C29" s="282"/>
      <c r="D29" s="282"/>
      <c r="E29" s="282"/>
      <c r="F29" s="709" t="str">
        <f t="shared" si="0"/>
        <v/>
      </c>
      <c r="G29" s="687" t="str">
        <f t="shared" si="1"/>
        <v/>
      </c>
      <c r="H29" s="279" t="str">
        <f t="shared" si="2"/>
        <v>否</v>
      </c>
    </row>
    <row r="30" s="236" customFormat="1" ht="36" hidden="1" customHeight="1" spans="1:8">
      <c r="A30" s="682">
        <v>103060398</v>
      </c>
      <c r="B30" s="252" t="s">
        <v>1493</v>
      </c>
      <c r="C30" s="282"/>
      <c r="D30" s="282"/>
      <c r="E30" s="282"/>
      <c r="F30" s="709" t="str">
        <f t="shared" si="0"/>
        <v/>
      </c>
      <c r="G30" s="687" t="str">
        <f t="shared" si="1"/>
        <v/>
      </c>
      <c r="H30" s="279" t="str">
        <f t="shared" si="2"/>
        <v>否</v>
      </c>
    </row>
    <row r="31" s="236" customFormat="1" ht="36" hidden="1" customHeight="1" spans="1:8">
      <c r="A31" s="270">
        <v>1030604</v>
      </c>
      <c r="B31" s="693" t="s">
        <v>1494</v>
      </c>
      <c r="C31" s="276">
        <f>SUM(C32:C34)</f>
        <v>0</v>
      </c>
      <c r="D31" s="276">
        <f>SUM(D32:D34)</f>
        <v>0</v>
      </c>
      <c r="E31" s="276">
        <f>SUM(E32:E34)</f>
        <v>0</v>
      </c>
      <c r="F31" s="707" t="str">
        <f t="shared" si="0"/>
        <v/>
      </c>
      <c r="G31" s="671" t="str">
        <f t="shared" si="1"/>
        <v/>
      </c>
      <c r="H31" s="279" t="str">
        <f t="shared" si="2"/>
        <v>否</v>
      </c>
    </row>
    <row r="32" s="236" customFormat="1" ht="36" hidden="1" customHeight="1" spans="1:8">
      <c r="A32" s="270">
        <v>103060401</v>
      </c>
      <c r="B32" s="711" t="s">
        <v>1495</v>
      </c>
      <c r="C32" s="282"/>
      <c r="D32" s="282"/>
      <c r="E32" s="285"/>
      <c r="F32" s="709" t="str">
        <f t="shared" si="0"/>
        <v/>
      </c>
      <c r="G32" s="687" t="str">
        <f t="shared" si="1"/>
        <v/>
      </c>
      <c r="H32" s="279" t="str">
        <f t="shared" si="2"/>
        <v>否</v>
      </c>
    </row>
    <row r="33" s="236" customFormat="1" ht="36" hidden="1" customHeight="1" spans="1:8">
      <c r="A33" s="270">
        <v>103060402</v>
      </c>
      <c r="B33" s="711" t="s">
        <v>1496</v>
      </c>
      <c r="C33" s="282"/>
      <c r="D33" s="282"/>
      <c r="E33" s="282"/>
      <c r="F33" s="709" t="str">
        <f t="shared" si="0"/>
        <v/>
      </c>
      <c r="G33" s="687" t="str">
        <f t="shared" si="1"/>
        <v/>
      </c>
      <c r="H33" s="279" t="str">
        <f t="shared" si="2"/>
        <v>否</v>
      </c>
    </row>
    <row r="34" s="236" customFormat="1" ht="36" hidden="1" customHeight="1" spans="1:8">
      <c r="A34" s="270">
        <v>103060498</v>
      </c>
      <c r="B34" s="711" t="s">
        <v>1497</v>
      </c>
      <c r="C34" s="282"/>
      <c r="D34" s="282"/>
      <c r="E34" s="282"/>
      <c r="F34" s="709" t="str">
        <f t="shared" si="0"/>
        <v/>
      </c>
      <c r="G34" s="687" t="str">
        <f t="shared" si="1"/>
        <v/>
      </c>
      <c r="H34" s="279" t="str">
        <f t="shared" si="2"/>
        <v>否</v>
      </c>
    </row>
    <row r="35" s="236" customFormat="1" ht="36" hidden="1" customHeight="1" spans="1:8">
      <c r="A35" s="270">
        <v>1030698</v>
      </c>
      <c r="B35" s="714" t="s">
        <v>1498</v>
      </c>
      <c r="C35" s="293"/>
      <c r="D35" s="293"/>
      <c r="E35" s="293"/>
      <c r="F35" s="707" t="str">
        <f t="shared" si="0"/>
        <v/>
      </c>
      <c r="G35" s="687" t="str">
        <f t="shared" si="1"/>
        <v/>
      </c>
      <c r="H35" s="279" t="str">
        <f t="shared" si="2"/>
        <v>否</v>
      </c>
    </row>
    <row r="36" s="236" customFormat="1" ht="36" customHeight="1" spans="1:8">
      <c r="A36" s="682"/>
      <c r="B36" s="294" t="s">
        <v>63</v>
      </c>
      <c r="C36" s="276">
        <f>C5+C23+C27+C31+C35</f>
        <v>11</v>
      </c>
      <c r="D36" s="276">
        <f>D5+D23+D27+D31+D35</f>
        <v>16</v>
      </c>
      <c r="E36" s="276">
        <f>E5+E23+E27+E31+E35</f>
        <v>20</v>
      </c>
      <c r="F36" s="709">
        <f t="shared" si="0"/>
        <v>0.818181818181818</v>
      </c>
      <c r="G36" s="671">
        <f t="shared" si="1"/>
        <v>1.25</v>
      </c>
      <c r="H36" s="279" t="str">
        <f t="shared" si="2"/>
        <v>是</v>
      </c>
    </row>
    <row r="37" s="236" customFormat="1" ht="36" hidden="1" customHeight="1" spans="1:8">
      <c r="A37" s="668">
        <v>110</v>
      </c>
      <c r="B37" s="295" t="s">
        <v>65</v>
      </c>
      <c r="C37" s="293"/>
      <c r="D37" s="293"/>
      <c r="E37" s="715"/>
      <c r="F37" s="707" t="str">
        <f t="shared" si="0"/>
        <v/>
      </c>
      <c r="G37" s="671" t="str">
        <f t="shared" si="1"/>
        <v/>
      </c>
      <c r="H37" s="279" t="str">
        <f t="shared" si="2"/>
        <v>否</v>
      </c>
    </row>
    <row r="38" s="236" customFormat="1" ht="38" customHeight="1" spans="1:8">
      <c r="A38" s="668">
        <v>11005</v>
      </c>
      <c r="B38" s="252" t="s">
        <v>1499</v>
      </c>
      <c r="C38" s="282">
        <v>26</v>
      </c>
      <c r="D38" s="282">
        <v>21</v>
      </c>
      <c r="E38" s="285">
        <v>26</v>
      </c>
      <c r="F38" s="645">
        <f t="shared" si="0"/>
        <v>0</v>
      </c>
      <c r="G38" s="643">
        <f t="shared" si="1"/>
        <v>1.23809523809524</v>
      </c>
      <c r="H38" s="279" t="str">
        <f t="shared" si="2"/>
        <v>是</v>
      </c>
    </row>
    <row r="39" s="236" customFormat="1" ht="38" customHeight="1" spans="1:8">
      <c r="A39" s="668">
        <v>11008</v>
      </c>
      <c r="B39" s="252" t="s">
        <v>1500</v>
      </c>
      <c r="C39" s="293">
        <v>32</v>
      </c>
      <c r="D39" s="293">
        <v>11</v>
      </c>
      <c r="E39" s="715">
        <v>11</v>
      </c>
      <c r="F39" s="716"/>
      <c r="G39" s="639"/>
      <c r="H39" s="279" t="str">
        <f t="shared" si="2"/>
        <v>是</v>
      </c>
    </row>
    <row r="40" s="236" customFormat="1" ht="36" customHeight="1" spans="1:8">
      <c r="A40" s="682"/>
      <c r="B40" s="294" t="s">
        <v>74</v>
      </c>
      <c r="C40" s="717">
        <f>SUM(C36:C39)</f>
        <v>69</v>
      </c>
      <c r="D40" s="717">
        <f>SUM(D36:D39)</f>
        <v>48</v>
      </c>
      <c r="E40" s="717">
        <f>SUM(E36:E39)</f>
        <v>57</v>
      </c>
      <c r="F40" s="707">
        <f>IF(C40&lt;&gt;0,E40/C40-1,"")</f>
        <v>-0.173913043478261</v>
      </c>
      <c r="G40" s="671">
        <f>IF(D40&lt;&gt;0,E40/D40,"")</f>
        <v>1.1875</v>
      </c>
      <c r="H40" s="279" t="str">
        <f t="shared" si="2"/>
        <v>是</v>
      </c>
    </row>
  </sheetData>
  <autoFilter ref="B4:H40">
    <filterColumn colId="6">
      <customFilters>
        <customFilter operator="equal" val="是"/>
      </customFilters>
    </filterColumn>
    <extLst/>
  </autoFilter>
  <mergeCells count="6">
    <mergeCell ref="B1:G1"/>
    <mergeCell ref="D3:E3"/>
    <mergeCell ref="F3:G3"/>
    <mergeCell ref="A3:A4"/>
    <mergeCell ref="B3:B4"/>
    <mergeCell ref="C3:C4"/>
  </mergeCells>
  <conditionalFormatting sqref="G38:G39">
    <cfRule type="cellIs" dxfId="2" priority="1" stopIfTrue="1" operator="lessThanOrEqual">
      <formula>-1</formula>
    </cfRule>
  </conditionalFormatting>
  <conditionalFormatting sqref="H38:H39">
    <cfRule type="cellIs" dxfId="3" priority="3" stopIfTrue="1" operator="lessThanOrEqual">
      <formula>-1</formula>
    </cfRule>
    <cfRule type="cellIs" dxfId="3" priority="2" stopIfTrue="1" operator="lessThanOrEqual">
      <formula>-1</formula>
    </cfRule>
  </conditionalFormatting>
  <conditionalFormatting sqref="H4:H37 H40">
    <cfRule type="cellIs" dxfId="3" priority="5" stopIfTrue="1" operator="lessThanOrEqual">
      <formula>-1</formula>
    </cfRule>
  </conditionalFormatting>
  <conditionalFormatting sqref="G5:G37 G40">
    <cfRule type="cellIs" dxfId="2" priority="4" stopIfTrue="1" operator="lessThanOrEqual">
      <formula>-1</formula>
    </cfRule>
  </conditionalFormatting>
  <conditionalFormatting sqref="H35:H37 H40">
    <cfRule type="cellIs" dxfId="3" priority="6"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fitToHeight="0" orientation="portrait" blackAndWhite="1" horizontalDpi="6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3">
    <tabColor theme="9" tint="0.4"/>
  </sheetPr>
  <dimension ref="A1:H31"/>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5.712962962963" style="237" customWidth="1"/>
    <col min="2" max="2" width="43.75" style="237" customWidth="1"/>
    <col min="3" max="3" width="17.7777777777778" style="237" customWidth="1"/>
    <col min="4" max="5" width="16.75" style="236" customWidth="1"/>
    <col min="6" max="6" width="15.6296296296296" style="236" customWidth="1"/>
    <col min="7" max="7" width="15.6296296296296" style="237" customWidth="1"/>
    <col min="8" max="8" width="9.25" style="236" customWidth="1"/>
    <col min="9" max="16384" width="9" style="237"/>
  </cols>
  <sheetData>
    <row r="1" s="236" customFormat="1" ht="45" customHeight="1" spans="2:7">
      <c r="B1" s="377" t="s">
        <v>1503</v>
      </c>
      <c r="C1" s="377"/>
      <c r="D1" s="377"/>
      <c r="E1" s="377"/>
      <c r="F1" s="377"/>
      <c r="G1" s="377"/>
    </row>
    <row r="2" s="236" customFormat="1" ht="20.1" customHeight="1" spans="2:7">
      <c r="B2" s="636" t="s">
        <v>1504</v>
      </c>
      <c r="C2" s="579"/>
      <c r="D2" s="382"/>
      <c r="E2" s="580"/>
      <c r="G2" s="481" t="s">
        <v>2</v>
      </c>
    </row>
    <row r="3" s="236" customFormat="1" ht="36" customHeight="1" spans="1:8">
      <c r="A3" s="151" t="s">
        <v>3</v>
      </c>
      <c r="B3" s="264" t="s">
        <v>4</v>
      </c>
      <c r="C3" s="151" t="s">
        <v>5</v>
      </c>
      <c r="D3" s="151" t="s">
        <v>6</v>
      </c>
      <c r="E3" s="151"/>
      <c r="F3" s="152" t="s">
        <v>7</v>
      </c>
      <c r="G3" s="152"/>
      <c r="H3" s="518" t="s">
        <v>8</v>
      </c>
    </row>
    <row r="4" s="236" customFormat="1" ht="36" customHeight="1" spans="1:8">
      <c r="A4" s="151"/>
      <c r="B4" s="264"/>
      <c r="C4" s="151"/>
      <c r="D4" s="151" t="s">
        <v>79</v>
      </c>
      <c r="E4" s="151" t="s">
        <v>10</v>
      </c>
      <c r="F4" s="151" t="s">
        <v>11</v>
      </c>
      <c r="G4" s="151" t="s">
        <v>80</v>
      </c>
      <c r="H4" s="518"/>
    </row>
    <row r="5" s="237" customFormat="1" ht="36" customHeight="1" spans="1:8">
      <c r="A5" s="668">
        <v>22301</v>
      </c>
      <c r="B5" s="248" t="s">
        <v>1505</v>
      </c>
      <c r="C5" s="669">
        <f>SUM(C6:C10)</f>
        <v>47</v>
      </c>
      <c r="D5" s="669">
        <f>SUM(D6:D10)</f>
        <v>36</v>
      </c>
      <c r="E5" s="669">
        <f>SUM(E6:E10)</f>
        <v>25</v>
      </c>
      <c r="F5" s="670">
        <f t="shared" ref="F5:F27" si="0">IF(C5&lt;&gt;0,E5/C5-1,"")</f>
        <v>-0.468085106382979</v>
      </c>
      <c r="G5" s="671">
        <f t="shared" ref="G5:G27" si="1">IF(D5&lt;&gt;0,E5/D5,"")</f>
        <v>0.694444444444444</v>
      </c>
      <c r="H5" s="279" t="str">
        <f t="shared" ref="H5:H27" si="2">IF(B5&lt;&gt;"",IF(SUM(C5:E5)&lt;&gt;0,"是","否"),"是")</f>
        <v>是</v>
      </c>
    </row>
    <row r="6" s="237" customFormat="1" ht="36" hidden="1" customHeight="1" spans="1:8">
      <c r="A6" s="672">
        <v>2230102</v>
      </c>
      <c r="B6" s="673" t="s">
        <v>1506</v>
      </c>
      <c r="C6" s="674"/>
      <c r="D6" s="674"/>
      <c r="E6" s="675"/>
      <c r="F6" s="676" t="str">
        <f t="shared" si="0"/>
        <v/>
      </c>
      <c r="G6" s="677" t="str">
        <f t="shared" si="1"/>
        <v/>
      </c>
      <c r="H6" s="279" t="str">
        <f t="shared" si="2"/>
        <v>否</v>
      </c>
    </row>
    <row r="7" s="237" customFormat="1" ht="36" hidden="1" customHeight="1" spans="1:8">
      <c r="A7" s="672">
        <v>2230103</v>
      </c>
      <c r="B7" s="678" t="s">
        <v>1507</v>
      </c>
      <c r="C7" s="679"/>
      <c r="D7" s="679"/>
      <c r="E7" s="679"/>
      <c r="F7" s="680" t="str">
        <f t="shared" si="0"/>
        <v/>
      </c>
      <c r="G7" s="681" t="str">
        <f t="shared" si="1"/>
        <v/>
      </c>
      <c r="H7" s="279" t="str">
        <f t="shared" si="2"/>
        <v>否</v>
      </c>
    </row>
    <row r="8" s="237" customFormat="1" ht="36" customHeight="1" spans="1:8">
      <c r="A8" s="682">
        <v>2230105</v>
      </c>
      <c r="B8" s="683" t="s">
        <v>1508</v>
      </c>
      <c r="C8" s="684">
        <v>46</v>
      </c>
      <c r="D8" s="684">
        <v>32</v>
      </c>
      <c r="E8" s="685">
        <v>21</v>
      </c>
      <c r="F8" s="686">
        <f t="shared" si="0"/>
        <v>-0.543478260869565</v>
      </c>
      <c r="G8" s="687">
        <f t="shared" si="1"/>
        <v>0.65625</v>
      </c>
      <c r="H8" s="279" t="str">
        <f t="shared" si="2"/>
        <v>是</v>
      </c>
    </row>
    <row r="9" s="237" customFormat="1" ht="36" hidden="1" customHeight="1" spans="1:8">
      <c r="A9" s="672">
        <v>2230107</v>
      </c>
      <c r="B9" s="688" t="s">
        <v>1509</v>
      </c>
      <c r="C9" s="689"/>
      <c r="D9" s="689"/>
      <c r="E9" s="689"/>
      <c r="F9" s="690" t="str">
        <f t="shared" si="0"/>
        <v/>
      </c>
      <c r="G9" s="691" t="str">
        <f t="shared" si="1"/>
        <v/>
      </c>
      <c r="H9" s="279" t="str">
        <f t="shared" si="2"/>
        <v>否</v>
      </c>
    </row>
    <row r="10" s="237" customFormat="1" ht="36" customHeight="1" spans="1:8">
      <c r="A10" s="682">
        <v>2230199</v>
      </c>
      <c r="B10" s="683" t="s">
        <v>1510</v>
      </c>
      <c r="C10" s="684">
        <v>1</v>
      </c>
      <c r="D10" s="684">
        <v>4</v>
      </c>
      <c r="E10" s="684">
        <v>4</v>
      </c>
      <c r="F10" s="686">
        <f t="shared" si="0"/>
        <v>3</v>
      </c>
      <c r="G10" s="687">
        <f t="shared" si="1"/>
        <v>1</v>
      </c>
      <c r="H10" s="279" t="str">
        <f t="shared" si="2"/>
        <v>是</v>
      </c>
    </row>
    <row r="11" s="237" customFormat="1" ht="36" hidden="1" customHeight="1" spans="1:8">
      <c r="A11" s="692">
        <v>22302</v>
      </c>
      <c r="B11" s="693" t="s">
        <v>1511</v>
      </c>
      <c r="C11" s="694">
        <f>SUM(C12:C15)</f>
        <v>0</v>
      </c>
      <c r="D11" s="694">
        <f>SUM(D12:D15)</f>
        <v>0</v>
      </c>
      <c r="E11" s="694">
        <f>SUM(E12:E15)</f>
        <v>0</v>
      </c>
      <c r="F11" s="695" t="str">
        <f t="shared" si="0"/>
        <v/>
      </c>
      <c r="G11" s="696" t="str">
        <f t="shared" si="1"/>
        <v/>
      </c>
      <c r="H11" s="279" t="str">
        <f t="shared" si="2"/>
        <v>否</v>
      </c>
    </row>
    <row r="12" s="237" customFormat="1" ht="36" hidden="1" customHeight="1" spans="1:8">
      <c r="A12" s="672">
        <v>2230201</v>
      </c>
      <c r="B12" s="697" t="s">
        <v>1512</v>
      </c>
      <c r="C12" s="684"/>
      <c r="D12" s="684"/>
      <c r="E12" s="261"/>
      <c r="F12" s="686" t="str">
        <f t="shared" si="0"/>
        <v/>
      </c>
      <c r="G12" s="687" t="str">
        <f t="shared" si="1"/>
        <v/>
      </c>
      <c r="H12" s="279" t="str">
        <f t="shared" si="2"/>
        <v>否</v>
      </c>
    </row>
    <row r="13" s="237" customFormat="1" ht="36" hidden="1" customHeight="1" spans="1:8">
      <c r="A13" s="672">
        <v>2230202</v>
      </c>
      <c r="B13" s="697" t="s">
        <v>1513</v>
      </c>
      <c r="C13" s="684"/>
      <c r="D13" s="684"/>
      <c r="E13" s="261"/>
      <c r="F13" s="686" t="str">
        <f t="shared" si="0"/>
        <v/>
      </c>
      <c r="G13" s="687" t="str">
        <f t="shared" si="1"/>
        <v/>
      </c>
      <c r="H13" s="279" t="str">
        <f t="shared" si="2"/>
        <v>否</v>
      </c>
    </row>
    <row r="14" s="237" customFormat="1" ht="36" hidden="1" customHeight="1" spans="1:8">
      <c r="A14" s="672">
        <v>2230204</v>
      </c>
      <c r="B14" s="697" t="s">
        <v>1514</v>
      </c>
      <c r="C14" s="684"/>
      <c r="D14" s="684"/>
      <c r="E14" s="261"/>
      <c r="F14" s="686" t="str">
        <f t="shared" si="0"/>
        <v/>
      </c>
      <c r="G14" s="687" t="str">
        <f t="shared" si="1"/>
        <v/>
      </c>
      <c r="H14" s="279" t="str">
        <f t="shared" si="2"/>
        <v>否</v>
      </c>
    </row>
    <row r="15" s="237" customFormat="1" ht="36" hidden="1" customHeight="1" spans="1:8">
      <c r="A15" s="672">
        <v>2230299</v>
      </c>
      <c r="B15" s="697" t="s">
        <v>1515</v>
      </c>
      <c r="C15" s="684"/>
      <c r="D15" s="684"/>
      <c r="E15" s="261"/>
      <c r="F15" s="686" t="str">
        <f t="shared" si="0"/>
        <v/>
      </c>
      <c r="G15" s="687" t="str">
        <f t="shared" si="1"/>
        <v/>
      </c>
      <c r="H15" s="279" t="str">
        <f t="shared" si="2"/>
        <v>否</v>
      </c>
    </row>
    <row r="16" s="237" customFormat="1" ht="36" hidden="1" customHeight="1" spans="1:8">
      <c r="A16" s="692">
        <v>22303</v>
      </c>
      <c r="B16" s="693" t="s">
        <v>1516</v>
      </c>
      <c r="C16" s="669">
        <f t="shared" ref="C16:C20" si="3">C17</f>
        <v>0</v>
      </c>
      <c r="D16" s="669">
        <f t="shared" ref="D16:D20" si="4">D17</f>
        <v>0</v>
      </c>
      <c r="E16" s="669">
        <f t="shared" ref="E16:E20" si="5">E17</f>
        <v>0</v>
      </c>
      <c r="F16" s="686" t="str">
        <f t="shared" si="0"/>
        <v/>
      </c>
      <c r="G16" s="671" t="str">
        <f t="shared" si="1"/>
        <v/>
      </c>
      <c r="H16" s="279" t="str">
        <f t="shared" si="2"/>
        <v>否</v>
      </c>
    </row>
    <row r="17" s="237" customFormat="1" ht="36" hidden="1" customHeight="1" spans="1:8">
      <c r="A17" s="672">
        <v>2230301</v>
      </c>
      <c r="B17" s="698" t="s">
        <v>1517</v>
      </c>
      <c r="C17" s="684"/>
      <c r="D17" s="699"/>
      <c r="E17" s="261"/>
      <c r="F17" s="686" t="str">
        <f t="shared" si="0"/>
        <v/>
      </c>
      <c r="G17" s="687" t="str">
        <f t="shared" si="1"/>
        <v/>
      </c>
      <c r="H17" s="279" t="str">
        <f t="shared" si="2"/>
        <v>否</v>
      </c>
    </row>
    <row r="18" s="237" customFormat="1" ht="36" hidden="1" customHeight="1" spans="1:8">
      <c r="A18" s="672">
        <v>22399</v>
      </c>
      <c r="B18" s="693" t="s">
        <v>1518</v>
      </c>
      <c r="C18" s="669">
        <f t="shared" si="3"/>
        <v>0</v>
      </c>
      <c r="D18" s="669">
        <f t="shared" si="4"/>
        <v>0</v>
      </c>
      <c r="E18" s="669">
        <f t="shared" si="5"/>
        <v>0</v>
      </c>
      <c r="F18" s="686" t="str">
        <f t="shared" si="0"/>
        <v/>
      </c>
      <c r="G18" s="671" t="str">
        <f t="shared" si="1"/>
        <v/>
      </c>
      <c r="H18" s="279" t="str">
        <f t="shared" si="2"/>
        <v>否</v>
      </c>
    </row>
    <row r="19" s="237" customFormat="1" ht="36" hidden="1" customHeight="1" spans="1:8">
      <c r="A19" s="672">
        <v>2239999</v>
      </c>
      <c r="B19" s="287" t="s">
        <v>1519</v>
      </c>
      <c r="C19" s="684"/>
      <c r="D19" s="684"/>
      <c r="E19" s="684"/>
      <c r="F19" s="686" t="str">
        <f t="shared" si="0"/>
        <v/>
      </c>
      <c r="G19" s="671" t="str">
        <f t="shared" si="1"/>
        <v/>
      </c>
      <c r="H19" s="279" t="str">
        <f t="shared" si="2"/>
        <v>否</v>
      </c>
    </row>
    <row r="20" s="237" customFormat="1" ht="36" customHeight="1" spans="1:8">
      <c r="A20" s="668">
        <v>22399</v>
      </c>
      <c r="B20" s="248" t="s">
        <v>1520</v>
      </c>
      <c r="C20" s="669">
        <f t="shared" si="3"/>
        <v>6</v>
      </c>
      <c r="D20" s="669">
        <f t="shared" si="4"/>
        <v>6</v>
      </c>
      <c r="E20" s="669">
        <f t="shared" si="5"/>
        <v>9</v>
      </c>
      <c r="F20" s="670">
        <f t="shared" si="0"/>
        <v>0.5</v>
      </c>
      <c r="G20" s="671">
        <f t="shared" si="1"/>
        <v>1.5</v>
      </c>
      <c r="H20" s="279" t="str">
        <f t="shared" si="2"/>
        <v>是</v>
      </c>
    </row>
    <row r="21" s="237" customFormat="1" ht="36" customHeight="1" spans="1:8">
      <c r="A21" s="682">
        <v>2239999</v>
      </c>
      <c r="B21" s="683" t="s">
        <v>1521</v>
      </c>
      <c r="C21" s="253">
        <v>6</v>
      </c>
      <c r="D21" s="208">
        <v>6</v>
      </c>
      <c r="E21" s="253">
        <v>9</v>
      </c>
      <c r="F21" s="686">
        <f t="shared" si="0"/>
        <v>0.5</v>
      </c>
      <c r="G21" s="687">
        <f t="shared" si="1"/>
        <v>1.5</v>
      </c>
      <c r="H21" s="279" t="str">
        <f t="shared" si="2"/>
        <v>是</v>
      </c>
    </row>
    <row r="22" s="237" customFormat="1" ht="36" customHeight="1" spans="1:8">
      <c r="A22" s="700"/>
      <c r="B22" s="258" t="s">
        <v>1522</v>
      </c>
      <c r="C22" s="669">
        <f>C5+C11+C16+C20+C18</f>
        <v>53</v>
      </c>
      <c r="D22" s="669">
        <f>D5+D11+D16+D20+D18</f>
        <v>42</v>
      </c>
      <c r="E22" s="669">
        <f>E5+E11+E16+E20+E18</f>
        <v>34</v>
      </c>
      <c r="F22" s="670">
        <f t="shared" si="0"/>
        <v>-0.358490566037736</v>
      </c>
      <c r="G22" s="671">
        <f t="shared" si="1"/>
        <v>0.80952380952381</v>
      </c>
      <c r="H22" s="279" t="str">
        <f t="shared" si="2"/>
        <v>是</v>
      </c>
    </row>
    <row r="23" s="237" customFormat="1" ht="36" customHeight="1" spans="1:8">
      <c r="A23" s="668">
        <v>230</v>
      </c>
      <c r="B23" s="259" t="s">
        <v>132</v>
      </c>
      <c r="C23" s="669">
        <f>SUM(C24:C25)</f>
        <v>5</v>
      </c>
      <c r="D23" s="669">
        <f>SUM(D24:D25)</f>
        <v>6</v>
      </c>
      <c r="E23" s="669">
        <f>SUM(E24:E25)</f>
        <v>18</v>
      </c>
      <c r="F23" s="670">
        <f t="shared" si="0"/>
        <v>2.6</v>
      </c>
      <c r="G23" s="671">
        <f t="shared" si="1"/>
        <v>3</v>
      </c>
      <c r="H23" s="279" t="str">
        <f t="shared" si="2"/>
        <v>是</v>
      </c>
    </row>
    <row r="24" s="237" customFormat="1" ht="36" hidden="1" customHeight="1" spans="2:8">
      <c r="B24" s="260" t="s">
        <v>1523</v>
      </c>
      <c r="C24" s="701"/>
      <c r="D24" s="701"/>
      <c r="E24" s="261"/>
      <c r="F24" s="670" t="str">
        <f t="shared" si="0"/>
        <v/>
      </c>
      <c r="G24" s="671" t="str">
        <f t="shared" si="1"/>
        <v/>
      </c>
      <c r="H24" s="279" t="str">
        <f t="shared" si="2"/>
        <v>否</v>
      </c>
    </row>
    <row r="25" s="237" customFormat="1" ht="36" customHeight="1" spans="1:8">
      <c r="A25" s="682">
        <v>23008</v>
      </c>
      <c r="B25" s="260" t="s">
        <v>1524</v>
      </c>
      <c r="C25" s="702">
        <v>5</v>
      </c>
      <c r="D25" s="703">
        <v>6</v>
      </c>
      <c r="E25" s="256">
        <v>18</v>
      </c>
      <c r="F25" s="686">
        <f t="shared" si="0"/>
        <v>2.6</v>
      </c>
      <c r="G25" s="687">
        <f t="shared" si="1"/>
        <v>3</v>
      </c>
      <c r="H25" s="279" t="str">
        <f t="shared" si="2"/>
        <v>是</v>
      </c>
    </row>
    <row r="26" s="237" customFormat="1" ht="36" customHeight="1" spans="1:8">
      <c r="A26" s="704">
        <v>23009</v>
      </c>
      <c r="B26" s="262" t="s">
        <v>139</v>
      </c>
      <c r="C26" s="701">
        <v>11</v>
      </c>
      <c r="D26" s="701"/>
      <c r="E26" s="701">
        <v>5</v>
      </c>
      <c r="F26" s="670">
        <f t="shared" si="0"/>
        <v>-0.545454545454545</v>
      </c>
      <c r="G26" s="671" t="str">
        <f t="shared" si="1"/>
        <v/>
      </c>
      <c r="H26" s="279" t="str">
        <f t="shared" si="2"/>
        <v>是</v>
      </c>
    </row>
    <row r="27" s="237" customFormat="1" ht="36" customHeight="1" spans="1:8">
      <c r="A27" s="705"/>
      <c r="B27" s="258" t="s">
        <v>140</v>
      </c>
      <c r="C27" s="669">
        <f>C22+C23+C26</f>
        <v>69</v>
      </c>
      <c r="D27" s="669">
        <f>D22+D23+D26</f>
        <v>48</v>
      </c>
      <c r="E27" s="669">
        <f>E22+E23+E26</f>
        <v>57</v>
      </c>
      <c r="F27" s="670">
        <f t="shared" si="0"/>
        <v>-0.173913043478261</v>
      </c>
      <c r="G27" s="671">
        <f t="shared" si="1"/>
        <v>1.1875</v>
      </c>
      <c r="H27" s="279" t="str">
        <f t="shared" si="2"/>
        <v>是</v>
      </c>
    </row>
    <row r="28" s="237" customFormat="1" spans="4:8">
      <c r="D28" s="266"/>
      <c r="E28" s="266"/>
      <c r="F28" s="236"/>
      <c r="H28" s="236"/>
    </row>
    <row r="29" s="237" customFormat="1" spans="4:8">
      <c r="D29" s="266"/>
      <c r="E29" s="266"/>
      <c r="F29" s="236"/>
      <c r="H29" s="236"/>
    </row>
    <row r="30" s="237" customFormat="1" spans="4:8">
      <c r="D30" s="266"/>
      <c r="E30" s="266"/>
      <c r="F30" s="236"/>
      <c r="H30" s="236"/>
    </row>
    <row r="31" s="237" customFormat="1" spans="4:8">
      <c r="D31" s="266"/>
      <c r="E31" s="266"/>
      <c r="F31" s="236"/>
      <c r="G31" s="267"/>
      <c r="H31" s="236"/>
    </row>
  </sheetData>
  <autoFilter ref="B4:H27">
    <filterColumn colId="6">
      <customFilters>
        <customFilter operator="equal" val="是"/>
      </customFilters>
    </filterColumn>
    <extLst/>
  </autoFilter>
  <mergeCells count="7">
    <mergeCell ref="B1:G1"/>
    <mergeCell ref="D3:E3"/>
    <mergeCell ref="F3:G3"/>
    <mergeCell ref="A3:A4"/>
    <mergeCell ref="B3:B4"/>
    <mergeCell ref="C3:C4"/>
    <mergeCell ref="H3:H4"/>
  </mergeCells>
  <conditionalFormatting sqref="G27">
    <cfRule type="cellIs" dxfId="2" priority="1" stopIfTrue="1" operator="greaterThan">
      <formula>10</formula>
    </cfRule>
    <cfRule type="cellIs" dxfId="2" priority="2" stopIfTrue="1" operator="lessThanOrEqual">
      <formula>-1</formula>
    </cfRule>
  </conditionalFormatting>
  <conditionalFormatting sqref="G5:G26">
    <cfRule type="cellIs" dxfId="2" priority="3" stopIfTrue="1" operator="greaterThan">
      <formula>10</formula>
    </cfRule>
    <cfRule type="cellIs" dxfId="2" priority="4" stopIfTrue="1" operator="lessThanOrEqual">
      <formula>-1</formula>
    </cfRule>
  </conditionalFormatting>
  <conditionalFormatting sqref="H5:H27">
    <cfRule type="cellIs" dxfId="3" priority="5"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4">
    <tabColor theme="9" tint="0.4"/>
  </sheetPr>
  <dimension ref="A1:H31"/>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15.712962962963" style="237" customWidth="1"/>
    <col min="2" max="2" width="43.75" style="237" customWidth="1"/>
    <col min="3" max="3" width="17.7777777777778" style="237" customWidth="1"/>
    <col min="4" max="5" width="16.75" style="236" customWidth="1"/>
    <col min="6" max="6" width="15.6296296296296" style="236" customWidth="1"/>
    <col min="7" max="7" width="15.6296296296296" style="237" customWidth="1"/>
    <col min="8" max="8" width="9.25" style="236" customWidth="1"/>
    <col min="9" max="16384" width="9" style="237"/>
  </cols>
  <sheetData>
    <row r="1" s="236" customFormat="1" ht="45" customHeight="1" spans="2:7">
      <c r="B1" s="377" t="s">
        <v>1525</v>
      </c>
      <c r="C1" s="377"/>
      <c r="D1" s="377"/>
      <c r="E1" s="377"/>
      <c r="F1" s="377"/>
      <c r="G1" s="377"/>
    </row>
    <row r="2" s="236" customFormat="1" ht="20.1" customHeight="1" spans="2:7">
      <c r="B2" s="636" t="s">
        <v>1526</v>
      </c>
      <c r="C2" s="579"/>
      <c r="D2" s="382"/>
      <c r="E2" s="580"/>
      <c r="G2" s="481" t="s">
        <v>2</v>
      </c>
    </row>
    <row r="3" s="236" customFormat="1" ht="36" customHeight="1" spans="1:8">
      <c r="A3" s="151" t="s">
        <v>3</v>
      </c>
      <c r="B3" s="264" t="s">
        <v>4</v>
      </c>
      <c r="C3" s="151" t="s">
        <v>5</v>
      </c>
      <c r="D3" s="151" t="s">
        <v>6</v>
      </c>
      <c r="E3" s="151"/>
      <c r="F3" s="152" t="s">
        <v>7</v>
      </c>
      <c r="G3" s="152"/>
      <c r="H3" s="518" t="s">
        <v>8</v>
      </c>
    </row>
    <row r="4" s="236" customFormat="1" ht="36" customHeight="1" spans="1:8">
      <c r="A4" s="151"/>
      <c r="B4" s="264"/>
      <c r="C4" s="151"/>
      <c r="D4" s="151" t="s">
        <v>79</v>
      </c>
      <c r="E4" s="151" t="s">
        <v>10</v>
      </c>
      <c r="F4" s="151" t="s">
        <v>11</v>
      </c>
      <c r="G4" s="151" t="s">
        <v>80</v>
      </c>
      <c r="H4" s="518"/>
    </row>
    <row r="5" s="237" customFormat="1" ht="36" customHeight="1" spans="1:8">
      <c r="A5" s="668">
        <v>22301</v>
      </c>
      <c r="B5" s="248" t="s">
        <v>1505</v>
      </c>
      <c r="C5" s="669">
        <f>SUM(C6:C10)</f>
        <v>47</v>
      </c>
      <c r="D5" s="669">
        <f>SUM(D6:D10)</f>
        <v>36</v>
      </c>
      <c r="E5" s="669">
        <f>SUM(E6:E10)</f>
        <v>25</v>
      </c>
      <c r="F5" s="670">
        <f t="shared" ref="F5:F27" si="0">IF(C5&lt;&gt;0,E5/C5-1,"")</f>
        <v>-0.468085106382979</v>
      </c>
      <c r="G5" s="671">
        <f t="shared" ref="G5:G27" si="1">IF(D5&lt;&gt;0,E5/D5,"")</f>
        <v>0.694444444444444</v>
      </c>
      <c r="H5" s="279" t="str">
        <f t="shared" ref="H5:H27" si="2">IF(B5&lt;&gt;"",IF(SUM(C5:E5)&lt;&gt;0,"是","否"),"是")</f>
        <v>是</v>
      </c>
    </row>
    <row r="6" s="237" customFormat="1" ht="36" hidden="1" customHeight="1" spans="1:8">
      <c r="A6" s="672">
        <v>2230102</v>
      </c>
      <c r="B6" s="673" t="s">
        <v>1506</v>
      </c>
      <c r="C6" s="674"/>
      <c r="D6" s="674"/>
      <c r="E6" s="675"/>
      <c r="F6" s="676" t="str">
        <f t="shared" si="0"/>
        <v/>
      </c>
      <c r="G6" s="677" t="str">
        <f t="shared" si="1"/>
        <v/>
      </c>
      <c r="H6" s="279" t="str">
        <f t="shared" si="2"/>
        <v>否</v>
      </c>
    </row>
    <row r="7" s="237" customFormat="1" ht="36" hidden="1" customHeight="1" spans="1:8">
      <c r="A7" s="672">
        <v>2230103</v>
      </c>
      <c r="B7" s="678" t="s">
        <v>1507</v>
      </c>
      <c r="C7" s="679"/>
      <c r="D7" s="679"/>
      <c r="E7" s="679"/>
      <c r="F7" s="680" t="str">
        <f t="shared" si="0"/>
        <v/>
      </c>
      <c r="G7" s="681" t="str">
        <f t="shared" si="1"/>
        <v/>
      </c>
      <c r="H7" s="279" t="str">
        <f t="shared" si="2"/>
        <v>否</v>
      </c>
    </row>
    <row r="8" s="237" customFormat="1" ht="36" customHeight="1" spans="1:8">
      <c r="A8" s="682">
        <v>2230105</v>
      </c>
      <c r="B8" s="683" t="s">
        <v>1508</v>
      </c>
      <c r="C8" s="684">
        <v>46</v>
      </c>
      <c r="D8" s="684">
        <v>32</v>
      </c>
      <c r="E8" s="685">
        <v>21</v>
      </c>
      <c r="F8" s="686">
        <f t="shared" si="0"/>
        <v>-0.543478260869565</v>
      </c>
      <c r="G8" s="687">
        <f t="shared" si="1"/>
        <v>0.65625</v>
      </c>
      <c r="H8" s="279" t="str">
        <f t="shared" si="2"/>
        <v>是</v>
      </c>
    </row>
    <row r="9" s="237" customFormat="1" ht="36" hidden="1" customHeight="1" spans="1:8">
      <c r="A9" s="672">
        <v>2230107</v>
      </c>
      <c r="B9" s="688" t="s">
        <v>1509</v>
      </c>
      <c r="C9" s="689"/>
      <c r="D9" s="689"/>
      <c r="E9" s="689"/>
      <c r="F9" s="690" t="str">
        <f t="shared" si="0"/>
        <v/>
      </c>
      <c r="G9" s="691" t="str">
        <f t="shared" si="1"/>
        <v/>
      </c>
      <c r="H9" s="279" t="str">
        <f t="shared" si="2"/>
        <v>否</v>
      </c>
    </row>
    <row r="10" s="237" customFormat="1" ht="36" customHeight="1" spans="1:8">
      <c r="A10" s="682">
        <v>2230199</v>
      </c>
      <c r="B10" s="683" t="s">
        <v>1510</v>
      </c>
      <c r="C10" s="684">
        <v>1</v>
      </c>
      <c r="D10" s="684">
        <v>4</v>
      </c>
      <c r="E10" s="684">
        <v>4</v>
      </c>
      <c r="F10" s="686">
        <f t="shared" si="0"/>
        <v>3</v>
      </c>
      <c r="G10" s="687">
        <f t="shared" si="1"/>
        <v>1</v>
      </c>
      <c r="H10" s="279" t="str">
        <f t="shared" si="2"/>
        <v>是</v>
      </c>
    </row>
    <row r="11" s="237" customFormat="1" ht="36" hidden="1" customHeight="1" spans="1:8">
      <c r="A11" s="692">
        <v>22302</v>
      </c>
      <c r="B11" s="693" t="s">
        <v>1511</v>
      </c>
      <c r="C11" s="694">
        <f>SUM(C12:C15)</f>
        <v>0</v>
      </c>
      <c r="D11" s="694">
        <f>SUM(D12:D15)</f>
        <v>0</v>
      </c>
      <c r="E11" s="694">
        <f>SUM(E12:E15)</f>
        <v>0</v>
      </c>
      <c r="F11" s="695" t="str">
        <f t="shared" si="0"/>
        <v/>
      </c>
      <c r="G11" s="696" t="str">
        <f t="shared" si="1"/>
        <v/>
      </c>
      <c r="H11" s="279" t="str">
        <f t="shared" si="2"/>
        <v>否</v>
      </c>
    </row>
    <row r="12" s="237" customFormat="1" ht="36" hidden="1" customHeight="1" spans="1:8">
      <c r="A12" s="672">
        <v>2230201</v>
      </c>
      <c r="B12" s="697" t="s">
        <v>1512</v>
      </c>
      <c r="C12" s="684"/>
      <c r="D12" s="684"/>
      <c r="E12" s="261"/>
      <c r="F12" s="686" t="str">
        <f t="shared" si="0"/>
        <v/>
      </c>
      <c r="G12" s="687" t="str">
        <f t="shared" si="1"/>
        <v/>
      </c>
      <c r="H12" s="279" t="str">
        <f t="shared" si="2"/>
        <v>否</v>
      </c>
    </row>
    <row r="13" s="237" customFormat="1" ht="36" hidden="1" customHeight="1" spans="1:8">
      <c r="A13" s="672">
        <v>2230202</v>
      </c>
      <c r="B13" s="697" t="s">
        <v>1513</v>
      </c>
      <c r="C13" s="684"/>
      <c r="D13" s="684"/>
      <c r="E13" s="261"/>
      <c r="F13" s="686" t="str">
        <f t="shared" si="0"/>
        <v/>
      </c>
      <c r="G13" s="687" t="str">
        <f t="shared" si="1"/>
        <v/>
      </c>
      <c r="H13" s="279" t="str">
        <f t="shared" si="2"/>
        <v>否</v>
      </c>
    </row>
    <row r="14" s="237" customFormat="1" ht="36" hidden="1" customHeight="1" spans="1:8">
      <c r="A14" s="672">
        <v>2230204</v>
      </c>
      <c r="B14" s="697" t="s">
        <v>1514</v>
      </c>
      <c r="C14" s="684"/>
      <c r="D14" s="684"/>
      <c r="E14" s="261"/>
      <c r="F14" s="686" t="str">
        <f t="shared" si="0"/>
        <v/>
      </c>
      <c r="G14" s="687" t="str">
        <f t="shared" si="1"/>
        <v/>
      </c>
      <c r="H14" s="279" t="str">
        <f t="shared" si="2"/>
        <v>否</v>
      </c>
    </row>
    <row r="15" s="237" customFormat="1" ht="36" hidden="1" customHeight="1" spans="1:8">
      <c r="A15" s="672">
        <v>2230299</v>
      </c>
      <c r="B15" s="697" t="s">
        <v>1515</v>
      </c>
      <c r="C15" s="684"/>
      <c r="D15" s="684"/>
      <c r="E15" s="261"/>
      <c r="F15" s="686" t="str">
        <f t="shared" si="0"/>
        <v/>
      </c>
      <c r="G15" s="687" t="str">
        <f t="shared" si="1"/>
        <v/>
      </c>
      <c r="H15" s="279" t="str">
        <f t="shared" si="2"/>
        <v>否</v>
      </c>
    </row>
    <row r="16" s="237" customFormat="1" ht="36" hidden="1" customHeight="1" spans="1:8">
      <c r="A16" s="692">
        <v>22303</v>
      </c>
      <c r="B16" s="693" t="s">
        <v>1516</v>
      </c>
      <c r="C16" s="669">
        <f t="shared" ref="C16:C20" si="3">C17</f>
        <v>0</v>
      </c>
      <c r="D16" s="669">
        <f t="shared" ref="D16:D20" si="4">D17</f>
        <v>0</v>
      </c>
      <c r="E16" s="669">
        <f t="shared" ref="E16:E20" si="5">E17</f>
        <v>0</v>
      </c>
      <c r="F16" s="686" t="str">
        <f t="shared" si="0"/>
        <v/>
      </c>
      <c r="G16" s="671" t="str">
        <f t="shared" si="1"/>
        <v/>
      </c>
      <c r="H16" s="279" t="str">
        <f t="shared" si="2"/>
        <v>否</v>
      </c>
    </row>
    <row r="17" s="237" customFormat="1" ht="36" hidden="1" customHeight="1" spans="1:8">
      <c r="A17" s="672">
        <v>2230301</v>
      </c>
      <c r="B17" s="698" t="s">
        <v>1517</v>
      </c>
      <c r="C17" s="684"/>
      <c r="D17" s="699"/>
      <c r="E17" s="261"/>
      <c r="F17" s="686" t="str">
        <f t="shared" si="0"/>
        <v/>
      </c>
      <c r="G17" s="687" t="str">
        <f t="shared" si="1"/>
        <v/>
      </c>
      <c r="H17" s="279" t="str">
        <f t="shared" si="2"/>
        <v>否</v>
      </c>
    </row>
    <row r="18" s="237" customFormat="1" ht="36" hidden="1" customHeight="1" spans="1:8">
      <c r="A18" s="672">
        <v>22399</v>
      </c>
      <c r="B18" s="693" t="s">
        <v>1518</v>
      </c>
      <c r="C18" s="669">
        <f t="shared" si="3"/>
        <v>0</v>
      </c>
      <c r="D18" s="669">
        <f t="shared" si="4"/>
        <v>0</v>
      </c>
      <c r="E18" s="669">
        <f t="shared" si="5"/>
        <v>0</v>
      </c>
      <c r="F18" s="686" t="str">
        <f t="shared" si="0"/>
        <v/>
      </c>
      <c r="G18" s="671" t="str">
        <f t="shared" si="1"/>
        <v/>
      </c>
      <c r="H18" s="279" t="str">
        <f t="shared" si="2"/>
        <v>否</v>
      </c>
    </row>
    <row r="19" s="237" customFormat="1" ht="36" hidden="1" customHeight="1" spans="1:8">
      <c r="A19" s="672">
        <v>2239999</v>
      </c>
      <c r="B19" s="287" t="s">
        <v>1519</v>
      </c>
      <c r="C19" s="684"/>
      <c r="D19" s="684"/>
      <c r="E19" s="684"/>
      <c r="F19" s="686" t="str">
        <f t="shared" si="0"/>
        <v/>
      </c>
      <c r="G19" s="671" t="str">
        <f t="shared" si="1"/>
        <v/>
      </c>
      <c r="H19" s="279" t="str">
        <f t="shared" si="2"/>
        <v>否</v>
      </c>
    </row>
    <row r="20" s="237" customFormat="1" ht="36" customHeight="1" spans="1:8">
      <c r="A20" s="668">
        <v>22399</v>
      </c>
      <c r="B20" s="248" t="s">
        <v>1520</v>
      </c>
      <c r="C20" s="669">
        <f t="shared" si="3"/>
        <v>6</v>
      </c>
      <c r="D20" s="669">
        <f t="shared" si="4"/>
        <v>6</v>
      </c>
      <c r="E20" s="669">
        <f t="shared" si="5"/>
        <v>9</v>
      </c>
      <c r="F20" s="670">
        <f t="shared" si="0"/>
        <v>0.5</v>
      </c>
      <c r="G20" s="671">
        <f t="shared" si="1"/>
        <v>1.5</v>
      </c>
      <c r="H20" s="279" t="str">
        <f t="shared" si="2"/>
        <v>是</v>
      </c>
    </row>
    <row r="21" s="237" customFormat="1" ht="36" customHeight="1" spans="1:8">
      <c r="A21" s="682">
        <v>2239999</v>
      </c>
      <c r="B21" s="683" t="s">
        <v>1521</v>
      </c>
      <c r="C21" s="253">
        <v>6</v>
      </c>
      <c r="D21" s="208">
        <v>6</v>
      </c>
      <c r="E21" s="253">
        <v>9</v>
      </c>
      <c r="F21" s="686">
        <f t="shared" si="0"/>
        <v>0.5</v>
      </c>
      <c r="G21" s="687">
        <f t="shared" si="1"/>
        <v>1.5</v>
      </c>
      <c r="H21" s="279" t="str">
        <f t="shared" si="2"/>
        <v>是</v>
      </c>
    </row>
    <row r="22" s="237" customFormat="1" ht="36" customHeight="1" spans="1:8">
      <c r="A22" s="700"/>
      <c r="B22" s="258" t="s">
        <v>1522</v>
      </c>
      <c r="C22" s="669">
        <f>C5+C11+C16+C20+C18</f>
        <v>53</v>
      </c>
      <c r="D22" s="669">
        <f>D5+D11+D16+D20+D18</f>
        <v>42</v>
      </c>
      <c r="E22" s="669">
        <f>E5+E11+E16+E20+E18</f>
        <v>34</v>
      </c>
      <c r="F22" s="670">
        <f t="shared" si="0"/>
        <v>-0.358490566037736</v>
      </c>
      <c r="G22" s="671">
        <f t="shared" si="1"/>
        <v>0.80952380952381</v>
      </c>
      <c r="H22" s="279" t="str">
        <f t="shared" si="2"/>
        <v>是</v>
      </c>
    </row>
    <row r="23" s="237" customFormat="1" ht="36" customHeight="1" spans="1:8">
      <c r="A23" s="668">
        <v>230</v>
      </c>
      <c r="B23" s="259" t="s">
        <v>132</v>
      </c>
      <c r="C23" s="669">
        <f>SUM(C24:C25)</f>
        <v>5</v>
      </c>
      <c r="D23" s="669">
        <f>SUM(D24:D25)</f>
        <v>6</v>
      </c>
      <c r="E23" s="669">
        <f>SUM(E24:E25)</f>
        <v>18</v>
      </c>
      <c r="F23" s="670">
        <f t="shared" si="0"/>
        <v>2.6</v>
      </c>
      <c r="G23" s="671">
        <f t="shared" si="1"/>
        <v>3</v>
      </c>
      <c r="H23" s="279" t="str">
        <f t="shared" si="2"/>
        <v>是</v>
      </c>
    </row>
    <row r="24" s="237" customFormat="1" ht="36" hidden="1" customHeight="1" spans="2:8">
      <c r="B24" s="260" t="s">
        <v>1523</v>
      </c>
      <c r="C24" s="701"/>
      <c r="D24" s="701"/>
      <c r="E24" s="261"/>
      <c r="F24" s="670" t="str">
        <f t="shared" si="0"/>
        <v/>
      </c>
      <c r="G24" s="671" t="str">
        <f t="shared" si="1"/>
        <v/>
      </c>
      <c r="H24" s="279" t="str">
        <f t="shared" si="2"/>
        <v>否</v>
      </c>
    </row>
    <row r="25" s="237" customFormat="1" ht="36" customHeight="1" spans="1:8">
      <c r="A25" s="682">
        <v>23008</v>
      </c>
      <c r="B25" s="260" t="s">
        <v>1524</v>
      </c>
      <c r="C25" s="702">
        <v>5</v>
      </c>
      <c r="D25" s="703">
        <v>6</v>
      </c>
      <c r="E25" s="256">
        <v>18</v>
      </c>
      <c r="F25" s="686">
        <f t="shared" si="0"/>
        <v>2.6</v>
      </c>
      <c r="G25" s="687">
        <f t="shared" si="1"/>
        <v>3</v>
      </c>
      <c r="H25" s="279" t="str">
        <f t="shared" si="2"/>
        <v>是</v>
      </c>
    </row>
    <row r="26" s="237" customFormat="1" ht="36" customHeight="1" spans="1:8">
      <c r="A26" s="704">
        <v>23009</v>
      </c>
      <c r="B26" s="262" t="s">
        <v>139</v>
      </c>
      <c r="C26" s="701">
        <v>11</v>
      </c>
      <c r="D26" s="701"/>
      <c r="E26" s="701">
        <v>5</v>
      </c>
      <c r="F26" s="670">
        <f t="shared" si="0"/>
        <v>-0.545454545454545</v>
      </c>
      <c r="G26" s="671" t="str">
        <f t="shared" si="1"/>
        <v/>
      </c>
      <c r="H26" s="279" t="str">
        <f t="shared" si="2"/>
        <v>是</v>
      </c>
    </row>
    <row r="27" s="237" customFormat="1" ht="36" customHeight="1" spans="1:8">
      <c r="A27" s="705"/>
      <c r="B27" s="258" t="s">
        <v>140</v>
      </c>
      <c r="C27" s="669">
        <f>C22+C23+C26</f>
        <v>69</v>
      </c>
      <c r="D27" s="669">
        <f>D22+D23+D26</f>
        <v>48</v>
      </c>
      <c r="E27" s="669">
        <f>E22+E23+E26</f>
        <v>57</v>
      </c>
      <c r="F27" s="670">
        <f t="shared" si="0"/>
        <v>-0.173913043478261</v>
      </c>
      <c r="G27" s="671">
        <f t="shared" si="1"/>
        <v>1.1875</v>
      </c>
      <c r="H27" s="279" t="str">
        <f t="shared" si="2"/>
        <v>是</v>
      </c>
    </row>
    <row r="28" s="237" customFormat="1" spans="4:8">
      <c r="D28" s="266"/>
      <c r="E28" s="266"/>
      <c r="F28" s="236"/>
      <c r="H28" s="236"/>
    </row>
    <row r="29" s="237" customFormat="1" spans="4:8">
      <c r="D29" s="266"/>
      <c r="E29" s="266"/>
      <c r="F29" s="236"/>
      <c r="H29" s="236"/>
    </row>
    <row r="30" s="237" customFormat="1" spans="4:8">
      <c r="D30" s="266"/>
      <c r="E30" s="266"/>
      <c r="F30" s="236"/>
      <c r="H30" s="236"/>
    </row>
    <row r="31" s="237" customFormat="1" spans="4:8">
      <c r="D31" s="266"/>
      <c r="E31" s="266"/>
      <c r="F31" s="236"/>
      <c r="G31" s="267"/>
      <c r="H31" s="236"/>
    </row>
  </sheetData>
  <autoFilter ref="B4:H27">
    <filterColumn colId="6">
      <customFilters>
        <customFilter operator="equal" val="是"/>
      </customFilters>
    </filterColumn>
    <extLst/>
  </autoFilter>
  <mergeCells count="7">
    <mergeCell ref="B1:G1"/>
    <mergeCell ref="D3:E3"/>
    <mergeCell ref="F3:G3"/>
    <mergeCell ref="A3:A4"/>
    <mergeCell ref="B3:B4"/>
    <mergeCell ref="C3:C4"/>
    <mergeCell ref="H3:H4"/>
  </mergeCells>
  <conditionalFormatting sqref="G27">
    <cfRule type="cellIs" dxfId="2" priority="2" stopIfTrue="1" operator="lessThanOrEqual">
      <formula>-1</formula>
    </cfRule>
    <cfRule type="cellIs" dxfId="2" priority="1" stopIfTrue="1" operator="greaterThan">
      <formula>10</formula>
    </cfRule>
  </conditionalFormatting>
  <conditionalFormatting sqref="G5:G26">
    <cfRule type="cellIs" dxfId="2" priority="4" stopIfTrue="1" operator="lessThanOrEqual">
      <formula>-1</formula>
    </cfRule>
    <cfRule type="cellIs" dxfId="2" priority="3" stopIfTrue="1" operator="greaterThan">
      <formula>10</formula>
    </cfRule>
  </conditionalFormatting>
  <conditionalFormatting sqref="H5:H27">
    <cfRule type="cellIs" dxfId="3" priority="5"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5">
    <tabColor rgb="FFFF0000"/>
  </sheetPr>
  <dimension ref="A1:H63"/>
  <sheetViews>
    <sheetView showZeros="0" zoomScale="70" zoomScaleNormal="70" workbookViewId="0">
      <pane ySplit="4" topLeftCell="A38" activePane="bottomLeft" state="frozen"/>
      <selection/>
      <selection pane="bottomLeft" activeCell="D39" sqref="D39"/>
    </sheetView>
  </sheetViews>
  <sheetFormatPr defaultColWidth="9" defaultRowHeight="15.6" outlineLevelCol="7"/>
  <cols>
    <col min="1" max="1" width="54.6018518518519" style="237" customWidth="1"/>
    <col min="2" max="2" width="13.6481481481481" style="236" customWidth="1"/>
    <col min="3" max="3" width="17.9351851851852" style="236" customWidth="1"/>
    <col min="4" max="4" width="13.6481481481481" style="236" customWidth="1"/>
    <col min="5" max="6" width="15.5" style="237" customWidth="1"/>
    <col min="7" max="7" width="9" style="578"/>
    <col min="8" max="8" width="9" style="237" hidden="1" customWidth="1"/>
    <col min="9" max="16384" width="9" style="237"/>
  </cols>
  <sheetData>
    <row r="1" s="236" customFormat="1" ht="45" customHeight="1" spans="1:7">
      <c r="A1" s="377" t="s">
        <v>1527</v>
      </c>
      <c r="B1" s="377"/>
      <c r="C1" s="377"/>
      <c r="D1" s="377"/>
      <c r="E1" s="377"/>
      <c r="F1" s="377"/>
      <c r="G1" s="665"/>
    </row>
    <row r="2" s="236" customFormat="1" ht="20.1" customHeight="1" spans="1:7">
      <c r="A2" s="636" t="s">
        <v>1528</v>
      </c>
      <c r="B2" s="579"/>
      <c r="C2" s="382"/>
      <c r="D2" s="580"/>
      <c r="F2" s="481" t="s">
        <v>2</v>
      </c>
      <c r="G2" s="544"/>
    </row>
    <row r="3" s="236" customFormat="1" ht="36" customHeight="1" spans="1:7">
      <c r="A3" s="264" t="s">
        <v>4</v>
      </c>
      <c r="B3" s="151" t="s">
        <v>5</v>
      </c>
      <c r="C3" s="151" t="s">
        <v>6</v>
      </c>
      <c r="D3" s="151"/>
      <c r="E3" s="152" t="s">
        <v>7</v>
      </c>
      <c r="F3" s="152"/>
      <c r="G3" s="518" t="s">
        <v>8</v>
      </c>
    </row>
    <row r="4" s="299" customFormat="1" ht="59" customHeight="1" spans="1:7">
      <c r="A4" s="264"/>
      <c r="B4" s="151"/>
      <c r="C4" s="151" t="s">
        <v>9</v>
      </c>
      <c r="D4" s="151" t="s">
        <v>10</v>
      </c>
      <c r="E4" s="151" t="s">
        <v>11</v>
      </c>
      <c r="F4" s="151" t="s">
        <v>80</v>
      </c>
      <c r="G4" s="518"/>
    </row>
    <row r="5" s="634" customFormat="1" ht="43" customHeight="1" spans="1:8">
      <c r="A5" s="637" t="s">
        <v>1529</v>
      </c>
      <c r="B5" s="189">
        <f>SUM(B6:B12)</f>
        <v>27061</v>
      </c>
      <c r="C5" s="189">
        <f>SUM(C6:C12)</f>
        <v>26697</v>
      </c>
      <c r="D5" s="189">
        <f>SUM(D6:D12)</f>
        <v>27157</v>
      </c>
      <c r="E5" s="638">
        <f t="shared" ref="E5:E8" si="0">IF(B5&lt;&gt;0,D5/B5-1,"")</f>
        <v>0.00354754074128816</v>
      </c>
      <c r="F5" s="639">
        <f t="shared" ref="F5:F8" si="1">IF(C5&lt;&gt;0,D5/C5,"")</f>
        <v>1.01723040041952</v>
      </c>
      <c r="G5" s="666" t="str">
        <f t="shared" ref="G5:G14" si="2">IF(A5&lt;&gt;"",IF(SUM(B5:D5)&lt;&gt;0,"是","否"),"是")</f>
        <v>是</v>
      </c>
      <c r="H5" s="640"/>
    </row>
    <row r="6" s="238" customFormat="1" ht="43" customHeight="1" spans="1:8">
      <c r="A6" s="211" t="s">
        <v>1530</v>
      </c>
      <c r="B6" s="641">
        <v>26294</v>
      </c>
      <c r="C6" s="218">
        <v>26105</v>
      </c>
      <c r="D6" s="218">
        <v>26328</v>
      </c>
      <c r="E6" s="642">
        <f t="shared" si="0"/>
        <v>0.0012930706625085</v>
      </c>
      <c r="F6" s="643">
        <f t="shared" si="1"/>
        <v>1.00854242482283</v>
      </c>
      <c r="G6" s="273" t="str">
        <f t="shared" si="2"/>
        <v>是</v>
      </c>
      <c r="H6" s="580"/>
    </row>
    <row r="7" s="238" customFormat="1" ht="43" hidden="1" customHeight="1" spans="1:8">
      <c r="A7" s="211" t="s">
        <v>1531</v>
      </c>
      <c r="B7" s="641"/>
      <c r="C7" s="218"/>
      <c r="D7" s="218"/>
      <c r="E7" s="642" t="str">
        <f t="shared" si="0"/>
        <v/>
      </c>
      <c r="F7" s="643" t="str">
        <f t="shared" si="1"/>
        <v/>
      </c>
      <c r="G7" s="580" t="str">
        <f t="shared" si="2"/>
        <v>否</v>
      </c>
      <c r="H7" s="580"/>
    </row>
    <row r="8" s="238" customFormat="1" ht="43" customHeight="1" spans="1:8">
      <c r="A8" s="211" t="s">
        <v>1532</v>
      </c>
      <c r="B8" s="641">
        <v>58</v>
      </c>
      <c r="C8" s="218">
        <v>62</v>
      </c>
      <c r="D8" s="218">
        <v>50</v>
      </c>
      <c r="E8" s="642">
        <f t="shared" si="0"/>
        <v>-0.137931034482759</v>
      </c>
      <c r="F8" s="643">
        <f t="shared" si="1"/>
        <v>0.806451612903226</v>
      </c>
      <c r="G8" s="273" t="str">
        <f t="shared" si="2"/>
        <v>是</v>
      </c>
      <c r="H8" s="580"/>
    </row>
    <row r="9" s="238" customFormat="1" ht="39" hidden="1" customHeight="1" spans="1:8">
      <c r="A9" s="211" t="s">
        <v>1533</v>
      </c>
      <c r="B9" s="641"/>
      <c r="C9" s="218"/>
      <c r="D9" s="218"/>
      <c r="E9" s="642"/>
      <c r="F9" s="643"/>
      <c r="G9" s="580" t="str">
        <f t="shared" si="2"/>
        <v>否</v>
      </c>
      <c r="H9" s="580"/>
    </row>
    <row r="10" s="238" customFormat="1" ht="43" customHeight="1" spans="1:8">
      <c r="A10" s="211" t="s">
        <v>1534</v>
      </c>
      <c r="B10" s="641">
        <v>624</v>
      </c>
      <c r="C10" s="218">
        <v>530</v>
      </c>
      <c r="D10" s="218">
        <v>777</v>
      </c>
      <c r="E10" s="642"/>
      <c r="F10" s="643"/>
      <c r="G10" s="273" t="str">
        <f t="shared" si="2"/>
        <v>是</v>
      </c>
      <c r="H10" s="580"/>
    </row>
    <row r="11" s="238" customFormat="1" ht="43" customHeight="1" spans="1:8">
      <c r="A11" s="211" t="s">
        <v>1535</v>
      </c>
      <c r="B11" s="641">
        <v>85</v>
      </c>
      <c r="C11" s="218"/>
      <c r="D11" s="218">
        <v>2</v>
      </c>
      <c r="E11" s="642"/>
      <c r="F11" s="643"/>
      <c r="G11" s="273" t="str">
        <f t="shared" si="2"/>
        <v>是</v>
      </c>
      <c r="H11" s="580"/>
    </row>
    <row r="12" s="238" customFormat="1" ht="39" hidden="1" customHeight="1" spans="1:8">
      <c r="A12" s="214" t="s">
        <v>1536</v>
      </c>
      <c r="B12" s="641"/>
      <c r="C12" s="218"/>
      <c r="D12" s="218"/>
      <c r="E12" s="642"/>
      <c r="F12" s="643"/>
      <c r="G12" s="580" t="str">
        <f t="shared" si="2"/>
        <v>否</v>
      </c>
      <c r="H12" s="580"/>
    </row>
    <row r="13" s="237" customFormat="1" ht="43" customHeight="1" spans="1:8">
      <c r="A13" s="637" t="s">
        <v>1537</v>
      </c>
      <c r="B13" s="189">
        <f>SUM(B14:B18)</f>
        <v>1309</v>
      </c>
      <c r="C13" s="189">
        <f>SUM(C14:C18)</f>
        <v>1202</v>
      </c>
      <c r="D13" s="189">
        <f>SUM(D14:D18)</f>
        <v>926.72</v>
      </c>
      <c r="E13" s="638">
        <f t="shared" ref="E13:E18" si="3">IF(B13&lt;&gt;0,D13/B13-1,"")</f>
        <v>-0.292039724980901</v>
      </c>
      <c r="F13" s="639">
        <f t="shared" ref="F13:F18" si="4">IF(C13&lt;&gt;0,D13/C13,"")</f>
        <v>0.770981697171381</v>
      </c>
      <c r="G13" s="544" t="str">
        <f t="shared" si="2"/>
        <v>是</v>
      </c>
      <c r="H13" s="236"/>
    </row>
    <row r="14" s="237" customFormat="1" ht="43" customHeight="1" spans="1:8">
      <c r="A14" s="211" t="s">
        <v>1538</v>
      </c>
      <c r="B14" s="189">
        <v>1307</v>
      </c>
      <c r="C14" s="189">
        <v>1200</v>
      </c>
      <c r="D14" s="189">
        <v>924.04</v>
      </c>
      <c r="E14" s="642">
        <f t="shared" si="3"/>
        <v>-0.29300688599847</v>
      </c>
      <c r="F14" s="643">
        <f t="shared" si="4"/>
        <v>0.770033333333333</v>
      </c>
      <c r="G14" s="544" t="str">
        <f t="shared" si="2"/>
        <v>是</v>
      </c>
      <c r="H14" s="580"/>
    </row>
    <row r="15" s="237" customFormat="1" ht="43" customHeight="1" spans="1:8">
      <c r="A15" s="214" t="s">
        <v>1539</v>
      </c>
      <c r="B15" s="644"/>
      <c r="C15" s="644"/>
      <c r="D15" s="644"/>
      <c r="E15" s="642"/>
      <c r="F15" s="643"/>
      <c r="G15" s="544" t="str">
        <f>IF(A15&lt;&gt;"",IF(SUM(B56:D56)&lt;&gt;0,"是","否"),"是")</f>
        <v>是</v>
      </c>
      <c r="H15" s="580"/>
    </row>
    <row r="16" s="237" customFormat="1" ht="43" customHeight="1" spans="1:8">
      <c r="A16" s="211" t="s">
        <v>1532</v>
      </c>
      <c r="B16" s="641">
        <v>2</v>
      </c>
      <c r="C16" s="218">
        <v>2</v>
      </c>
      <c r="D16" s="218">
        <v>2.68</v>
      </c>
      <c r="E16" s="642">
        <f t="shared" si="3"/>
        <v>0.34</v>
      </c>
      <c r="F16" s="643">
        <f t="shared" si="4"/>
        <v>1.34</v>
      </c>
      <c r="G16" s="273" t="str">
        <f t="shared" ref="G16:G55" si="5">IF(A16&lt;&gt;"",IF(SUM(B16:D16)&lt;&gt;0,"是","否"),"是")</f>
        <v>是</v>
      </c>
      <c r="H16" s="580"/>
    </row>
    <row r="17" s="237" customFormat="1" ht="39" hidden="1" customHeight="1" spans="1:8">
      <c r="A17" s="211" t="s">
        <v>1534</v>
      </c>
      <c r="B17" s="641"/>
      <c r="C17" s="218"/>
      <c r="D17" s="218"/>
      <c r="E17" s="642" t="str">
        <f t="shared" si="3"/>
        <v/>
      </c>
      <c r="F17" s="643" t="str">
        <f t="shared" si="4"/>
        <v/>
      </c>
      <c r="G17" s="580" t="str">
        <f t="shared" si="5"/>
        <v>否</v>
      </c>
      <c r="H17" s="580"/>
    </row>
    <row r="18" s="237" customFormat="1" ht="39" hidden="1" customHeight="1" spans="1:8">
      <c r="A18" s="211" t="s">
        <v>1535</v>
      </c>
      <c r="B18" s="641"/>
      <c r="C18" s="253"/>
      <c r="D18" s="218"/>
      <c r="E18" s="642" t="str">
        <f t="shared" si="3"/>
        <v/>
      </c>
      <c r="F18" s="643" t="str">
        <f t="shared" si="4"/>
        <v/>
      </c>
      <c r="G18" s="580" t="str">
        <f t="shared" si="5"/>
        <v>否</v>
      </c>
      <c r="H18" s="580"/>
    </row>
    <row r="19" s="236" customFormat="1" ht="43" customHeight="1" spans="1:7">
      <c r="A19" s="637" t="s">
        <v>1540</v>
      </c>
      <c r="B19" s="189">
        <f>SUM(B20:B24)</f>
        <v>26508</v>
      </c>
      <c r="C19" s="189">
        <f>SUM(C20:C24)</f>
        <v>26508</v>
      </c>
      <c r="D19" s="189">
        <f>SUM(D20:D24)</f>
        <v>28896</v>
      </c>
      <c r="E19" s="638">
        <f t="shared" ref="E19:E22" si="6">D19/B19</f>
        <v>1.09008601177003</v>
      </c>
      <c r="F19" s="638">
        <f t="shared" ref="F19:F22" si="7">D19/C19</f>
        <v>1.09008601177003</v>
      </c>
      <c r="G19" s="544" t="str">
        <f t="shared" si="5"/>
        <v>是</v>
      </c>
    </row>
    <row r="20" s="580" customFormat="1" ht="43" customHeight="1" spans="1:7">
      <c r="A20" s="211" t="s">
        <v>1541</v>
      </c>
      <c r="B20" s="185">
        <v>26500</v>
      </c>
      <c r="C20" s="185">
        <v>26500</v>
      </c>
      <c r="D20" s="185">
        <v>28889</v>
      </c>
      <c r="E20" s="642">
        <f t="shared" si="6"/>
        <v>1.09015094339623</v>
      </c>
      <c r="F20" s="642">
        <f t="shared" si="7"/>
        <v>1.09015094339623</v>
      </c>
      <c r="G20" s="544" t="str">
        <f t="shared" si="5"/>
        <v>是</v>
      </c>
    </row>
    <row r="21" s="580" customFormat="1" ht="39" hidden="1" customHeight="1" spans="1:7">
      <c r="A21" s="211" t="s">
        <v>1531</v>
      </c>
      <c r="B21" s="185"/>
      <c r="C21" s="185"/>
      <c r="D21" s="185"/>
      <c r="E21" s="642" t="e">
        <f t="shared" si="6"/>
        <v>#DIV/0!</v>
      </c>
      <c r="F21" s="642" t="e">
        <f t="shared" si="7"/>
        <v>#DIV/0!</v>
      </c>
      <c r="G21" s="236" t="str">
        <f t="shared" si="5"/>
        <v>否</v>
      </c>
    </row>
    <row r="22" s="580" customFormat="1" ht="43" customHeight="1" spans="1:7">
      <c r="A22" s="211" t="s">
        <v>1532</v>
      </c>
      <c r="B22" s="185">
        <v>8</v>
      </c>
      <c r="C22" s="185">
        <v>8</v>
      </c>
      <c r="D22" s="185">
        <v>7</v>
      </c>
      <c r="E22" s="642">
        <f t="shared" si="6"/>
        <v>0.875</v>
      </c>
      <c r="F22" s="642">
        <f t="shared" si="7"/>
        <v>0.875</v>
      </c>
      <c r="G22" s="273" t="str">
        <f t="shared" si="5"/>
        <v>是</v>
      </c>
    </row>
    <row r="23" s="580" customFormat="1" ht="39" hidden="1" customHeight="1" spans="1:7">
      <c r="A23" s="211" t="s">
        <v>1534</v>
      </c>
      <c r="B23" s="185"/>
      <c r="C23" s="212"/>
      <c r="D23" s="218"/>
      <c r="E23" s="642" t="str">
        <f t="shared" ref="E23:E28" si="8">IF(B23&lt;&gt;0,D23/B23-1,"")</f>
        <v/>
      </c>
      <c r="F23" s="645" t="str">
        <f t="shared" ref="F23:F28" si="9">IF(C23&lt;&gt;0,D23/C23,"")</f>
        <v/>
      </c>
      <c r="G23" s="580" t="str">
        <f t="shared" si="5"/>
        <v>否</v>
      </c>
    </row>
    <row r="24" s="580" customFormat="1" ht="39" hidden="1" customHeight="1" spans="1:7">
      <c r="A24" s="211" t="s">
        <v>1535</v>
      </c>
      <c r="B24" s="185"/>
      <c r="C24" s="212"/>
      <c r="D24" s="218"/>
      <c r="E24" s="642" t="str">
        <f t="shared" si="8"/>
        <v/>
      </c>
      <c r="F24" s="643" t="str">
        <f t="shared" si="9"/>
        <v/>
      </c>
      <c r="G24" s="580" t="str">
        <f t="shared" si="5"/>
        <v>否</v>
      </c>
    </row>
    <row r="25" s="236" customFormat="1" ht="43" customHeight="1" spans="1:7">
      <c r="A25" s="637" t="s">
        <v>1542</v>
      </c>
      <c r="B25" s="189">
        <f>SUM(B26:B29)</f>
        <v>2128</v>
      </c>
      <c r="C25" s="189">
        <f>SUM(C26:C29)</f>
        <v>2100</v>
      </c>
      <c r="D25" s="189">
        <f>SUM(D26:D29)</f>
        <v>2224</v>
      </c>
      <c r="E25" s="638">
        <f t="shared" si="8"/>
        <v>0.0451127819548873</v>
      </c>
      <c r="F25" s="638">
        <f t="shared" si="9"/>
        <v>1.05904761904762</v>
      </c>
      <c r="G25" s="544" t="str">
        <f t="shared" si="5"/>
        <v>是</v>
      </c>
    </row>
    <row r="26" s="580" customFormat="1" ht="43" customHeight="1" spans="1:7">
      <c r="A26" s="211" t="s">
        <v>1543</v>
      </c>
      <c r="B26" s="646">
        <v>2117</v>
      </c>
      <c r="C26" s="647">
        <v>2097</v>
      </c>
      <c r="D26" s="218">
        <v>2218</v>
      </c>
      <c r="E26" s="642">
        <f t="shared" si="8"/>
        <v>0.0477090222012282</v>
      </c>
      <c r="F26" s="643">
        <f t="shared" si="9"/>
        <v>1.05770147830234</v>
      </c>
      <c r="G26" s="273" t="str">
        <f t="shared" si="5"/>
        <v>是</v>
      </c>
    </row>
    <row r="27" s="580" customFormat="1" ht="39" hidden="1" customHeight="1" spans="1:7">
      <c r="A27" s="211" t="s">
        <v>1531</v>
      </c>
      <c r="B27" s="646"/>
      <c r="C27" s="647"/>
      <c r="D27" s="218"/>
      <c r="E27" s="642" t="str">
        <f t="shared" si="8"/>
        <v/>
      </c>
      <c r="F27" s="643" t="str">
        <f t="shared" si="9"/>
        <v/>
      </c>
      <c r="G27" s="580" t="str">
        <f t="shared" si="5"/>
        <v>否</v>
      </c>
    </row>
    <row r="28" s="580" customFormat="1" ht="43" customHeight="1" spans="1:7">
      <c r="A28" s="211" t="s">
        <v>1532</v>
      </c>
      <c r="B28" s="646">
        <v>2</v>
      </c>
      <c r="C28" s="647">
        <v>3</v>
      </c>
      <c r="D28" s="218">
        <v>4</v>
      </c>
      <c r="E28" s="642">
        <f t="shared" si="8"/>
        <v>1</v>
      </c>
      <c r="F28" s="643">
        <f t="shared" si="9"/>
        <v>1.33333333333333</v>
      </c>
      <c r="G28" s="273" t="str">
        <f t="shared" si="5"/>
        <v>是</v>
      </c>
    </row>
    <row r="29" s="580" customFormat="1" ht="43" customHeight="1" spans="1:7">
      <c r="A29" s="211" t="s">
        <v>1535</v>
      </c>
      <c r="B29" s="646">
        <v>9</v>
      </c>
      <c r="C29" s="647"/>
      <c r="D29" s="218">
        <v>2</v>
      </c>
      <c r="E29" s="642"/>
      <c r="F29" s="643"/>
      <c r="G29" s="273" t="str">
        <f t="shared" si="5"/>
        <v>是</v>
      </c>
    </row>
    <row r="30" s="580" customFormat="1" ht="43" customHeight="1" spans="1:8">
      <c r="A30" s="637" t="s">
        <v>1544</v>
      </c>
      <c r="B30" s="189">
        <f>SUM(B31:B36)</f>
        <v>3937.42</v>
      </c>
      <c r="C30" s="189">
        <f>SUM(C31:C36)</f>
        <v>4405</v>
      </c>
      <c r="D30" s="189">
        <f>SUM(D31:D36)</f>
        <v>4036.72</v>
      </c>
      <c r="E30" s="638">
        <f t="shared" ref="E30:E37" si="10">IF(B30&lt;&gt;0,D30/B30-1,"")</f>
        <v>0.0252195600164573</v>
      </c>
      <c r="F30" s="638">
        <f t="shared" ref="F30:F42" si="11">IF(C30&lt;&gt;0,D30/C30,"")</f>
        <v>0.916395005675369</v>
      </c>
      <c r="G30" s="273" t="str">
        <f t="shared" si="5"/>
        <v>是</v>
      </c>
      <c r="H30" s="236"/>
    </row>
    <row r="31" s="236" customFormat="1" ht="43" customHeight="1" spans="1:8">
      <c r="A31" s="648" t="s">
        <v>1530</v>
      </c>
      <c r="B31" s="649">
        <v>3361.29</v>
      </c>
      <c r="C31" s="650">
        <v>3800</v>
      </c>
      <c r="D31" s="651">
        <v>3424.35</v>
      </c>
      <c r="E31" s="652">
        <f t="shared" si="10"/>
        <v>0.0187606543916174</v>
      </c>
      <c r="F31" s="653">
        <f t="shared" si="11"/>
        <v>0.901144736842105</v>
      </c>
      <c r="G31" s="667" t="str">
        <f t="shared" si="5"/>
        <v>是</v>
      </c>
      <c r="H31" s="655"/>
    </row>
    <row r="32" s="238" customFormat="1" ht="43" customHeight="1" spans="1:8">
      <c r="A32" s="648" t="s">
        <v>1531</v>
      </c>
      <c r="B32" s="649">
        <f>9738.29-B58</f>
        <v>506.360000000001</v>
      </c>
      <c r="C32" s="650">
        <f>10632.56-C58</f>
        <v>560</v>
      </c>
      <c r="D32" s="651">
        <f>10688.9-D58</f>
        <v>544.26</v>
      </c>
      <c r="E32" s="652">
        <f t="shared" si="10"/>
        <v>0.0748479342760084</v>
      </c>
      <c r="F32" s="653">
        <f t="shared" si="11"/>
        <v>0.971892857142858</v>
      </c>
      <c r="G32" s="656" t="str">
        <f t="shared" si="5"/>
        <v>是</v>
      </c>
      <c r="H32" s="655"/>
    </row>
    <row r="33" s="238" customFormat="1" ht="43" customHeight="1" spans="1:8">
      <c r="A33" s="648" t="s">
        <v>1532</v>
      </c>
      <c r="B33" s="649">
        <v>24.62</v>
      </c>
      <c r="C33" s="650">
        <v>20</v>
      </c>
      <c r="D33" s="651">
        <v>15.85</v>
      </c>
      <c r="E33" s="652">
        <f t="shared" si="10"/>
        <v>-0.35621445978879</v>
      </c>
      <c r="F33" s="653">
        <f t="shared" si="11"/>
        <v>0.7925</v>
      </c>
      <c r="G33" s="656" t="str">
        <f t="shared" si="5"/>
        <v>是</v>
      </c>
      <c r="H33" s="273" t="s">
        <v>1545</v>
      </c>
    </row>
    <row r="34" s="238" customFormat="1" ht="39" hidden="1" customHeight="1" spans="1:8">
      <c r="A34" s="648" t="s">
        <v>1533</v>
      </c>
      <c r="B34" s="649"/>
      <c r="C34" s="650"/>
      <c r="D34" s="651"/>
      <c r="E34" s="652" t="str">
        <f t="shared" si="10"/>
        <v/>
      </c>
      <c r="F34" s="653" t="str">
        <f t="shared" si="11"/>
        <v/>
      </c>
      <c r="G34" s="655" t="str">
        <f t="shared" si="5"/>
        <v>否</v>
      </c>
      <c r="H34" s="580"/>
    </row>
    <row r="35" s="238" customFormat="1" ht="43" customHeight="1" spans="1:8">
      <c r="A35" s="648" t="s">
        <v>1534</v>
      </c>
      <c r="B35" s="649">
        <v>37.64</v>
      </c>
      <c r="C35" s="650">
        <v>15</v>
      </c>
      <c r="D35" s="651">
        <v>47.24</v>
      </c>
      <c r="E35" s="652">
        <f t="shared" si="10"/>
        <v>0.255047821466525</v>
      </c>
      <c r="F35" s="653">
        <f t="shared" si="11"/>
        <v>3.14933333333333</v>
      </c>
      <c r="G35" s="656" t="str">
        <f t="shared" si="5"/>
        <v>是</v>
      </c>
      <c r="H35" s="273" t="s">
        <v>1546</v>
      </c>
    </row>
    <row r="36" s="237" customFormat="1" ht="43" customHeight="1" spans="1:8">
      <c r="A36" s="648" t="s">
        <v>1535</v>
      </c>
      <c r="B36" s="649">
        <v>7.51</v>
      </c>
      <c r="C36" s="650">
        <v>10</v>
      </c>
      <c r="D36" s="651">
        <v>5.02</v>
      </c>
      <c r="E36" s="652">
        <f t="shared" si="10"/>
        <v>-0.33155792276964</v>
      </c>
      <c r="F36" s="653">
        <f t="shared" si="11"/>
        <v>0.502</v>
      </c>
      <c r="G36" s="656" t="str">
        <f t="shared" si="5"/>
        <v>是</v>
      </c>
      <c r="H36" s="656" t="s">
        <v>1547</v>
      </c>
    </row>
    <row r="37" s="635" customFormat="1" ht="43" customHeight="1" spans="1:8">
      <c r="A37" s="637" t="s">
        <v>1548</v>
      </c>
      <c r="B37" s="189">
        <f>SUM(B38:B42)</f>
        <v>25439</v>
      </c>
      <c r="C37" s="189">
        <f>SUM(C38:C42)</f>
        <v>32101</v>
      </c>
      <c r="D37" s="189">
        <f>SUM(D38:D42)</f>
        <v>31655</v>
      </c>
      <c r="E37" s="638">
        <f t="shared" si="10"/>
        <v>0.244349227563976</v>
      </c>
      <c r="F37" s="639">
        <f t="shared" si="11"/>
        <v>0.986106351827046</v>
      </c>
      <c r="G37" s="544" t="str">
        <f t="shared" si="5"/>
        <v>是</v>
      </c>
      <c r="H37" s="236"/>
    </row>
    <row r="38" s="635" customFormat="1" ht="43" customHeight="1" spans="1:8">
      <c r="A38" s="657" t="s">
        <v>1530</v>
      </c>
      <c r="B38" s="189">
        <v>18084</v>
      </c>
      <c r="C38" s="189">
        <v>18387</v>
      </c>
      <c r="D38" s="189">
        <v>20218</v>
      </c>
      <c r="E38" s="638"/>
      <c r="F38" s="639">
        <f t="shared" si="11"/>
        <v>1.0995812258661</v>
      </c>
      <c r="G38" s="544" t="str">
        <f t="shared" si="5"/>
        <v>是</v>
      </c>
      <c r="H38" s="236" t="s">
        <v>1549</v>
      </c>
    </row>
    <row r="39" s="635" customFormat="1" ht="43" customHeight="1" spans="1:8">
      <c r="A39" s="657" t="s">
        <v>1531</v>
      </c>
      <c r="B39" s="189">
        <v>6824</v>
      </c>
      <c r="C39" s="189">
        <v>13324</v>
      </c>
      <c r="D39" s="189">
        <v>10660</v>
      </c>
      <c r="E39" s="638"/>
      <c r="F39" s="639">
        <f t="shared" si="11"/>
        <v>0.800060042029421</v>
      </c>
      <c r="G39" s="544" t="str">
        <f t="shared" si="5"/>
        <v>是</v>
      </c>
      <c r="H39" s="236"/>
    </row>
    <row r="40" s="635" customFormat="1" ht="43" customHeight="1" spans="1:8">
      <c r="A40" s="657" t="s">
        <v>1532</v>
      </c>
      <c r="B40" s="185">
        <v>70</v>
      </c>
      <c r="C40" s="218">
        <v>68</v>
      </c>
      <c r="D40" s="218">
        <v>49</v>
      </c>
      <c r="E40" s="642">
        <f t="shared" ref="E40:E42" si="12">IF(B40&lt;&gt;0,D40/B40-1,"")</f>
        <v>-0.3</v>
      </c>
      <c r="F40" s="643">
        <f t="shared" si="11"/>
        <v>0.720588235294118</v>
      </c>
      <c r="G40" s="544" t="str">
        <f t="shared" si="5"/>
        <v>是</v>
      </c>
      <c r="H40" s="236"/>
    </row>
    <row r="41" s="635" customFormat="1" ht="43" customHeight="1" spans="1:8">
      <c r="A41" s="657" t="s">
        <v>1534</v>
      </c>
      <c r="B41" s="185">
        <v>460</v>
      </c>
      <c r="C41" s="218">
        <v>322</v>
      </c>
      <c r="D41" s="218">
        <v>724</v>
      </c>
      <c r="E41" s="642">
        <f t="shared" si="12"/>
        <v>0.573913043478261</v>
      </c>
      <c r="F41" s="643">
        <f t="shared" si="11"/>
        <v>2.24844720496894</v>
      </c>
      <c r="G41" s="544" t="str">
        <f t="shared" si="5"/>
        <v>是</v>
      </c>
      <c r="H41" s="236" t="s">
        <v>1550</v>
      </c>
    </row>
    <row r="42" s="635" customFormat="1" ht="43" customHeight="1" spans="1:8">
      <c r="A42" s="657" t="s">
        <v>1535</v>
      </c>
      <c r="B42" s="185">
        <v>1</v>
      </c>
      <c r="C42" s="218"/>
      <c r="D42" s="218">
        <v>4</v>
      </c>
      <c r="E42" s="642">
        <f t="shared" si="12"/>
        <v>3</v>
      </c>
      <c r="F42" s="643" t="str">
        <f t="shared" si="11"/>
        <v/>
      </c>
      <c r="G42" s="544" t="str">
        <f t="shared" si="5"/>
        <v>是</v>
      </c>
      <c r="H42" s="236"/>
    </row>
    <row r="43" s="237" customFormat="1" ht="43" customHeight="1" spans="1:8">
      <c r="A43" s="637" t="s">
        <v>1551</v>
      </c>
      <c r="B43" s="189">
        <f>SUM(B44:B47)</f>
        <v>9446</v>
      </c>
      <c r="C43" s="189">
        <f>SUM(C44:C47)</f>
        <v>9408</v>
      </c>
      <c r="D43" s="189">
        <f>SUM(D44:D47)</f>
        <v>9058</v>
      </c>
      <c r="E43" s="638">
        <f t="shared" ref="E43:E46" si="13">D43/B43</f>
        <v>0.958924412449714</v>
      </c>
      <c r="F43" s="638">
        <f t="shared" ref="F43:F46" si="14">D43/C43</f>
        <v>0.962797619047619</v>
      </c>
      <c r="G43" s="544" t="str">
        <f t="shared" si="5"/>
        <v>是</v>
      </c>
      <c r="H43" s="236"/>
    </row>
    <row r="44" s="238" customFormat="1" ht="43" customHeight="1" spans="1:8">
      <c r="A44" s="211" t="s">
        <v>1541</v>
      </c>
      <c r="B44" s="219">
        <v>8400</v>
      </c>
      <c r="C44" s="212">
        <v>8400</v>
      </c>
      <c r="D44" s="219">
        <v>8119</v>
      </c>
      <c r="E44" s="642">
        <f t="shared" si="13"/>
        <v>0.966547619047619</v>
      </c>
      <c r="F44" s="642">
        <f t="shared" si="14"/>
        <v>0.966547619047619</v>
      </c>
      <c r="G44" s="273" t="str">
        <f t="shared" si="5"/>
        <v>是</v>
      </c>
      <c r="H44" s="580"/>
    </row>
    <row r="45" s="238" customFormat="1" ht="43" customHeight="1" spans="1:8">
      <c r="A45" s="211" t="s">
        <v>1531</v>
      </c>
      <c r="B45" s="219">
        <v>1038</v>
      </c>
      <c r="C45" s="212">
        <v>1000</v>
      </c>
      <c r="D45" s="219">
        <v>914</v>
      </c>
      <c r="E45" s="642">
        <f t="shared" si="13"/>
        <v>0.880539499036609</v>
      </c>
      <c r="F45" s="642">
        <f t="shared" si="14"/>
        <v>0.914</v>
      </c>
      <c r="G45" s="273" t="str">
        <f t="shared" si="5"/>
        <v>是</v>
      </c>
      <c r="H45" s="580"/>
    </row>
    <row r="46" s="238" customFormat="1" ht="43" customHeight="1" spans="1:8">
      <c r="A46" s="211" t="s">
        <v>1532</v>
      </c>
      <c r="B46" s="219">
        <v>8</v>
      </c>
      <c r="C46" s="212">
        <v>8</v>
      </c>
      <c r="D46" s="219">
        <f>17+8</f>
        <v>25</v>
      </c>
      <c r="E46" s="642">
        <f t="shared" si="13"/>
        <v>3.125</v>
      </c>
      <c r="F46" s="642">
        <f t="shared" si="14"/>
        <v>3.125</v>
      </c>
      <c r="G46" s="273" t="str">
        <f t="shared" si="5"/>
        <v>是</v>
      </c>
      <c r="H46" s="580"/>
    </row>
    <row r="47" s="238" customFormat="1" ht="39" hidden="1" customHeight="1" spans="1:8">
      <c r="A47" s="211" t="s">
        <v>1535</v>
      </c>
      <c r="B47" s="219"/>
      <c r="C47" s="212"/>
      <c r="D47" s="219"/>
      <c r="E47" s="642"/>
      <c r="F47" s="642"/>
      <c r="G47" s="580" t="str">
        <f t="shared" si="5"/>
        <v>否</v>
      </c>
      <c r="H47" s="580"/>
    </row>
    <row r="48" s="237" customFormat="1" ht="43" customHeight="1" spans="1:8">
      <c r="A48" s="637" t="s">
        <v>1552</v>
      </c>
      <c r="B48" s="189">
        <f>SUM(B5,B37,B13,B19,B25,B30,B43)</f>
        <v>95828.42</v>
      </c>
      <c r="C48" s="189">
        <f>SUM(C5,C37,C13,C19,C25,C30,C43)</f>
        <v>102421</v>
      </c>
      <c r="D48" s="189">
        <f>SUM(D5,D37,D13,D19,D25,D30,D43)</f>
        <v>103953.44</v>
      </c>
      <c r="E48" s="638">
        <f>D48/B48</f>
        <v>1.08478716439236</v>
      </c>
      <c r="F48" s="638">
        <f>D48/C48</f>
        <v>1.01496216596206</v>
      </c>
      <c r="G48" s="273" t="str">
        <f t="shared" si="5"/>
        <v>是</v>
      </c>
      <c r="H48" s="236"/>
    </row>
    <row r="49" s="268" customFormat="1" ht="39" hidden="1" customHeight="1" spans="1:8">
      <c r="A49" s="226" t="s">
        <v>1553</v>
      </c>
      <c r="B49" s="253"/>
      <c r="C49" s="253"/>
      <c r="D49" s="253"/>
      <c r="E49" s="642"/>
      <c r="F49" s="642"/>
      <c r="G49" s="580" t="str">
        <f t="shared" si="5"/>
        <v>否</v>
      </c>
      <c r="H49" s="587"/>
    </row>
    <row r="50" s="268" customFormat="1" ht="39" hidden="1" customHeight="1" spans="1:8">
      <c r="A50" s="226" t="s">
        <v>1554</v>
      </c>
      <c r="B50" s="253"/>
      <c r="C50" s="253"/>
      <c r="D50" s="253"/>
      <c r="E50" s="642"/>
      <c r="F50" s="642"/>
      <c r="G50" s="580" t="str">
        <f t="shared" si="5"/>
        <v>否</v>
      </c>
      <c r="H50" s="587"/>
    </row>
    <row r="51" s="268" customFormat="1" ht="39" hidden="1" customHeight="1" spans="1:8">
      <c r="A51" s="226" t="s">
        <v>1555</v>
      </c>
      <c r="B51" s="253"/>
      <c r="C51" s="253"/>
      <c r="D51" s="253"/>
      <c r="E51" s="642"/>
      <c r="F51" s="642"/>
      <c r="G51" s="580" t="str">
        <f t="shared" si="5"/>
        <v>否</v>
      </c>
      <c r="H51" s="587"/>
    </row>
    <row r="52" s="268" customFormat="1" ht="39" hidden="1" customHeight="1" spans="1:8">
      <c r="A52" s="226" t="s">
        <v>1556</v>
      </c>
      <c r="B52" s="253"/>
      <c r="C52" s="253"/>
      <c r="D52" s="253"/>
      <c r="E52" s="642"/>
      <c r="F52" s="642"/>
      <c r="G52" s="580" t="str">
        <f t="shared" si="5"/>
        <v>否</v>
      </c>
      <c r="H52" s="587"/>
    </row>
    <row r="53" s="268" customFormat="1" ht="39" hidden="1" customHeight="1" spans="1:8">
      <c r="A53" s="226" t="s">
        <v>1557</v>
      </c>
      <c r="B53" s="253"/>
      <c r="C53" s="253"/>
      <c r="D53" s="253"/>
      <c r="E53" s="642"/>
      <c r="F53" s="642"/>
      <c r="G53" s="580" t="str">
        <f t="shared" si="5"/>
        <v>否</v>
      </c>
      <c r="H53" s="587"/>
    </row>
    <row r="54" s="237" customFormat="1" ht="43" customHeight="1" spans="1:8">
      <c r="A54" s="637" t="s">
        <v>1558</v>
      </c>
      <c r="B54" s="658">
        <f>SUM(B55:B61)</f>
        <v>90700.93</v>
      </c>
      <c r="C54" s="658">
        <f>SUM(C55:C61)</f>
        <v>94209.56</v>
      </c>
      <c r="D54" s="658">
        <f>SUM(D55:D61)</f>
        <v>96068.64</v>
      </c>
      <c r="E54" s="638">
        <f t="shared" ref="E54:E59" si="15">IF(B54&lt;&gt;0,D54/B54-1,"")</f>
        <v>0.0591803193197689</v>
      </c>
      <c r="F54" s="639">
        <f t="shared" ref="F54:F59" si="16">IF(C54&lt;&gt;0,D54/C54,"")</f>
        <v>1.01973345380235</v>
      </c>
      <c r="G54" s="544" t="str">
        <f t="shared" si="5"/>
        <v>是</v>
      </c>
      <c r="H54" s="236"/>
    </row>
    <row r="55" s="268" customFormat="1" ht="43" customHeight="1" spans="1:8">
      <c r="A55" s="226" t="s">
        <v>1559</v>
      </c>
      <c r="B55" s="641">
        <v>38236</v>
      </c>
      <c r="C55" s="641">
        <v>40039</v>
      </c>
      <c r="D55" s="641">
        <v>41268</v>
      </c>
      <c r="E55" s="642">
        <f t="shared" si="15"/>
        <v>0.0792969975938906</v>
      </c>
      <c r="F55" s="643">
        <f t="shared" si="16"/>
        <v>1.0306950723045</v>
      </c>
      <c r="G55" s="544" t="str">
        <f t="shared" si="5"/>
        <v>是</v>
      </c>
      <c r="H55" s="587"/>
    </row>
    <row r="56" s="268" customFormat="1" ht="43" customHeight="1" spans="1:8">
      <c r="A56" s="226" t="s">
        <v>1560</v>
      </c>
      <c r="B56" s="641">
        <v>5081</v>
      </c>
      <c r="C56" s="641">
        <v>5498</v>
      </c>
      <c r="D56" s="641">
        <v>4961</v>
      </c>
      <c r="E56" s="642">
        <f t="shared" si="15"/>
        <v>-0.0236173981499704</v>
      </c>
      <c r="F56" s="643">
        <f t="shared" si="16"/>
        <v>0.902328119316115</v>
      </c>
      <c r="G56" s="544" t="str">
        <f t="shared" ref="G56:G62" si="17">IF(A56&lt;&gt;"",IF(SUM(B56:D56)&lt;&gt;0,"是","否"),"是")</f>
        <v>是</v>
      </c>
      <c r="H56" s="587"/>
    </row>
    <row r="57" s="237" customFormat="1" ht="43" customHeight="1" spans="1:8">
      <c r="A57" s="226" t="s">
        <v>1561</v>
      </c>
      <c r="B57" s="219">
        <v>16805</v>
      </c>
      <c r="C57" s="647">
        <v>16800</v>
      </c>
      <c r="D57" s="218">
        <v>16271</v>
      </c>
      <c r="E57" s="642">
        <f t="shared" si="15"/>
        <v>-0.0317762570663493</v>
      </c>
      <c r="F57" s="643">
        <f t="shared" si="16"/>
        <v>0.968511904761905</v>
      </c>
      <c r="G57" s="544" t="str">
        <f t="shared" si="17"/>
        <v>是</v>
      </c>
      <c r="H57" s="587"/>
    </row>
    <row r="58" s="237" customFormat="1" ht="43" customHeight="1" spans="1:8">
      <c r="A58" s="226" t="s">
        <v>1562</v>
      </c>
      <c r="B58" s="219">
        <v>9231.93</v>
      </c>
      <c r="C58" s="647">
        <v>10072.56</v>
      </c>
      <c r="D58" s="662">
        <v>10144.64</v>
      </c>
      <c r="E58" s="642">
        <f t="shared" si="15"/>
        <v>0.098864484457746</v>
      </c>
      <c r="F58" s="643">
        <f t="shared" si="16"/>
        <v>1.00715607551606</v>
      </c>
      <c r="G58" s="544" t="str">
        <f t="shared" si="17"/>
        <v>是</v>
      </c>
      <c r="H58" s="587"/>
    </row>
    <row r="59" s="237" customFormat="1" ht="43" customHeight="1" spans="1:8">
      <c r="A59" s="226" t="s">
        <v>1563</v>
      </c>
      <c r="B59" s="641">
        <v>7585</v>
      </c>
      <c r="C59" s="641">
        <v>8000</v>
      </c>
      <c r="D59" s="641">
        <v>9651</v>
      </c>
      <c r="E59" s="642">
        <f t="shared" si="15"/>
        <v>0.272379696769941</v>
      </c>
      <c r="F59" s="643">
        <f t="shared" si="16"/>
        <v>1.206375</v>
      </c>
      <c r="G59" s="544" t="str">
        <f t="shared" si="17"/>
        <v>是</v>
      </c>
      <c r="H59" s="587"/>
    </row>
    <row r="60" s="237" customFormat="1" ht="34.8" hidden="1" spans="1:8">
      <c r="A60" s="226" t="s">
        <v>1564</v>
      </c>
      <c r="B60" s="641"/>
      <c r="C60" s="641"/>
      <c r="D60" s="641"/>
      <c r="E60" s="642"/>
      <c r="F60" s="643"/>
      <c r="G60" s="236" t="str">
        <f t="shared" si="17"/>
        <v>否</v>
      </c>
      <c r="H60" s="587"/>
    </row>
    <row r="61" s="237" customFormat="1" ht="43" customHeight="1" spans="1:8">
      <c r="A61" s="226" t="s">
        <v>1565</v>
      </c>
      <c r="B61" s="219">
        <v>13762</v>
      </c>
      <c r="C61" s="647">
        <v>13800</v>
      </c>
      <c r="D61" s="218">
        <v>13773</v>
      </c>
      <c r="E61" s="642">
        <f>IF(B61&lt;&gt;0,D61/B61-1,"")</f>
        <v>0.000799302426972792</v>
      </c>
      <c r="F61" s="643">
        <f>IF(C61&lt;&gt;0,D61/C61,"")</f>
        <v>0.99804347826087</v>
      </c>
      <c r="G61" s="544" t="str">
        <f t="shared" si="17"/>
        <v>是</v>
      </c>
      <c r="H61" s="587"/>
    </row>
    <row r="62" s="237" customFormat="1" ht="43" customHeight="1" spans="1:8">
      <c r="A62" s="664" t="s">
        <v>74</v>
      </c>
      <c r="B62" s="189">
        <f>SUM(B48+B54)</f>
        <v>186529.35</v>
      </c>
      <c r="C62" s="189">
        <f>SUM(C48,C54)</f>
        <v>196630.56</v>
      </c>
      <c r="D62" s="189">
        <f>SUM(D48,D54)</f>
        <v>200022.08</v>
      </c>
      <c r="E62" s="638">
        <f>IF(B62&lt;&gt;0,D62/B62-1,"")</f>
        <v>0.0723356940878208</v>
      </c>
      <c r="F62" s="638">
        <f>IF(C62&lt;&gt;0,D62/C62,"")</f>
        <v>1.01724818359872</v>
      </c>
      <c r="G62" s="544" t="str">
        <f t="shared" si="17"/>
        <v>是</v>
      </c>
      <c r="H62" s="236"/>
    </row>
    <row r="63" s="237" customFormat="1" spans="2:7">
      <c r="B63" s="624"/>
      <c r="C63" s="624"/>
      <c r="D63" s="624"/>
      <c r="G63" s="578"/>
    </row>
  </sheetData>
  <autoFilter ref="A4:H62">
    <filterColumn colId="6">
      <customFilters>
        <customFilter operator="equal" val="是"/>
      </customFilters>
    </filterColumn>
    <extLst/>
  </autoFilter>
  <mergeCells count="5">
    <mergeCell ref="A1:F1"/>
    <mergeCell ref="C3:D3"/>
    <mergeCell ref="E3:F3"/>
    <mergeCell ref="A3:A4"/>
    <mergeCell ref="B3:B4"/>
  </mergeCells>
  <conditionalFormatting sqref="F6">
    <cfRule type="cellIs" dxfId="4" priority="36" stopIfTrue="1" operator="lessThan">
      <formula>0</formula>
    </cfRule>
  </conditionalFormatting>
  <conditionalFormatting sqref="C7">
    <cfRule type="cellIs" dxfId="4" priority="22" stopIfTrue="1" operator="lessThan">
      <formula>0</formula>
    </cfRule>
    <cfRule type="cellIs" dxfId="4" priority="21" stopIfTrue="1" operator="lessThan">
      <formula>0</formula>
    </cfRule>
  </conditionalFormatting>
  <conditionalFormatting sqref="F7">
    <cfRule type="cellIs" dxfId="2" priority="25" stopIfTrue="1" operator="lessThanOrEqual">
      <formula>-1</formula>
    </cfRule>
    <cfRule type="cellIs" dxfId="2" priority="24" stopIfTrue="1" operator="greaterThan">
      <formula>10</formula>
    </cfRule>
    <cfRule type="cellIs" dxfId="4" priority="23" stopIfTrue="1" operator="lessThan">
      <formula>0</formula>
    </cfRule>
  </conditionalFormatting>
  <conditionalFormatting sqref="F13">
    <cfRule type="cellIs" dxfId="4" priority="20" stopIfTrue="1" operator="lessThan">
      <formula>0</formula>
    </cfRule>
  </conditionalFormatting>
  <conditionalFormatting sqref="C44">
    <cfRule type="cellIs" dxfId="3" priority="4" stopIfTrue="1" operator="lessThanOrEqual">
      <formula>-1</formula>
    </cfRule>
  </conditionalFormatting>
  <conditionalFormatting sqref="C47">
    <cfRule type="cellIs" dxfId="3" priority="16" stopIfTrue="1" operator="lessThanOrEqual">
      <formula>-1</formula>
    </cfRule>
  </conditionalFormatting>
  <conditionalFormatting sqref="C22:C24">
    <cfRule type="cellIs" dxfId="3" priority="17" stopIfTrue="1" operator="lessThanOrEqual">
      <formula>-1</formula>
    </cfRule>
  </conditionalFormatting>
  <conditionalFormatting sqref="C26:C29">
    <cfRule type="cellIs" dxfId="4" priority="31" stopIfTrue="1" operator="lessThan">
      <formula>0</formula>
    </cfRule>
    <cfRule type="cellIs" dxfId="4" priority="26" stopIfTrue="1" operator="lessThan">
      <formula>0</formula>
    </cfRule>
  </conditionalFormatting>
  <conditionalFormatting sqref="C31:C36">
    <cfRule type="cellIs" dxfId="4" priority="8" stopIfTrue="1" operator="lessThan">
      <formula>0</formula>
    </cfRule>
    <cfRule type="cellIs" dxfId="4" priority="7" stopIfTrue="1" operator="lessThan">
      <formula>0</formula>
    </cfRule>
    <cfRule type="cellIs" dxfId="4" priority="6" stopIfTrue="1" operator="lessThan">
      <formula>0</formula>
    </cfRule>
    <cfRule type="cellIs" dxfId="4" priority="5" stopIfTrue="1" operator="lessThan">
      <formula>0</formula>
    </cfRule>
  </conditionalFormatting>
  <conditionalFormatting sqref="C40:C42">
    <cfRule type="cellIs" dxfId="4" priority="30" stopIfTrue="1" operator="lessThan">
      <formula>0</formula>
    </cfRule>
    <cfRule type="cellIs" dxfId="4" priority="27" stopIfTrue="1" operator="lessThan">
      <formula>0</formula>
    </cfRule>
  </conditionalFormatting>
  <conditionalFormatting sqref="C45:C46">
    <cfRule type="cellIs" dxfId="3" priority="3" stopIfTrue="1" operator="lessThanOrEqual">
      <formula>-1</formula>
    </cfRule>
  </conditionalFormatting>
  <conditionalFormatting sqref="F14:F16">
    <cfRule type="cellIs" dxfId="4" priority="15" stopIfTrue="1" operator="lessThan">
      <formula>0</formula>
    </cfRule>
    <cfRule type="cellIs" dxfId="2" priority="14" stopIfTrue="1" operator="lessThanOrEqual">
      <formula>-1</formula>
    </cfRule>
    <cfRule type="cellIs" dxfId="2" priority="13" stopIfTrue="1" operator="greaterThan">
      <formula>10</formula>
    </cfRule>
  </conditionalFormatting>
  <conditionalFormatting sqref="F31:F36">
    <cfRule type="cellIs" dxfId="4" priority="12" stopIfTrue="1" operator="lessThan">
      <formula>0</formula>
    </cfRule>
    <cfRule type="cellIs" dxfId="4" priority="11" stopIfTrue="1" operator="lessThan">
      <formula>0</formula>
    </cfRule>
    <cfRule type="cellIs" dxfId="2" priority="10" stopIfTrue="1" operator="lessThanOrEqual">
      <formula>-1</formula>
    </cfRule>
    <cfRule type="cellIs" dxfId="2" priority="9" stopIfTrue="1" operator="greaterThan">
      <formula>10</formula>
    </cfRule>
  </conditionalFormatting>
  <conditionalFormatting sqref="F40:F42">
    <cfRule type="cellIs" dxfId="4" priority="37" stopIfTrue="1" operator="lessThan">
      <formula>0</formula>
    </cfRule>
  </conditionalFormatting>
  <conditionalFormatting sqref="F54:F61">
    <cfRule type="cellIs" dxfId="4" priority="39" stopIfTrue="1" operator="lessThan">
      <formula>0</formula>
    </cfRule>
    <cfRule type="cellIs" dxfId="4" priority="35" stopIfTrue="1" operator="lessThan">
      <formula>0</formula>
    </cfRule>
  </conditionalFormatting>
  <conditionalFormatting sqref="F5:F6 F8:F12 F26:F29 F37:F42 F22:F24 F54:F61">
    <cfRule type="cellIs" dxfId="2" priority="34" stopIfTrue="1" operator="lessThanOrEqual">
      <formula>-1</formula>
    </cfRule>
    <cfRule type="cellIs" dxfId="2" priority="33" stopIfTrue="1" operator="greaterThan">
      <formula>10</formula>
    </cfRule>
  </conditionalFormatting>
  <conditionalFormatting sqref="C6 C8:C12">
    <cfRule type="cellIs" dxfId="4" priority="29" stopIfTrue="1" operator="lessThan">
      <formula>0</formula>
    </cfRule>
    <cfRule type="cellIs" dxfId="4" priority="28" stopIfTrue="1" operator="lessThan">
      <formula>0</formula>
    </cfRule>
  </conditionalFormatting>
  <conditionalFormatting sqref="F8:F12 F37:F39">
    <cfRule type="cellIs" dxfId="4" priority="32" stopIfTrue="1" operator="lessThan">
      <formula>0</formula>
    </cfRule>
  </conditionalFormatting>
  <conditionalFormatting sqref="F13 F17:F18">
    <cfRule type="cellIs" dxfId="2" priority="19" stopIfTrue="1" operator="lessThanOrEqual">
      <formula>-1</formula>
    </cfRule>
    <cfRule type="cellIs" dxfId="2" priority="18" stopIfTrue="1" operator="greaterThan">
      <formula>10</formula>
    </cfRule>
  </conditionalFormatting>
  <conditionalFormatting sqref="F22:F24 F26:F29">
    <cfRule type="cellIs" dxfId="4" priority="38" stopIfTrue="1" operator="lessThan">
      <formula>0</formula>
    </cfRule>
  </conditionalFormatting>
  <conditionalFormatting sqref="C57:C58 C61">
    <cfRule type="cellIs" dxfId="4" priority="2" stopIfTrue="1" operator="lessThan">
      <formula>0</formula>
    </cfRule>
    <cfRule type="cellIs" dxfId="4" priority="1" stopIfTrue="1" operator="lessThan">
      <formula>0</formula>
    </cfRule>
  </conditionalFormatting>
  <conditionalFormatting sqref="C63:D76">
    <cfRule type="cellIs" dxfId="4" priority="125" stopIfTrue="1" operator="lessThan">
      <formula>0</formula>
    </cfRule>
  </conditionalFormatting>
  <conditionalFormatting sqref="E63:F76">
    <cfRule type="cellIs" dxfId="4" priority="124"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6">
    <tabColor rgb="FFFF0000"/>
  </sheetPr>
  <dimension ref="A1:H63"/>
  <sheetViews>
    <sheetView showZeros="0" zoomScale="70" zoomScaleNormal="70" workbookViewId="0">
      <pane ySplit="4" topLeftCell="A5" activePane="bottomLeft" state="frozen"/>
      <selection/>
      <selection pane="bottomLeft" activeCell="D39" sqref="D39"/>
    </sheetView>
  </sheetViews>
  <sheetFormatPr defaultColWidth="9" defaultRowHeight="15.6" outlineLevelCol="7"/>
  <cols>
    <col min="1" max="1" width="57.6111111111111" style="237" customWidth="1"/>
    <col min="2" max="2" width="13.6481481481481" style="236" customWidth="1"/>
    <col min="3" max="3" width="17.9351851851852" style="236" customWidth="1"/>
    <col min="4" max="4" width="13.6481481481481" style="236" customWidth="1"/>
    <col min="5" max="6" width="15.5" style="237" customWidth="1"/>
    <col min="7" max="7" width="9" style="237"/>
    <col min="8" max="8" width="9" style="237" hidden="1" customWidth="1"/>
    <col min="9" max="16384" width="9" style="237"/>
  </cols>
  <sheetData>
    <row r="1" s="236" customFormat="1" ht="45" customHeight="1" spans="1:7">
      <c r="A1" s="377" t="s">
        <v>1566</v>
      </c>
      <c r="B1" s="377"/>
      <c r="C1" s="377"/>
      <c r="D1" s="377"/>
      <c r="E1" s="377"/>
      <c r="F1" s="377"/>
      <c r="G1" s="241"/>
    </row>
    <row r="2" s="236" customFormat="1" ht="20.1" customHeight="1" spans="1:6">
      <c r="A2" s="636" t="s">
        <v>1567</v>
      </c>
      <c r="B2" s="579"/>
      <c r="C2" s="382"/>
      <c r="D2" s="580"/>
      <c r="F2" s="481" t="s">
        <v>2</v>
      </c>
    </row>
    <row r="3" s="236" customFormat="1" ht="36" customHeight="1" spans="1:7">
      <c r="A3" s="264" t="s">
        <v>4</v>
      </c>
      <c r="B3" s="151" t="s">
        <v>5</v>
      </c>
      <c r="C3" s="151" t="s">
        <v>6</v>
      </c>
      <c r="D3" s="151"/>
      <c r="E3" s="152" t="s">
        <v>7</v>
      </c>
      <c r="F3" s="152"/>
      <c r="G3" s="518" t="s">
        <v>8</v>
      </c>
    </row>
    <row r="4" s="299" customFormat="1" ht="36" customHeight="1" spans="1:7">
      <c r="A4" s="264"/>
      <c r="B4" s="151"/>
      <c r="C4" s="151" t="s">
        <v>9</v>
      </c>
      <c r="D4" s="151" t="s">
        <v>10</v>
      </c>
      <c r="E4" s="151" t="s">
        <v>11</v>
      </c>
      <c r="F4" s="151" t="s">
        <v>80</v>
      </c>
      <c r="G4" s="518"/>
    </row>
    <row r="5" s="634" customFormat="1" ht="43" customHeight="1" spans="1:8">
      <c r="A5" s="637" t="s">
        <v>1529</v>
      </c>
      <c r="B5" s="189">
        <f>SUM(B6:B12)</f>
        <v>27061</v>
      </c>
      <c r="C5" s="189">
        <f>SUM(C6:C12)</f>
        <v>26697</v>
      </c>
      <c r="D5" s="189">
        <f>SUM(D6:D12)</f>
        <v>27157</v>
      </c>
      <c r="E5" s="638">
        <f t="shared" ref="E5:E8" si="0">IF(B5&lt;&gt;0,D5/B5-1,"")</f>
        <v>0.00354754074128816</v>
      </c>
      <c r="F5" s="639">
        <f t="shared" ref="F5:F8" si="1">IF(C5&lt;&gt;0,D5/C5,"")</f>
        <v>1.01723040041952</v>
      </c>
      <c r="G5" s="640" t="str">
        <f t="shared" ref="G5:G14" si="2">IF(A5&lt;&gt;"",IF(SUM(B5:D5)&lt;&gt;0,"是","否"),"是")</f>
        <v>是</v>
      </c>
      <c r="H5" s="640"/>
    </row>
    <row r="6" s="238" customFormat="1" ht="43" customHeight="1" spans="1:8">
      <c r="A6" s="211" t="s">
        <v>1530</v>
      </c>
      <c r="B6" s="641">
        <v>26294</v>
      </c>
      <c r="C6" s="218">
        <v>26105</v>
      </c>
      <c r="D6" s="218">
        <v>26328</v>
      </c>
      <c r="E6" s="642">
        <f t="shared" si="0"/>
        <v>0.0012930706625085</v>
      </c>
      <c r="F6" s="643">
        <f t="shared" si="1"/>
        <v>1.00854242482283</v>
      </c>
      <c r="G6" s="580" t="str">
        <f t="shared" si="2"/>
        <v>是</v>
      </c>
      <c r="H6" s="580"/>
    </row>
    <row r="7" s="238" customFormat="1" ht="43" hidden="1" customHeight="1" spans="1:8">
      <c r="A7" s="211" t="s">
        <v>1531</v>
      </c>
      <c r="B7" s="641"/>
      <c r="C7" s="218"/>
      <c r="D7" s="218"/>
      <c r="E7" s="642" t="str">
        <f t="shared" si="0"/>
        <v/>
      </c>
      <c r="F7" s="643" t="str">
        <f t="shared" si="1"/>
        <v/>
      </c>
      <c r="G7" s="580" t="str">
        <f t="shared" si="2"/>
        <v>否</v>
      </c>
      <c r="H7" s="580"/>
    </row>
    <row r="8" s="238" customFormat="1" ht="43" customHeight="1" spans="1:8">
      <c r="A8" s="211" t="s">
        <v>1532</v>
      </c>
      <c r="B8" s="641">
        <v>58</v>
      </c>
      <c r="C8" s="218">
        <v>62</v>
      </c>
      <c r="D8" s="218">
        <v>50</v>
      </c>
      <c r="E8" s="642">
        <f t="shared" si="0"/>
        <v>-0.137931034482759</v>
      </c>
      <c r="F8" s="643">
        <f t="shared" si="1"/>
        <v>0.806451612903226</v>
      </c>
      <c r="G8" s="580" t="str">
        <f t="shared" si="2"/>
        <v>是</v>
      </c>
      <c r="H8" s="580"/>
    </row>
    <row r="9" s="238" customFormat="1" ht="43" hidden="1" customHeight="1" spans="1:8">
      <c r="A9" s="211" t="s">
        <v>1533</v>
      </c>
      <c r="B9" s="641"/>
      <c r="C9" s="218"/>
      <c r="D9" s="218"/>
      <c r="E9" s="642"/>
      <c r="F9" s="643"/>
      <c r="G9" s="580" t="str">
        <f t="shared" si="2"/>
        <v>否</v>
      </c>
      <c r="H9" s="580"/>
    </row>
    <row r="10" s="238" customFormat="1" ht="43" customHeight="1" spans="1:8">
      <c r="A10" s="211" t="s">
        <v>1534</v>
      </c>
      <c r="B10" s="641">
        <v>624</v>
      </c>
      <c r="C10" s="218">
        <v>530</v>
      </c>
      <c r="D10" s="218">
        <v>777</v>
      </c>
      <c r="E10" s="642"/>
      <c r="F10" s="643"/>
      <c r="G10" s="580" t="str">
        <f t="shared" si="2"/>
        <v>是</v>
      </c>
      <c r="H10" s="580"/>
    </row>
    <row r="11" s="238" customFormat="1" ht="43" customHeight="1" spans="1:8">
      <c r="A11" s="211" t="s">
        <v>1535</v>
      </c>
      <c r="B11" s="641">
        <v>85</v>
      </c>
      <c r="C11" s="218"/>
      <c r="D11" s="218">
        <v>2</v>
      </c>
      <c r="E11" s="642"/>
      <c r="F11" s="643"/>
      <c r="G11" s="580" t="str">
        <f t="shared" si="2"/>
        <v>是</v>
      </c>
      <c r="H11" s="580"/>
    </row>
    <row r="12" s="238" customFormat="1" ht="43" hidden="1" customHeight="1" spans="1:8">
      <c r="A12" s="214" t="s">
        <v>1536</v>
      </c>
      <c r="B12" s="641"/>
      <c r="C12" s="218"/>
      <c r="D12" s="218"/>
      <c r="E12" s="642"/>
      <c r="F12" s="643"/>
      <c r="G12" s="580" t="str">
        <f t="shared" si="2"/>
        <v>否</v>
      </c>
      <c r="H12" s="580"/>
    </row>
    <row r="13" s="237" customFormat="1" ht="43" customHeight="1" spans="1:8">
      <c r="A13" s="637" t="s">
        <v>1537</v>
      </c>
      <c r="B13" s="189">
        <f>SUM(B14:B18)</f>
        <v>1309</v>
      </c>
      <c r="C13" s="189">
        <f>SUM(C14:C18)</f>
        <v>1202</v>
      </c>
      <c r="D13" s="189">
        <f>SUM(D14:D18)</f>
        <v>926.72</v>
      </c>
      <c r="E13" s="638">
        <f t="shared" ref="E13:E18" si="3">IF(B13&lt;&gt;0,D13/B13-1,"")</f>
        <v>-0.292039724980901</v>
      </c>
      <c r="F13" s="639">
        <f t="shared" ref="F13:F18" si="4">IF(C13&lt;&gt;0,D13/C13,"")</f>
        <v>0.770981697171381</v>
      </c>
      <c r="G13" s="236" t="str">
        <f t="shared" si="2"/>
        <v>是</v>
      </c>
      <c r="H13" s="236"/>
    </row>
    <row r="14" s="237" customFormat="1" ht="43" customHeight="1" spans="1:8">
      <c r="A14" s="211" t="s">
        <v>1538</v>
      </c>
      <c r="B14" s="189">
        <v>1307</v>
      </c>
      <c r="C14" s="189">
        <v>1200</v>
      </c>
      <c r="D14" s="189">
        <v>924.04</v>
      </c>
      <c r="E14" s="642">
        <f t="shared" si="3"/>
        <v>-0.29300688599847</v>
      </c>
      <c r="F14" s="643">
        <f t="shared" si="4"/>
        <v>0.770033333333333</v>
      </c>
      <c r="G14" s="236" t="str">
        <f t="shared" si="2"/>
        <v>是</v>
      </c>
      <c r="H14" s="580"/>
    </row>
    <row r="15" s="237" customFormat="1" ht="43" customHeight="1" spans="1:8">
      <c r="A15" s="214" t="s">
        <v>1539</v>
      </c>
      <c r="B15" s="644"/>
      <c r="C15" s="644"/>
      <c r="D15" s="644"/>
      <c r="E15" s="642"/>
      <c r="F15" s="643"/>
      <c r="G15" s="236" t="str">
        <f>IF(A15&lt;&gt;"",IF(SUM(B56:D56)&lt;&gt;0,"是","否"),"是")</f>
        <v>是</v>
      </c>
      <c r="H15" s="580"/>
    </row>
    <row r="16" s="237" customFormat="1" ht="43" customHeight="1" spans="1:8">
      <c r="A16" s="211" t="s">
        <v>1532</v>
      </c>
      <c r="B16" s="641">
        <v>2</v>
      </c>
      <c r="C16" s="218">
        <v>2</v>
      </c>
      <c r="D16" s="218">
        <v>2.68</v>
      </c>
      <c r="E16" s="642">
        <f t="shared" si="3"/>
        <v>0.34</v>
      </c>
      <c r="F16" s="643">
        <f t="shared" si="4"/>
        <v>1.34</v>
      </c>
      <c r="G16" s="580" t="str">
        <f t="shared" ref="G16:G55" si="5">IF(A16&lt;&gt;"",IF(SUM(B16:D16)&lt;&gt;0,"是","否"),"是")</f>
        <v>是</v>
      </c>
      <c r="H16" s="580"/>
    </row>
    <row r="17" s="237" customFormat="1" ht="43" hidden="1" customHeight="1" spans="1:8">
      <c r="A17" s="211" t="s">
        <v>1534</v>
      </c>
      <c r="B17" s="641"/>
      <c r="C17" s="218"/>
      <c r="D17" s="218"/>
      <c r="E17" s="642" t="str">
        <f t="shared" si="3"/>
        <v/>
      </c>
      <c r="F17" s="643" t="str">
        <f t="shared" si="4"/>
        <v/>
      </c>
      <c r="G17" s="580" t="str">
        <f t="shared" si="5"/>
        <v>否</v>
      </c>
      <c r="H17" s="580"/>
    </row>
    <row r="18" s="237" customFormat="1" ht="43" hidden="1" customHeight="1" spans="1:8">
      <c r="A18" s="211" t="s">
        <v>1535</v>
      </c>
      <c r="B18" s="641"/>
      <c r="C18" s="253"/>
      <c r="D18" s="218"/>
      <c r="E18" s="642" t="str">
        <f t="shared" si="3"/>
        <v/>
      </c>
      <c r="F18" s="643" t="str">
        <f t="shared" si="4"/>
        <v/>
      </c>
      <c r="G18" s="580" t="str">
        <f t="shared" si="5"/>
        <v>否</v>
      </c>
      <c r="H18" s="580"/>
    </row>
    <row r="19" s="236" customFormat="1" ht="43" customHeight="1" spans="1:7">
      <c r="A19" s="637" t="s">
        <v>1540</v>
      </c>
      <c r="B19" s="189">
        <f>SUM(B20:B24)</f>
        <v>26508</v>
      </c>
      <c r="C19" s="189">
        <f>SUM(C20:C24)</f>
        <v>26508</v>
      </c>
      <c r="D19" s="189">
        <f>SUM(D20:D24)</f>
        <v>28896</v>
      </c>
      <c r="E19" s="638">
        <f t="shared" ref="E19:E22" si="6">D19/B19</f>
        <v>1.09008601177003</v>
      </c>
      <c r="F19" s="638">
        <f t="shared" ref="F19:F22" si="7">D19/C19</f>
        <v>1.09008601177003</v>
      </c>
      <c r="G19" s="236" t="str">
        <f t="shared" si="5"/>
        <v>是</v>
      </c>
    </row>
    <row r="20" s="580" customFormat="1" ht="43" customHeight="1" spans="1:7">
      <c r="A20" s="211" t="s">
        <v>1541</v>
      </c>
      <c r="B20" s="185">
        <v>26500</v>
      </c>
      <c r="C20" s="185">
        <v>26500</v>
      </c>
      <c r="D20" s="185">
        <v>28889</v>
      </c>
      <c r="E20" s="642">
        <f t="shared" si="6"/>
        <v>1.09015094339623</v>
      </c>
      <c r="F20" s="642">
        <f t="shared" si="7"/>
        <v>1.09015094339623</v>
      </c>
      <c r="G20" s="236" t="str">
        <f t="shared" si="5"/>
        <v>是</v>
      </c>
    </row>
    <row r="21" s="580" customFormat="1" ht="43" hidden="1" customHeight="1" spans="1:7">
      <c r="A21" s="211" t="s">
        <v>1531</v>
      </c>
      <c r="B21" s="185"/>
      <c r="C21" s="185"/>
      <c r="D21" s="185"/>
      <c r="E21" s="642"/>
      <c r="F21" s="642"/>
      <c r="G21" s="236" t="str">
        <f t="shared" si="5"/>
        <v>否</v>
      </c>
    </row>
    <row r="22" s="580" customFormat="1" ht="43" customHeight="1" spans="1:7">
      <c r="A22" s="211" t="s">
        <v>1532</v>
      </c>
      <c r="B22" s="185">
        <v>8</v>
      </c>
      <c r="C22" s="185">
        <v>8</v>
      </c>
      <c r="D22" s="185">
        <v>7</v>
      </c>
      <c r="E22" s="642">
        <f t="shared" si="6"/>
        <v>0.875</v>
      </c>
      <c r="F22" s="642">
        <f t="shared" si="7"/>
        <v>0.875</v>
      </c>
      <c r="G22" s="580" t="str">
        <f t="shared" si="5"/>
        <v>是</v>
      </c>
    </row>
    <row r="23" s="580" customFormat="1" ht="43" hidden="1" customHeight="1" spans="1:7">
      <c r="A23" s="211" t="s">
        <v>1534</v>
      </c>
      <c r="B23" s="185"/>
      <c r="C23" s="212"/>
      <c r="D23" s="218"/>
      <c r="E23" s="642" t="str">
        <f t="shared" ref="E23:E28" si="8">IF(B23&lt;&gt;0,D23/B23-1,"")</f>
        <v/>
      </c>
      <c r="F23" s="645" t="str">
        <f t="shared" ref="F23:F28" si="9">IF(C23&lt;&gt;0,D23/C23,"")</f>
        <v/>
      </c>
      <c r="G23" s="580" t="str">
        <f t="shared" si="5"/>
        <v>否</v>
      </c>
    </row>
    <row r="24" s="580" customFormat="1" ht="43" hidden="1" customHeight="1" spans="1:7">
      <c r="A24" s="211" t="s">
        <v>1535</v>
      </c>
      <c r="B24" s="185"/>
      <c r="C24" s="212"/>
      <c r="D24" s="218"/>
      <c r="E24" s="642" t="str">
        <f t="shared" si="8"/>
        <v/>
      </c>
      <c r="F24" s="643" t="str">
        <f t="shared" si="9"/>
        <v/>
      </c>
      <c r="G24" s="580" t="str">
        <f t="shared" si="5"/>
        <v>否</v>
      </c>
    </row>
    <row r="25" s="236" customFormat="1" ht="43" customHeight="1" spans="1:7">
      <c r="A25" s="637" t="s">
        <v>1542</v>
      </c>
      <c r="B25" s="189">
        <f>SUM(B26:B29)</f>
        <v>2128</v>
      </c>
      <c r="C25" s="189">
        <f>SUM(C26:C29)</f>
        <v>2100</v>
      </c>
      <c r="D25" s="189">
        <f>SUM(D26:D29)</f>
        <v>2224</v>
      </c>
      <c r="E25" s="638">
        <f t="shared" si="8"/>
        <v>0.0451127819548873</v>
      </c>
      <c r="F25" s="638">
        <f t="shared" si="9"/>
        <v>1.05904761904762</v>
      </c>
      <c r="G25" s="236" t="str">
        <f t="shared" si="5"/>
        <v>是</v>
      </c>
    </row>
    <row r="26" s="580" customFormat="1" ht="43" customHeight="1" spans="1:7">
      <c r="A26" s="211" t="s">
        <v>1543</v>
      </c>
      <c r="B26" s="646">
        <v>2117</v>
      </c>
      <c r="C26" s="647">
        <v>2097</v>
      </c>
      <c r="D26" s="218">
        <v>2218</v>
      </c>
      <c r="E26" s="642">
        <f t="shared" si="8"/>
        <v>0.0477090222012282</v>
      </c>
      <c r="F26" s="643">
        <f t="shared" si="9"/>
        <v>1.05770147830234</v>
      </c>
      <c r="G26" s="580" t="str">
        <f t="shared" si="5"/>
        <v>是</v>
      </c>
    </row>
    <row r="27" s="580" customFormat="1" ht="43" hidden="1" customHeight="1" spans="1:7">
      <c r="A27" s="211" t="s">
        <v>1531</v>
      </c>
      <c r="B27" s="646"/>
      <c r="C27" s="647"/>
      <c r="D27" s="218"/>
      <c r="E27" s="642" t="str">
        <f t="shared" si="8"/>
        <v/>
      </c>
      <c r="F27" s="643" t="str">
        <f t="shared" si="9"/>
        <v/>
      </c>
      <c r="G27" s="580" t="str">
        <f t="shared" si="5"/>
        <v>否</v>
      </c>
    </row>
    <row r="28" s="580" customFormat="1" ht="43" customHeight="1" spans="1:7">
      <c r="A28" s="211" t="s">
        <v>1532</v>
      </c>
      <c r="B28" s="646">
        <v>2</v>
      </c>
      <c r="C28" s="647">
        <v>3</v>
      </c>
      <c r="D28" s="218">
        <v>4</v>
      </c>
      <c r="E28" s="642">
        <f t="shared" si="8"/>
        <v>1</v>
      </c>
      <c r="F28" s="643">
        <f t="shared" si="9"/>
        <v>1.33333333333333</v>
      </c>
      <c r="G28" s="580" t="str">
        <f t="shared" si="5"/>
        <v>是</v>
      </c>
    </row>
    <row r="29" s="580" customFormat="1" ht="43" customHeight="1" spans="1:7">
      <c r="A29" s="211" t="s">
        <v>1535</v>
      </c>
      <c r="B29" s="646">
        <v>9</v>
      </c>
      <c r="C29" s="647"/>
      <c r="D29" s="218">
        <v>2</v>
      </c>
      <c r="E29" s="642"/>
      <c r="F29" s="643"/>
      <c r="G29" s="580" t="str">
        <f t="shared" si="5"/>
        <v>是</v>
      </c>
    </row>
    <row r="30" s="580" customFormat="1" ht="43" customHeight="1" spans="1:8">
      <c r="A30" s="637" t="s">
        <v>1544</v>
      </c>
      <c r="B30" s="189">
        <f>SUM(B31:B36)</f>
        <v>3937.42</v>
      </c>
      <c r="C30" s="189">
        <f>SUM(C31:C36)</f>
        <v>4405</v>
      </c>
      <c r="D30" s="189">
        <f>SUM(D31:D36)</f>
        <v>4036.68</v>
      </c>
      <c r="E30" s="638">
        <f t="shared" ref="E30:E37" si="10">IF(B30&lt;&gt;0,D30/B30-1,"")</f>
        <v>0.0252094010798947</v>
      </c>
      <c r="F30" s="638">
        <f t="shared" ref="F30:F42" si="11">IF(C30&lt;&gt;0,D30/C30,"")</f>
        <v>0.916385925085131</v>
      </c>
      <c r="G30" s="580" t="str">
        <f t="shared" si="5"/>
        <v>是</v>
      </c>
      <c r="H30" s="236"/>
    </row>
    <row r="31" s="236" customFormat="1" ht="43" customHeight="1" spans="1:8">
      <c r="A31" s="648" t="s">
        <v>1530</v>
      </c>
      <c r="B31" s="649">
        <v>3361.29</v>
      </c>
      <c r="C31" s="650">
        <v>3800</v>
      </c>
      <c r="D31" s="651">
        <v>3424.35</v>
      </c>
      <c r="E31" s="652">
        <f t="shared" si="10"/>
        <v>0.0187606543916174</v>
      </c>
      <c r="F31" s="653">
        <f t="shared" si="11"/>
        <v>0.901144736842105</v>
      </c>
      <c r="G31" s="654" t="str">
        <f t="shared" si="5"/>
        <v>是</v>
      </c>
      <c r="H31" s="655"/>
    </row>
    <row r="32" s="238" customFormat="1" ht="43" customHeight="1" spans="1:8">
      <c r="A32" s="648" t="s">
        <v>1531</v>
      </c>
      <c r="B32" s="649">
        <v>506.360000000001</v>
      </c>
      <c r="C32" s="650">
        <v>560</v>
      </c>
      <c r="D32" s="651">
        <v>544.26</v>
      </c>
      <c r="E32" s="652">
        <f t="shared" si="10"/>
        <v>0.0748479342760071</v>
      </c>
      <c r="F32" s="653">
        <f t="shared" si="11"/>
        <v>0.971892857142857</v>
      </c>
      <c r="G32" s="655" t="str">
        <f t="shared" si="5"/>
        <v>是</v>
      </c>
      <c r="H32" s="655"/>
    </row>
    <row r="33" s="238" customFormat="1" ht="43" customHeight="1" spans="1:8">
      <c r="A33" s="648" t="s">
        <v>1532</v>
      </c>
      <c r="B33" s="649">
        <v>24.62</v>
      </c>
      <c r="C33" s="650">
        <v>20</v>
      </c>
      <c r="D33" s="651">
        <v>15.84</v>
      </c>
      <c r="E33" s="652">
        <f t="shared" si="10"/>
        <v>-0.356620633631194</v>
      </c>
      <c r="F33" s="653">
        <f t="shared" si="11"/>
        <v>0.792</v>
      </c>
      <c r="G33" s="655" t="str">
        <f t="shared" si="5"/>
        <v>是</v>
      </c>
      <c r="H33" s="273" t="s">
        <v>1545</v>
      </c>
    </row>
    <row r="34" s="238" customFormat="1" ht="43" hidden="1" customHeight="1" spans="1:8">
      <c r="A34" s="648" t="s">
        <v>1533</v>
      </c>
      <c r="B34" s="649"/>
      <c r="C34" s="650"/>
      <c r="D34" s="651"/>
      <c r="E34" s="652" t="str">
        <f t="shared" si="10"/>
        <v/>
      </c>
      <c r="F34" s="653" t="str">
        <f t="shared" si="11"/>
        <v/>
      </c>
      <c r="G34" s="655" t="str">
        <f t="shared" si="5"/>
        <v>否</v>
      </c>
      <c r="H34" s="580"/>
    </row>
    <row r="35" s="238" customFormat="1" ht="43" customHeight="1" spans="1:8">
      <c r="A35" s="648" t="s">
        <v>1534</v>
      </c>
      <c r="B35" s="649">
        <v>37.64</v>
      </c>
      <c r="C35" s="650">
        <v>15</v>
      </c>
      <c r="D35" s="651">
        <v>47.21</v>
      </c>
      <c r="E35" s="652">
        <f t="shared" si="10"/>
        <v>0.254250797024442</v>
      </c>
      <c r="F35" s="653">
        <f t="shared" si="11"/>
        <v>3.14733333333333</v>
      </c>
      <c r="G35" s="655" t="str">
        <f t="shared" si="5"/>
        <v>是</v>
      </c>
      <c r="H35" s="273" t="s">
        <v>1546</v>
      </c>
    </row>
    <row r="36" s="237" customFormat="1" ht="43" customHeight="1" spans="1:8">
      <c r="A36" s="648" t="s">
        <v>1535</v>
      </c>
      <c r="B36" s="649">
        <v>7.51</v>
      </c>
      <c r="C36" s="650">
        <v>10</v>
      </c>
      <c r="D36" s="651">
        <v>5.02</v>
      </c>
      <c r="E36" s="652">
        <f t="shared" si="10"/>
        <v>-0.33155792276964</v>
      </c>
      <c r="F36" s="653">
        <f t="shared" si="11"/>
        <v>0.502</v>
      </c>
      <c r="G36" s="655" t="str">
        <f t="shared" si="5"/>
        <v>是</v>
      </c>
      <c r="H36" s="656" t="s">
        <v>1547</v>
      </c>
    </row>
    <row r="37" s="635" customFormat="1" ht="43" customHeight="1" spans="1:8">
      <c r="A37" s="637" t="s">
        <v>1548</v>
      </c>
      <c r="B37" s="189">
        <f>SUM(B38:B42)</f>
        <v>25439</v>
      </c>
      <c r="C37" s="189">
        <f>SUM(C38:C42)</f>
        <v>32101</v>
      </c>
      <c r="D37" s="189">
        <f>SUM(D38:D42)</f>
        <v>31655</v>
      </c>
      <c r="E37" s="638">
        <f t="shared" si="10"/>
        <v>0.244349227563976</v>
      </c>
      <c r="F37" s="639">
        <f t="shared" si="11"/>
        <v>0.986106351827046</v>
      </c>
      <c r="G37" s="236" t="str">
        <f t="shared" si="5"/>
        <v>是</v>
      </c>
      <c r="H37" s="236"/>
    </row>
    <row r="38" s="635" customFormat="1" ht="43" customHeight="1" spans="1:8">
      <c r="A38" s="657" t="s">
        <v>1530</v>
      </c>
      <c r="B38" s="189">
        <v>18084</v>
      </c>
      <c r="C38" s="189">
        <v>18387</v>
      </c>
      <c r="D38" s="189">
        <v>20218</v>
      </c>
      <c r="E38" s="638"/>
      <c r="F38" s="639">
        <f t="shared" si="11"/>
        <v>1.0995812258661</v>
      </c>
      <c r="G38" s="236" t="str">
        <f t="shared" si="5"/>
        <v>是</v>
      </c>
      <c r="H38" s="236" t="s">
        <v>1549</v>
      </c>
    </row>
    <row r="39" s="635" customFormat="1" ht="43" customHeight="1" spans="1:8">
      <c r="A39" s="657" t="s">
        <v>1531</v>
      </c>
      <c r="B39" s="189">
        <v>6824</v>
      </c>
      <c r="C39" s="189">
        <v>13324</v>
      </c>
      <c r="D39" s="189">
        <v>10660</v>
      </c>
      <c r="E39" s="638"/>
      <c r="F39" s="639">
        <f t="shared" si="11"/>
        <v>0.800060042029421</v>
      </c>
      <c r="G39" s="236" t="str">
        <f t="shared" si="5"/>
        <v>是</v>
      </c>
      <c r="H39" s="236"/>
    </row>
    <row r="40" s="635" customFormat="1" ht="43" customHeight="1" spans="1:8">
      <c r="A40" s="657" t="s">
        <v>1532</v>
      </c>
      <c r="B40" s="185">
        <v>70</v>
      </c>
      <c r="C40" s="218">
        <v>68</v>
      </c>
      <c r="D40" s="218">
        <v>49</v>
      </c>
      <c r="E40" s="642">
        <f t="shared" ref="E40:E42" si="12">IF(B40&lt;&gt;0,D40/B40-1,"")</f>
        <v>-0.3</v>
      </c>
      <c r="F40" s="643">
        <f t="shared" si="11"/>
        <v>0.720588235294118</v>
      </c>
      <c r="G40" s="236" t="str">
        <f t="shared" si="5"/>
        <v>是</v>
      </c>
      <c r="H40" s="236"/>
    </row>
    <row r="41" s="635" customFormat="1" ht="43" customHeight="1" spans="1:8">
      <c r="A41" s="657" t="s">
        <v>1534</v>
      </c>
      <c r="B41" s="185">
        <v>460</v>
      </c>
      <c r="C41" s="218">
        <v>322</v>
      </c>
      <c r="D41" s="218">
        <v>724</v>
      </c>
      <c r="E41" s="642">
        <f t="shared" si="12"/>
        <v>0.573913043478261</v>
      </c>
      <c r="F41" s="643">
        <f t="shared" si="11"/>
        <v>2.24844720496894</v>
      </c>
      <c r="G41" s="236" t="str">
        <f t="shared" si="5"/>
        <v>是</v>
      </c>
      <c r="H41" s="236" t="s">
        <v>1550</v>
      </c>
    </row>
    <row r="42" s="635" customFormat="1" ht="43" customHeight="1" spans="1:8">
      <c r="A42" s="657" t="s">
        <v>1535</v>
      </c>
      <c r="B42" s="185">
        <v>1</v>
      </c>
      <c r="C42" s="218"/>
      <c r="D42" s="218">
        <v>4</v>
      </c>
      <c r="E42" s="642">
        <f t="shared" si="12"/>
        <v>3</v>
      </c>
      <c r="F42" s="643" t="str">
        <f t="shared" si="11"/>
        <v/>
      </c>
      <c r="G42" s="236" t="str">
        <f t="shared" si="5"/>
        <v>是</v>
      </c>
      <c r="H42" s="236"/>
    </row>
    <row r="43" s="237" customFormat="1" ht="43" customHeight="1" spans="1:8">
      <c r="A43" s="637" t="s">
        <v>1551</v>
      </c>
      <c r="B43" s="189">
        <f>SUM(B44:B47)</f>
        <v>9446</v>
      </c>
      <c r="C43" s="189">
        <f>SUM(C44:C47)</f>
        <v>9408</v>
      </c>
      <c r="D43" s="189">
        <f>SUM(D44:D47)</f>
        <v>9058</v>
      </c>
      <c r="E43" s="638">
        <f t="shared" ref="E43:E46" si="13">D43/B43</f>
        <v>0.958924412449714</v>
      </c>
      <c r="F43" s="638">
        <f t="shared" ref="F43:F46" si="14">D43/C43</f>
        <v>0.962797619047619</v>
      </c>
      <c r="G43" s="236" t="str">
        <f t="shared" si="5"/>
        <v>是</v>
      </c>
      <c r="H43" s="236"/>
    </row>
    <row r="44" s="238" customFormat="1" ht="43" customHeight="1" spans="1:8">
      <c r="A44" s="211" t="s">
        <v>1541</v>
      </c>
      <c r="B44" s="219">
        <v>8400</v>
      </c>
      <c r="C44" s="212">
        <v>8400</v>
      </c>
      <c r="D44" s="219">
        <v>8119</v>
      </c>
      <c r="E44" s="642">
        <f t="shared" si="13"/>
        <v>0.966547619047619</v>
      </c>
      <c r="F44" s="642">
        <f t="shared" si="14"/>
        <v>0.966547619047619</v>
      </c>
      <c r="G44" s="580" t="str">
        <f t="shared" si="5"/>
        <v>是</v>
      </c>
      <c r="H44" s="580"/>
    </row>
    <row r="45" s="238" customFormat="1" ht="43" customHeight="1" spans="1:8">
      <c r="A45" s="211" t="s">
        <v>1531</v>
      </c>
      <c r="B45" s="219">
        <v>1038</v>
      </c>
      <c r="C45" s="212">
        <v>1000</v>
      </c>
      <c r="D45" s="219">
        <v>914</v>
      </c>
      <c r="E45" s="642">
        <f t="shared" si="13"/>
        <v>0.880539499036609</v>
      </c>
      <c r="F45" s="642">
        <f t="shared" si="14"/>
        <v>0.914</v>
      </c>
      <c r="G45" s="580" t="str">
        <f t="shared" si="5"/>
        <v>是</v>
      </c>
      <c r="H45" s="580"/>
    </row>
    <row r="46" s="238" customFormat="1" ht="43" customHeight="1" spans="1:8">
      <c r="A46" s="211" t="s">
        <v>1532</v>
      </c>
      <c r="B46" s="219">
        <v>8</v>
      </c>
      <c r="C46" s="212">
        <v>8</v>
      </c>
      <c r="D46" s="219">
        <f>17+8</f>
        <v>25</v>
      </c>
      <c r="E46" s="642">
        <f t="shared" si="13"/>
        <v>3.125</v>
      </c>
      <c r="F46" s="642">
        <f t="shared" si="14"/>
        <v>3.125</v>
      </c>
      <c r="G46" s="580" t="str">
        <f t="shared" si="5"/>
        <v>是</v>
      </c>
      <c r="H46" s="580"/>
    </row>
    <row r="47" s="238" customFormat="1" ht="43" hidden="1" customHeight="1" spans="1:8">
      <c r="A47" s="211" t="s">
        <v>1535</v>
      </c>
      <c r="B47" s="219"/>
      <c r="C47" s="212"/>
      <c r="D47" s="219"/>
      <c r="E47" s="642"/>
      <c r="F47" s="642"/>
      <c r="G47" s="580" t="str">
        <f t="shared" si="5"/>
        <v>否</v>
      </c>
      <c r="H47" s="580"/>
    </row>
    <row r="48" s="237" customFormat="1" ht="43" customHeight="1" spans="1:8">
      <c r="A48" s="637" t="s">
        <v>1552</v>
      </c>
      <c r="B48" s="189">
        <f>SUM(B5,B37,B13,B19,B25,B30,B43)</f>
        <v>95828.42</v>
      </c>
      <c r="C48" s="189">
        <f>SUM(C5,C37,C13,C19,C25,C30,C43)</f>
        <v>102421</v>
      </c>
      <c r="D48" s="189">
        <f>SUM(D5,D37,D13,D19,D25,D30,D43)</f>
        <v>103953.4</v>
      </c>
      <c r="E48" s="638">
        <f>D48/B48</f>
        <v>1.08478674697965</v>
      </c>
      <c r="F48" s="638">
        <f>D48/C48</f>
        <v>1.01496177541715</v>
      </c>
      <c r="G48" s="580" t="str">
        <f t="shared" si="5"/>
        <v>是</v>
      </c>
      <c r="H48" s="236"/>
    </row>
    <row r="49" s="268" customFormat="1" ht="43" hidden="1" customHeight="1" spans="1:8">
      <c r="A49" s="226" t="s">
        <v>1553</v>
      </c>
      <c r="B49" s="253"/>
      <c r="C49" s="253"/>
      <c r="D49" s="253"/>
      <c r="E49" s="642"/>
      <c r="F49" s="642"/>
      <c r="G49" s="580" t="str">
        <f t="shared" si="5"/>
        <v>否</v>
      </c>
      <c r="H49" s="587"/>
    </row>
    <row r="50" s="268" customFormat="1" ht="43" hidden="1" customHeight="1" spans="1:8">
      <c r="A50" s="226" t="s">
        <v>1554</v>
      </c>
      <c r="B50" s="253"/>
      <c r="C50" s="253"/>
      <c r="D50" s="253"/>
      <c r="E50" s="642"/>
      <c r="F50" s="642"/>
      <c r="G50" s="580" t="str">
        <f t="shared" si="5"/>
        <v>否</v>
      </c>
      <c r="H50" s="587"/>
    </row>
    <row r="51" s="268" customFormat="1" ht="43" hidden="1" customHeight="1" spans="1:8">
      <c r="A51" s="226" t="s">
        <v>1555</v>
      </c>
      <c r="B51" s="253"/>
      <c r="C51" s="253"/>
      <c r="D51" s="253"/>
      <c r="E51" s="642"/>
      <c r="F51" s="642"/>
      <c r="G51" s="580" t="str">
        <f t="shared" si="5"/>
        <v>否</v>
      </c>
      <c r="H51" s="587"/>
    </row>
    <row r="52" s="268" customFormat="1" ht="43" hidden="1" customHeight="1" spans="1:8">
      <c r="A52" s="226" t="s">
        <v>1556</v>
      </c>
      <c r="B52" s="253"/>
      <c r="C52" s="253"/>
      <c r="D52" s="253"/>
      <c r="E52" s="642"/>
      <c r="F52" s="642"/>
      <c r="G52" s="580" t="str">
        <f t="shared" si="5"/>
        <v>否</v>
      </c>
      <c r="H52" s="587"/>
    </row>
    <row r="53" s="268" customFormat="1" ht="43" hidden="1" customHeight="1" spans="1:8">
      <c r="A53" s="226" t="s">
        <v>1557</v>
      </c>
      <c r="B53" s="253"/>
      <c r="C53" s="253"/>
      <c r="D53" s="253"/>
      <c r="E53" s="642"/>
      <c r="F53" s="642"/>
      <c r="G53" s="580" t="str">
        <f t="shared" si="5"/>
        <v>否</v>
      </c>
      <c r="H53" s="587"/>
    </row>
    <row r="54" s="237" customFormat="1" ht="43" customHeight="1" spans="1:8">
      <c r="A54" s="637" t="s">
        <v>1558</v>
      </c>
      <c r="B54" s="658">
        <f>SUM(B55:B61)</f>
        <v>90700.93</v>
      </c>
      <c r="C54" s="658">
        <f>SUM(C55:C61)</f>
        <v>94209.56</v>
      </c>
      <c r="D54" s="658">
        <f>SUM(D55:D61)</f>
        <v>96068.64</v>
      </c>
      <c r="E54" s="638">
        <f t="shared" ref="E54:E59" si="15">IF(B54&lt;&gt;0,D54/B54-1,"")</f>
        <v>0.0591803193197689</v>
      </c>
      <c r="F54" s="639">
        <f t="shared" ref="F54:F59" si="16">IF(C54&lt;&gt;0,D54/C54,"")</f>
        <v>1.01973345380235</v>
      </c>
      <c r="G54" s="236" t="str">
        <f t="shared" si="5"/>
        <v>是</v>
      </c>
      <c r="H54" s="236"/>
    </row>
    <row r="55" s="268" customFormat="1" ht="43" customHeight="1" spans="1:8">
      <c r="A55" s="226" t="s">
        <v>1559</v>
      </c>
      <c r="B55" s="641">
        <v>38236</v>
      </c>
      <c r="C55" s="641">
        <v>40039</v>
      </c>
      <c r="D55" s="641">
        <v>41268</v>
      </c>
      <c r="E55" s="642">
        <f t="shared" si="15"/>
        <v>0.0792969975938906</v>
      </c>
      <c r="F55" s="643">
        <f t="shared" si="16"/>
        <v>1.0306950723045</v>
      </c>
      <c r="G55" s="236" t="str">
        <f t="shared" si="5"/>
        <v>是</v>
      </c>
      <c r="H55" s="587"/>
    </row>
    <row r="56" s="268" customFormat="1" ht="43" customHeight="1" spans="1:8">
      <c r="A56" s="226" t="s">
        <v>1560</v>
      </c>
      <c r="B56" s="641">
        <v>5081</v>
      </c>
      <c r="C56" s="641">
        <v>5498</v>
      </c>
      <c r="D56" s="641">
        <v>4961</v>
      </c>
      <c r="E56" s="642">
        <f t="shared" si="15"/>
        <v>-0.0236173981499704</v>
      </c>
      <c r="F56" s="643">
        <f t="shared" si="16"/>
        <v>0.902328119316115</v>
      </c>
      <c r="G56" s="236" t="str">
        <f t="shared" ref="G56:G62" si="17">IF(A56&lt;&gt;"",IF(SUM(B56:D56)&lt;&gt;0,"是","否"),"是")</f>
        <v>是</v>
      </c>
      <c r="H56" s="587"/>
    </row>
    <row r="57" s="237" customFormat="1" ht="43" customHeight="1" spans="1:8">
      <c r="A57" s="226" t="s">
        <v>1561</v>
      </c>
      <c r="B57" s="219">
        <v>16805</v>
      </c>
      <c r="C57" s="647">
        <v>16800</v>
      </c>
      <c r="D57" s="218">
        <v>16271</v>
      </c>
      <c r="E57" s="642">
        <f t="shared" si="15"/>
        <v>-0.0317762570663493</v>
      </c>
      <c r="F57" s="643">
        <f t="shared" si="16"/>
        <v>0.968511904761905</v>
      </c>
      <c r="G57" s="236" t="str">
        <f t="shared" si="17"/>
        <v>是</v>
      </c>
      <c r="H57" s="587"/>
    </row>
    <row r="58" s="237" customFormat="1" ht="43" customHeight="1" spans="1:8">
      <c r="A58" s="659" t="s">
        <v>1562</v>
      </c>
      <c r="B58" s="660">
        <v>9231.93</v>
      </c>
      <c r="C58" s="661">
        <v>10072.56</v>
      </c>
      <c r="D58" s="662">
        <v>10144.64</v>
      </c>
      <c r="E58" s="663">
        <f t="shared" si="15"/>
        <v>0.098864484457746</v>
      </c>
      <c r="F58" s="645">
        <f t="shared" si="16"/>
        <v>1.00715607551606</v>
      </c>
      <c r="G58" s="236" t="str">
        <f t="shared" si="17"/>
        <v>是</v>
      </c>
      <c r="H58" s="587"/>
    </row>
    <row r="59" s="237" customFormat="1" ht="43" customHeight="1" spans="1:8">
      <c r="A59" s="226" t="s">
        <v>1563</v>
      </c>
      <c r="B59" s="641">
        <v>7585</v>
      </c>
      <c r="C59" s="641">
        <v>8000</v>
      </c>
      <c r="D59" s="641">
        <v>9651</v>
      </c>
      <c r="E59" s="642">
        <f t="shared" si="15"/>
        <v>0.272379696769941</v>
      </c>
      <c r="F59" s="643">
        <f t="shared" si="16"/>
        <v>1.206375</v>
      </c>
      <c r="G59" s="236" t="str">
        <f t="shared" si="17"/>
        <v>是</v>
      </c>
      <c r="H59" s="587"/>
    </row>
    <row r="60" s="237" customFormat="1" ht="43" hidden="1" customHeight="1" spans="1:8">
      <c r="A60" s="226" t="s">
        <v>1564</v>
      </c>
      <c r="B60" s="641"/>
      <c r="C60" s="641"/>
      <c r="D60" s="641"/>
      <c r="E60" s="642"/>
      <c r="F60" s="643"/>
      <c r="G60" s="236" t="str">
        <f t="shared" si="17"/>
        <v>否</v>
      </c>
      <c r="H60" s="587"/>
    </row>
    <row r="61" s="237" customFormat="1" ht="43" customHeight="1" spans="1:8">
      <c r="A61" s="226" t="s">
        <v>1565</v>
      </c>
      <c r="B61" s="219">
        <v>13762</v>
      </c>
      <c r="C61" s="647">
        <v>13800</v>
      </c>
      <c r="D61" s="218">
        <v>13773</v>
      </c>
      <c r="E61" s="642">
        <f>IF(B61&lt;&gt;0,D61/B61-1,"")</f>
        <v>0.000799302426972792</v>
      </c>
      <c r="F61" s="643">
        <f>IF(C61&lt;&gt;0,D61/C61,"")</f>
        <v>0.99804347826087</v>
      </c>
      <c r="G61" s="236" t="str">
        <f t="shared" si="17"/>
        <v>是</v>
      </c>
      <c r="H61" s="587"/>
    </row>
    <row r="62" s="237" customFormat="1" ht="43" customHeight="1" spans="1:8">
      <c r="A62" s="664" t="s">
        <v>74</v>
      </c>
      <c r="B62" s="189">
        <f>SUM(B48+B54)</f>
        <v>186529.35</v>
      </c>
      <c r="C62" s="189">
        <f>SUM(C48,C54)</f>
        <v>196630.56</v>
      </c>
      <c r="D62" s="189">
        <f>SUM(D48,D54)</f>
        <v>200022.04</v>
      </c>
      <c r="E62" s="638">
        <f>IF(B62&lt;&gt;0,D62/B62-1,"")</f>
        <v>0.0723354796443563</v>
      </c>
      <c r="F62" s="638">
        <f>IF(C62&lt;&gt;0,D62/C62,"")</f>
        <v>1.01724798017155</v>
      </c>
      <c r="G62" s="236" t="str">
        <f t="shared" si="17"/>
        <v>是</v>
      </c>
      <c r="H62" s="236"/>
    </row>
    <row r="63" s="237" customFormat="1" spans="2:4">
      <c r="B63" s="624"/>
      <c r="C63" s="624"/>
      <c r="D63" s="624"/>
    </row>
  </sheetData>
  <autoFilter ref="A4:H62">
    <filterColumn colId="6">
      <customFilters>
        <customFilter operator="equal" val="是"/>
      </customFilters>
    </filterColumn>
    <extLst/>
  </autoFilter>
  <mergeCells count="5">
    <mergeCell ref="A1:F1"/>
    <mergeCell ref="C3:D3"/>
    <mergeCell ref="E3:F3"/>
    <mergeCell ref="A3:A4"/>
    <mergeCell ref="B3:B4"/>
  </mergeCells>
  <conditionalFormatting sqref="F6">
    <cfRule type="cellIs" dxfId="4" priority="38" stopIfTrue="1" operator="lessThan">
      <formula>0</formula>
    </cfRule>
  </conditionalFormatting>
  <conditionalFormatting sqref="C7">
    <cfRule type="cellIs" dxfId="4" priority="24" stopIfTrue="1" operator="lessThan">
      <formula>0</formula>
    </cfRule>
    <cfRule type="cellIs" dxfId="4" priority="23" stopIfTrue="1" operator="lessThan">
      <formula>0</formula>
    </cfRule>
  </conditionalFormatting>
  <conditionalFormatting sqref="F7">
    <cfRule type="cellIs" dxfId="2" priority="27" stopIfTrue="1" operator="lessThanOrEqual">
      <formula>-1</formula>
    </cfRule>
    <cfRule type="cellIs" dxfId="2" priority="26" stopIfTrue="1" operator="greaterThan">
      <formula>10</formula>
    </cfRule>
    <cfRule type="cellIs" dxfId="4" priority="25" stopIfTrue="1" operator="lessThan">
      <formula>0</formula>
    </cfRule>
  </conditionalFormatting>
  <conditionalFormatting sqref="F13">
    <cfRule type="cellIs" dxfId="4" priority="22" stopIfTrue="1" operator="lessThan">
      <formula>0</formula>
    </cfRule>
  </conditionalFormatting>
  <conditionalFormatting sqref="C44">
    <cfRule type="cellIs" dxfId="3" priority="6" stopIfTrue="1" operator="lessThanOrEqual">
      <formula>-1</formula>
    </cfRule>
  </conditionalFormatting>
  <conditionalFormatting sqref="C47">
    <cfRule type="cellIs" dxfId="3" priority="18" stopIfTrue="1" operator="lessThanOrEqual">
      <formula>-1</formula>
    </cfRule>
  </conditionalFormatting>
  <conditionalFormatting sqref="C58">
    <cfRule type="cellIs" dxfId="4" priority="2" stopIfTrue="1" operator="lessThan">
      <formula>0</formula>
    </cfRule>
    <cfRule type="cellIs" dxfId="4" priority="1" stopIfTrue="1" operator="lessThan">
      <formula>0</formula>
    </cfRule>
  </conditionalFormatting>
  <conditionalFormatting sqref="C22:C24">
    <cfRule type="cellIs" dxfId="3" priority="19" stopIfTrue="1" operator="lessThanOrEqual">
      <formula>-1</formula>
    </cfRule>
  </conditionalFormatting>
  <conditionalFormatting sqref="C26:C29">
    <cfRule type="cellIs" dxfId="4" priority="33" stopIfTrue="1" operator="lessThan">
      <formula>0</formula>
    </cfRule>
    <cfRule type="cellIs" dxfId="4" priority="28" stopIfTrue="1" operator="lessThan">
      <formula>0</formula>
    </cfRule>
  </conditionalFormatting>
  <conditionalFormatting sqref="C31:C36">
    <cfRule type="cellIs" dxfId="4" priority="10" stopIfTrue="1" operator="lessThan">
      <formula>0</formula>
    </cfRule>
    <cfRule type="cellIs" dxfId="4" priority="9" stopIfTrue="1" operator="lessThan">
      <formula>0</formula>
    </cfRule>
    <cfRule type="cellIs" dxfId="4" priority="8" stopIfTrue="1" operator="lessThan">
      <formula>0</formula>
    </cfRule>
    <cfRule type="cellIs" dxfId="4" priority="7" stopIfTrue="1" operator="lessThan">
      <formula>0</formula>
    </cfRule>
  </conditionalFormatting>
  <conditionalFormatting sqref="C40:C42">
    <cfRule type="cellIs" dxfId="4" priority="32" stopIfTrue="1" operator="lessThan">
      <formula>0</formula>
    </cfRule>
    <cfRule type="cellIs" dxfId="4" priority="29" stopIfTrue="1" operator="lessThan">
      <formula>0</formula>
    </cfRule>
  </conditionalFormatting>
  <conditionalFormatting sqref="C45:C46">
    <cfRule type="cellIs" dxfId="3" priority="5" stopIfTrue="1" operator="lessThanOrEqual">
      <formula>-1</formula>
    </cfRule>
  </conditionalFormatting>
  <conditionalFormatting sqref="F14:F16">
    <cfRule type="cellIs" dxfId="4" priority="17" stopIfTrue="1" operator="lessThan">
      <formula>0</formula>
    </cfRule>
    <cfRule type="cellIs" dxfId="2" priority="16" stopIfTrue="1" operator="lessThanOrEqual">
      <formula>-1</formula>
    </cfRule>
    <cfRule type="cellIs" dxfId="2" priority="15" stopIfTrue="1" operator="greaterThan">
      <formula>10</formula>
    </cfRule>
  </conditionalFormatting>
  <conditionalFormatting sqref="F31:F36">
    <cfRule type="cellIs" dxfId="4" priority="14" stopIfTrue="1" operator="lessThan">
      <formula>0</formula>
    </cfRule>
    <cfRule type="cellIs" dxfId="4" priority="13" stopIfTrue="1" operator="lessThan">
      <formula>0</formula>
    </cfRule>
    <cfRule type="cellIs" dxfId="2" priority="12" stopIfTrue="1" operator="lessThanOrEqual">
      <formula>-1</formula>
    </cfRule>
    <cfRule type="cellIs" dxfId="2" priority="11" stopIfTrue="1" operator="greaterThan">
      <formula>10</formula>
    </cfRule>
  </conditionalFormatting>
  <conditionalFormatting sqref="F40:F42">
    <cfRule type="cellIs" dxfId="4" priority="39" stopIfTrue="1" operator="lessThan">
      <formula>0</formula>
    </cfRule>
  </conditionalFormatting>
  <conditionalFormatting sqref="F54:F61">
    <cfRule type="cellIs" dxfId="4" priority="41" stopIfTrue="1" operator="lessThan">
      <formula>0</formula>
    </cfRule>
    <cfRule type="cellIs" dxfId="4" priority="37" stopIfTrue="1" operator="lessThan">
      <formula>0</formula>
    </cfRule>
  </conditionalFormatting>
  <conditionalFormatting sqref="F5:F6 F8:F12 F26:F29 F37:F42 F22:F24 F54:F61">
    <cfRule type="cellIs" dxfId="2" priority="36" stopIfTrue="1" operator="lessThanOrEqual">
      <formula>-1</formula>
    </cfRule>
    <cfRule type="cellIs" dxfId="2" priority="35" stopIfTrue="1" operator="greaterThan">
      <formula>10</formula>
    </cfRule>
  </conditionalFormatting>
  <conditionalFormatting sqref="C6 C8:C12">
    <cfRule type="cellIs" dxfId="4" priority="31" stopIfTrue="1" operator="lessThan">
      <formula>0</formula>
    </cfRule>
    <cfRule type="cellIs" dxfId="4" priority="30" stopIfTrue="1" operator="lessThan">
      <formula>0</formula>
    </cfRule>
  </conditionalFormatting>
  <conditionalFormatting sqref="F8:F12 F37:F39">
    <cfRule type="cellIs" dxfId="4" priority="34" stopIfTrue="1" operator="lessThan">
      <formula>0</formula>
    </cfRule>
  </conditionalFormatting>
  <conditionalFormatting sqref="F13 F17:F18">
    <cfRule type="cellIs" dxfId="2" priority="21" stopIfTrue="1" operator="lessThanOrEqual">
      <formula>-1</formula>
    </cfRule>
    <cfRule type="cellIs" dxfId="2" priority="20" stopIfTrue="1" operator="greaterThan">
      <formula>10</formula>
    </cfRule>
  </conditionalFormatting>
  <conditionalFormatting sqref="F22:F24 F26:F29">
    <cfRule type="cellIs" dxfId="4" priority="40" stopIfTrue="1" operator="lessThan">
      <formula>0</formula>
    </cfRule>
  </conditionalFormatting>
  <conditionalFormatting sqref="C57 C61">
    <cfRule type="cellIs" dxfId="4" priority="4" stopIfTrue="1" operator="lessThan">
      <formula>0</formula>
    </cfRule>
    <cfRule type="cellIs" dxfId="4" priority="3" stopIfTrue="1" operator="lessThan">
      <formula>0</formula>
    </cfRule>
  </conditionalFormatting>
  <conditionalFormatting sqref="C63:D76">
    <cfRule type="cellIs" dxfId="4" priority="129" stopIfTrue="1" operator="lessThan">
      <formula>0</formula>
    </cfRule>
  </conditionalFormatting>
  <conditionalFormatting sqref="E63:F76">
    <cfRule type="cellIs" dxfId="4" priority="128"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7">
    <tabColor rgb="FFFF0000"/>
  </sheetPr>
  <dimension ref="A1:I56"/>
  <sheetViews>
    <sheetView showZeros="0" zoomScale="70" zoomScaleNormal="70" workbookViewId="0">
      <pane ySplit="4" topLeftCell="A40" activePane="bottomLeft" state="frozen"/>
      <selection/>
      <selection pane="bottomLeft" activeCell="D39" sqref="D39"/>
    </sheetView>
  </sheetViews>
  <sheetFormatPr defaultColWidth="9" defaultRowHeight="15.6"/>
  <cols>
    <col min="1" max="1" width="54.7685185185185" style="237" customWidth="1"/>
    <col min="2" max="2" width="18.0925925925926" style="236" customWidth="1"/>
    <col min="3" max="4" width="16.75" style="236" customWidth="1"/>
    <col min="5" max="6" width="15.5" style="237" customWidth="1"/>
    <col min="7" max="7" width="9" style="237"/>
    <col min="8" max="8" width="9" style="237" hidden="1" customWidth="1"/>
    <col min="9" max="9" width="13.0277777777778" style="237" customWidth="1"/>
    <col min="10" max="16384" width="9" style="237"/>
  </cols>
  <sheetData>
    <row r="1" s="236" customFormat="1" ht="45" customHeight="1" spans="1:7">
      <c r="A1" s="627" t="s">
        <v>1568</v>
      </c>
      <c r="B1" s="627"/>
      <c r="C1" s="627"/>
      <c r="D1" s="627"/>
      <c r="E1" s="627"/>
      <c r="F1" s="627"/>
      <c r="G1" s="241"/>
    </row>
    <row r="2" s="626" customFormat="1" ht="20.1" customHeight="1" spans="1:8">
      <c r="A2" s="628" t="s">
        <v>1569</v>
      </c>
      <c r="B2" s="629"/>
      <c r="C2" s="630"/>
      <c r="D2" s="631"/>
      <c r="F2" s="481" t="s">
        <v>1570</v>
      </c>
      <c r="H2" s="236"/>
    </row>
    <row r="3" s="236" customFormat="1" ht="36" customHeight="1" spans="1:7">
      <c r="A3" s="264" t="s">
        <v>4</v>
      </c>
      <c r="B3" s="151" t="s">
        <v>5</v>
      </c>
      <c r="C3" s="151" t="s">
        <v>6</v>
      </c>
      <c r="D3" s="151"/>
      <c r="E3" s="152" t="s">
        <v>7</v>
      </c>
      <c r="F3" s="152"/>
      <c r="G3" s="518"/>
    </row>
    <row r="4" s="236" customFormat="1" ht="50" customHeight="1" spans="1:7">
      <c r="A4" s="264"/>
      <c r="B4" s="151"/>
      <c r="C4" s="151" t="s">
        <v>79</v>
      </c>
      <c r="D4" s="151" t="s">
        <v>10</v>
      </c>
      <c r="E4" s="151" t="s">
        <v>11</v>
      </c>
      <c r="F4" s="151" t="s">
        <v>80</v>
      </c>
      <c r="G4" s="518" t="s">
        <v>8</v>
      </c>
    </row>
    <row r="5" s="237" customFormat="1" ht="44" customHeight="1" spans="1:7">
      <c r="A5" s="195" t="s">
        <v>1571</v>
      </c>
      <c r="B5" s="189">
        <f>SUM(B6:B10)</f>
        <v>38236</v>
      </c>
      <c r="C5" s="189">
        <f>SUM(C6:C10)</f>
        <v>40039</v>
      </c>
      <c r="D5" s="189">
        <f>SUM(D6:D10)</f>
        <v>41268</v>
      </c>
      <c r="E5" s="582">
        <f>IF(B5&lt;&gt;0,D5/B5-1,"")</f>
        <v>0.0792969975938906</v>
      </c>
      <c r="F5" s="594">
        <f>IF(C5&lt;&gt;0,D5/C5,"")</f>
        <v>1.0306950723045</v>
      </c>
      <c r="G5" s="237" t="str">
        <f>IF(A5&lt;&gt;"",IF(SUM(B5:D5)&lt;&gt;0,"是","否"),"是")</f>
        <v>是</v>
      </c>
    </row>
    <row r="6" s="237" customFormat="1" ht="44" customHeight="1" spans="1:7">
      <c r="A6" s="176" t="s">
        <v>1572</v>
      </c>
      <c r="B6" s="185">
        <v>36537</v>
      </c>
      <c r="C6" s="595">
        <v>38410</v>
      </c>
      <c r="D6" s="177">
        <v>39144</v>
      </c>
      <c r="E6" s="585">
        <f>IF(B6&lt;&gt;0,D6/B6-1,"")</f>
        <v>0.0713523277773216</v>
      </c>
      <c r="F6" s="596">
        <f>IF(C6&lt;&gt;0,D6/C6,"")</f>
        <v>1.01910960687321</v>
      </c>
      <c r="G6" s="237" t="str">
        <f>IF(A6&lt;&gt;"",IF(SUM(B6:D6)&lt;&gt;0,"是","否"),"是")</f>
        <v>是</v>
      </c>
    </row>
    <row r="7" s="237" customFormat="1" ht="44" customHeight="1" spans="1:7">
      <c r="A7" s="176" t="s">
        <v>1573</v>
      </c>
      <c r="B7" s="185">
        <v>1449</v>
      </c>
      <c r="C7" s="595">
        <v>1453</v>
      </c>
      <c r="D7" s="177">
        <v>1677</v>
      </c>
      <c r="E7" s="585">
        <f>IF(B7&lt;&gt;0,D7/B7-1,"")</f>
        <v>0.157349896480331</v>
      </c>
      <c r="F7" s="596">
        <f>IF(C7&lt;&gt;0,D7/C7,"")</f>
        <v>1.15416379903648</v>
      </c>
      <c r="G7" s="237" t="str">
        <f t="shared" ref="G7:G38" si="0">IF(A7&lt;&gt;"",IF(SUM(B7:D7)&lt;&gt;0,"是","否"),"是")</f>
        <v>是</v>
      </c>
    </row>
    <row r="8" s="237" customFormat="1" ht="44" customHeight="1" spans="1:7">
      <c r="A8" s="176" t="s">
        <v>1574</v>
      </c>
      <c r="B8" s="185">
        <v>181</v>
      </c>
      <c r="C8" s="595">
        <v>176</v>
      </c>
      <c r="D8" s="177">
        <v>360</v>
      </c>
      <c r="E8" s="585">
        <f>IF(B8&lt;&gt;0,D8/B8-1,"")</f>
        <v>0.988950276243094</v>
      </c>
      <c r="F8" s="596">
        <f>IF(C8&lt;&gt;0,D8/C8,"")</f>
        <v>2.04545454545455</v>
      </c>
      <c r="G8" s="237" t="str">
        <f t="shared" si="0"/>
        <v>是</v>
      </c>
    </row>
    <row r="9" s="237" customFormat="1" ht="44" customHeight="1" spans="1:7">
      <c r="A9" s="176" t="s">
        <v>1575</v>
      </c>
      <c r="B9" s="185">
        <v>69</v>
      </c>
      <c r="C9" s="595"/>
      <c r="D9" s="177">
        <v>87</v>
      </c>
      <c r="E9" s="585">
        <f>IF(B9&lt;&gt;0,D9/B9-1,"")</f>
        <v>0.260869565217391</v>
      </c>
      <c r="F9" s="596" t="str">
        <f>IF(C9&lt;&gt;0,D9/C9,"")</f>
        <v/>
      </c>
      <c r="G9" s="237" t="str">
        <f t="shared" si="0"/>
        <v>是</v>
      </c>
    </row>
    <row r="10" s="237" customFormat="1" ht="44" hidden="1" customHeight="1" spans="1:7">
      <c r="A10" s="176" t="s">
        <v>1576</v>
      </c>
      <c r="B10" s="185"/>
      <c r="C10" s="595"/>
      <c r="D10" s="177"/>
      <c r="E10" s="585"/>
      <c r="F10" s="596"/>
      <c r="G10" s="237" t="str">
        <f t="shared" si="0"/>
        <v>否</v>
      </c>
    </row>
    <row r="11" s="237" customFormat="1" ht="44" customHeight="1" spans="1:8">
      <c r="A11" s="195" t="s">
        <v>1577</v>
      </c>
      <c r="B11" s="189">
        <f>SUM(B12:B20)</f>
        <v>5067</v>
      </c>
      <c r="C11" s="189">
        <f>SUM(C12:C20)</f>
        <v>5498</v>
      </c>
      <c r="D11" s="189">
        <f>SUM(D12:D20)</f>
        <v>4961</v>
      </c>
      <c r="E11" s="582">
        <f t="shared" ref="E11:E18" si="1">IF(B11&lt;&gt;0,D11/B11-1,"")</f>
        <v>-0.0209196763370831</v>
      </c>
      <c r="F11" s="594">
        <f t="shared" ref="F11:F18" si="2">IF(C11&lt;&gt;0,D11/C11,"")</f>
        <v>0.902328119316115</v>
      </c>
      <c r="G11" s="237" t="str">
        <f t="shared" si="0"/>
        <v>是</v>
      </c>
      <c r="H11" s="236"/>
    </row>
    <row r="12" s="237" customFormat="1" ht="44" customHeight="1" spans="1:8">
      <c r="A12" s="176" t="s">
        <v>1578</v>
      </c>
      <c r="B12" s="185">
        <v>3322</v>
      </c>
      <c r="C12" s="588">
        <v>3977</v>
      </c>
      <c r="D12" s="218">
        <v>3138</v>
      </c>
      <c r="E12" s="585">
        <f t="shared" si="1"/>
        <v>-0.0553883202889826</v>
      </c>
      <c r="F12" s="596">
        <f t="shared" si="2"/>
        <v>0.789036962534574</v>
      </c>
      <c r="G12" s="237" t="str">
        <f t="shared" si="0"/>
        <v>是</v>
      </c>
      <c r="H12" s="236"/>
    </row>
    <row r="13" s="237" customFormat="1" ht="44" customHeight="1" spans="1:8">
      <c r="A13" s="176" t="s">
        <v>1579</v>
      </c>
      <c r="B13" s="185">
        <v>738</v>
      </c>
      <c r="C13" s="588">
        <v>1000</v>
      </c>
      <c r="D13" s="218">
        <v>775</v>
      </c>
      <c r="E13" s="585">
        <f t="shared" si="1"/>
        <v>0.0501355013550135</v>
      </c>
      <c r="F13" s="596">
        <f t="shared" si="2"/>
        <v>0.775</v>
      </c>
      <c r="G13" s="237" t="str">
        <f t="shared" si="0"/>
        <v>是</v>
      </c>
      <c r="H13" s="236"/>
    </row>
    <row r="14" s="237" customFormat="1" ht="44" customHeight="1" spans="1:8">
      <c r="A14" s="176" t="s">
        <v>1573</v>
      </c>
      <c r="B14" s="185">
        <v>32</v>
      </c>
      <c r="C14" s="588">
        <v>37</v>
      </c>
      <c r="D14" s="218">
        <v>37</v>
      </c>
      <c r="E14" s="585">
        <f t="shared" si="1"/>
        <v>0.15625</v>
      </c>
      <c r="F14" s="596">
        <f t="shared" si="2"/>
        <v>1</v>
      </c>
      <c r="G14" s="237" t="str">
        <f t="shared" si="0"/>
        <v>是</v>
      </c>
      <c r="H14" s="236"/>
    </row>
    <row r="15" s="236" customFormat="1" ht="44" hidden="1" customHeight="1" spans="1:7">
      <c r="A15" s="176" t="s">
        <v>1580</v>
      </c>
      <c r="B15" s="185"/>
      <c r="C15" s="588"/>
      <c r="D15" s="218"/>
      <c r="E15" s="585" t="str">
        <f t="shared" si="1"/>
        <v/>
      </c>
      <c r="F15" s="596" t="str">
        <f t="shared" si="2"/>
        <v/>
      </c>
      <c r="G15" s="237" t="str">
        <f t="shared" si="0"/>
        <v>否</v>
      </c>
    </row>
    <row r="16" s="236" customFormat="1" ht="44" customHeight="1" spans="1:9">
      <c r="A16" s="176" t="s">
        <v>1581</v>
      </c>
      <c r="B16" s="185">
        <v>648</v>
      </c>
      <c r="C16" s="588">
        <v>459</v>
      </c>
      <c r="D16" s="218">
        <v>792</v>
      </c>
      <c r="E16" s="585">
        <f t="shared" si="1"/>
        <v>0.222222222222222</v>
      </c>
      <c r="F16" s="596">
        <f t="shared" si="2"/>
        <v>1.72549019607843</v>
      </c>
      <c r="G16" s="237" t="str">
        <f t="shared" si="0"/>
        <v>是</v>
      </c>
      <c r="I16" s="625"/>
    </row>
    <row r="17" s="236" customFormat="1" ht="44" customHeight="1" spans="1:9">
      <c r="A17" s="176" t="s">
        <v>1582</v>
      </c>
      <c r="B17" s="185">
        <v>306</v>
      </c>
      <c r="C17" s="588"/>
      <c r="D17" s="218">
        <v>194</v>
      </c>
      <c r="E17" s="585">
        <f t="shared" si="1"/>
        <v>-0.366013071895425</v>
      </c>
      <c r="F17" s="596" t="str">
        <f t="shared" si="2"/>
        <v/>
      </c>
      <c r="G17" s="237" t="str">
        <f t="shared" si="0"/>
        <v>是</v>
      </c>
      <c r="I17" s="625"/>
    </row>
    <row r="18" s="236" customFormat="1" ht="44" customHeight="1" spans="1:9">
      <c r="A18" s="176" t="s">
        <v>1583</v>
      </c>
      <c r="B18" s="185">
        <v>21</v>
      </c>
      <c r="C18" s="588">
        <v>25</v>
      </c>
      <c r="D18" s="218">
        <v>25</v>
      </c>
      <c r="E18" s="585">
        <f t="shared" si="1"/>
        <v>0.19047619047619</v>
      </c>
      <c r="F18" s="596">
        <f t="shared" si="2"/>
        <v>1</v>
      </c>
      <c r="G18" s="237" t="str">
        <f t="shared" si="0"/>
        <v>是</v>
      </c>
      <c r="I18" s="625"/>
    </row>
    <row r="19" s="236" customFormat="1" ht="44" hidden="1" customHeight="1" spans="1:9">
      <c r="A19" s="176" t="s">
        <v>1574</v>
      </c>
      <c r="B19" s="185"/>
      <c r="C19" s="588"/>
      <c r="D19" s="218"/>
      <c r="E19" s="585"/>
      <c r="F19" s="596"/>
      <c r="G19" s="237" t="str">
        <f t="shared" si="0"/>
        <v>否</v>
      </c>
      <c r="I19" s="625"/>
    </row>
    <row r="20" s="236" customFormat="1" ht="44" hidden="1" customHeight="1" spans="1:9">
      <c r="A20" s="176" t="s">
        <v>1575</v>
      </c>
      <c r="B20" s="185"/>
      <c r="C20" s="588"/>
      <c r="D20" s="218"/>
      <c r="E20" s="585"/>
      <c r="F20" s="596"/>
      <c r="G20" s="237" t="str">
        <f t="shared" si="0"/>
        <v>否</v>
      </c>
      <c r="I20" s="625"/>
    </row>
    <row r="21" s="236" customFormat="1" ht="44" customHeight="1" spans="1:9">
      <c r="A21" s="597" t="s">
        <v>1584</v>
      </c>
      <c r="B21" s="180">
        <f>SUM(B22:B24)</f>
        <v>16651</v>
      </c>
      <c r="C21" s="180">
        <f>SUM(C22:C24)</f>
        <v>16800</v>
      </c>
      <c r="D21" s="180">
        <f>SUM(D22:D24)</f>
        <v>16271</v>
      </c>
      <c r="E21" s="585">
        <f t="shared" ref="E21:E26" si="3">IF(B21&lt;&gt;0,D21/B21-1,"")</f>
        <v>-0.0228214521650352</v>
      </c>
      <c r="F21" s="596">
        <f t="shared" ref="F21:F26" si="4">IF(C21&lt;&gt;0,D21/C21,"")</f>
        <v>0.968511904761905</v>
      </c>
      <c r="G21" s="237" t="str">
        <f t="shared" si="0"/>
        <v>是</v>
      </c>
      <c r="H21" s="237"/>
      <c r="I21" s="625"/>
    </row>
    <row r="22" s="236" customFormat="1" ht="44" customHeight="1" spans="1:9">
      <c r="A22" s="176" t="s">
        <v>1585</v>
      </c>
      <c r="B22" s="183">
        <v>16651</v>
      </c>
      <c r="C22" s="183">
        <v>16800</v>
      </c>
      <c r="D22" s="183">
        <v>16271</v>
      </c>
      <c r="E22" s="585">
        <f t="shared" si="3"/>
        <v>-0.0228214521650352</v>
      </c>
      <c r="F22" s="596">
        <f t="shared" si="4"/>
        <v>0.968511904761905</v>
      </c>
      <c r="G22" s="237" t="str">
        <f t="shared" si="0"/>
        <v>是</v>
      </c>
      <c r="H22" s="237"/>
      <c r="I22" s="625"/>
    </row>
    <row r="23" s="236" customFormat="1" ht="44" hidden="1" customHeight="1" spans="1:9">
      <c r="A23" s="176" t="s">
        <v>1574</v>
      </c>
      <c r="B23" s="185"/>
      <c r="C23" s="185"/>
      <c r="D23" s="185"/>
      <c r="E23" s="585"/>
      <c r="F23" s="596"/>
      <c r="G23" s="237" t="str">
        <f t="shared" si="0"/>
        <v>否</v>
      </c>
      <c r="H23" s="237"/>
      <c r="I23" s="625"/>
    </row>
    <row r="24" s="236" customFormat="1" ht="44" hidden="1" customHeight="1" spans="1:9">
      <c r="A24" s="176" t="s">
        <v>1575</v>
      </c>
      <c r="B24" s="185"/>
      <c r="C24" s="185"/>
      <c r="D24" s="185"/>
      <c r="E24" s="585"/>
      <c r="F24" s="596"/>
      <c r="G24" s="237" t="str">
        <f t="shared" si="0"/>
        <v>否</v>
      </c>
      <c r="H24" s="237"/>
      <c r="I24" s="625"/>
    </row>
    <row r="25" s="237" customFormat="1" ht="44" customHeight="1" spans="1:7">
      <c r="A25" s="195" t="s">
        <v>1586</v>
      </c>
      <c r="B25" s="189">
        <f>SUM(B26:B29)</f>
        <v>7585</v>
      </c>
      <c r="C25" s="189">
        <f>SUM(C26:C29)</f>
        <v>8000</v>
      </c>
      <c r="D25" s="189">
        <f>SUM(D26:D29)</f>
        <v>9651</v>
      </c>
      <c r="E25" s="582">
        <f t="shared" si="3"/>
        <v>0.272379696769941</v>
      </c>
      <c r="F25" s="594">
        <f t="shared" si="4"/>
        <v>1.206375</v>
      </c>
      <c r="G25" s="237" t="str">
        <f t="shared" si="0"/>
        <v>是</v>
      </c>
    </row>
    <row r="26" s="236" customFormat="1" ht="44" customHeight="1" spans="1:8">
      <c r="A26" s="176" t="s">
        <v>1587</v>
      </c>
      <c r="B26" s="185">
        <v>7585</v>
      </c>
      <c r="C26" s="588">
        <v>8000</v>
      </c>
      <c r="D26" s="177">
        <v>9651</v>
      </c>
      <c r="E26" s="585">
        <f t="shared" si="3"/>
        <v>0.272379696769941</v>
      </c>
      <c r="F26" s="596">
        <f t="shared" si="4"/>
        <v>1.206375</v>
      </c>
      <c r="G26" s="237" t="str">
        <f t="shared" si="0"/>
        <v>是</v>
      </c>
      <c r="H26" s="237"/>
    </row>
    <row r="27" s="236" customFormat="1" ht="44" hidden="1" customHeight="1" spans="1:8">
      <c r="A27" s="176" t="s">
        <v>1588</v>
      </c>
      <c r="B27" s="185"/>
      <c r="C27" s="588"/>
      <c r="D27" s="177"/>
      <c r="E27" s="585"/>
      <c r="F27" s="596"/>
      <c r="G27" s="237" t="str">
        <f t="shared" si="0"/>
        <v>否</v>
      </c>
      <c r="H27" s="237"/>
    </row>
    <row r="28" s="236" customFormat="1" ht="44" hidden="1" customHeight="1" spans="1:8">
      <c r="A28" s="176" t="s">
        <v>1589</v>
      </c>
      <c r="B28" s="185"/>
      <c r="C28" s="588"/>
      <c r="D28" s="177"/>
      <c r="E28" s="585"/>
      <c r="F28" s="596"/>
      <c r="G28" s="237" t="str">
        <f t="shared" si="0"/>
        <v>否</v>
      </c>
      <c r="H28" s="237"/>
    </row>
    <row r="29" s="237" customFormat="1" ht="44" hidden="1" customHeight="1" spans="1:7">
      <c r="A29" s="176" t="s">
        <v>1575</v>
      </c>
      <c r="B29" s="185"/>
      <c r="C29" s="588"/>
      <c r="D29" s="177"/>
      <c r="E29" s="585"/>
      <c r="F29" s="596"/>
      <c r="G29" s="237" t="str">
        <f t="shared" si="0"/>
        <v>否</v>
      </c>
    </row>
    <row r="30" s="237" customFormat="1" ht="44" customHeight="1" spans="1:7">
      <c r="A30" s="195" t="s">
        <v>1590</v>
      </c>
      <c r="B30" s="189">
        <f>SUM(B31:B35)</f>
        <v>9231.93</v>
      </c>
      <c r="C30" s="189">
        <f>SUM(C31:C35)</f>
        <v>10072.56</v>
      </c>
      <c r="D30" s="189">
        <f>SUM(D31:D35)</f>
        <v>10144.64</v>
      </c>
      <c r="E30" s="582">
        <f t="shared" ref="E30:E36" si="5">IF(B30&lt;&gt;0,D30/B30-1,"")</f>
        <v>0.0988644844577464</v>
      </c>
      <c r="F30" s="594">
        <f t="shared" ref="F30:F36" si="6">IF(C30&lt;&gt;0,D30/C30,"")</f>
        <v>1.00715607551606</v>
      </c>
      <c r="G30" s="237" t="str">
        <f t="shared" si="0"/>
        <v>是</v>
      </c>
    </row>
    <row r="31" s="237" customFormat="1" ht="44" customHeight="1" spans="1:7">
      <c r="A31" s="176" t="s">
        <v>1591</v>
      </c>
      <c r="B31" s="185">
        <v>6398</v>
      </c>
      <c r="C31" s="185">
        <v>7060</v>
      </c>
      <c r="D31" s="185">
        <v>7115.01</v>
      </c>
      <c r="E31" s="585">
        <f t="shared" si="5"/>
        <v>0.112067833698031</v>
      </c>
      <c r="F31" s="596">
        <f t="shared" si="6"/>
        <v>1.00779178470255</v>
      </c>
      <c r="G31" s="267" t="str">
        <f t="shared" si="0"/>
        <v>是</v>
      </c>
    </row>
    <row r="32" s="237" customFormat="1" ht="44" customHeight="1" spans="1:7">
      <c r="A32" s="176" t="s">
        <v>1592</v>
      </c>
      <c r="B32" s="185">
        <v>2570.39</v>
      </c>
      <c r="C32" s="185">
        <v>2650</v>
      </c>
      <c r="D32" s="185">
        <v>2676.34</v>
      </c>
      <c r="E32" s="585">
        <f t="shared" si="5"/>
        <v>0.0412194258458833</v>
      </c>
      <c r="F32" s="596">
        <f t="shared" si="6"/>
        <v>1.00993962264151</v>
      </c>
      <c r="G32" s="237" t="str">
        <f t="shared" si="0"/>
        <v>是</v>
      </c>
    </row>
    <row r="33" s="237" customFormat="1" ht="44" customHeight="1" spans="1:8">
      <c r="A33" s="176" t="s">
        <v>1593</v>
      </c>
      <c r="B33" s="185">
        <v>240.31</v>
      </c>
      <c r="C33" s="185">
        <v>352.56</v>
      </c>
      <c r="D33" s="185">
        <v>322.53</v>
      </c>
      <c r="E33" s="585">
        <f t="shared" si="5"/>
        <v>0.342141400690774</v>
      </c>
      <c r="F33" s="596">
        <f t="shared" si="6"/>
        <v>0.914823008849557</v>
      </c>
      <c r="G33" s="237" t="str">
        <f t="shared" si="0"/>
        <v>是</v>
      </c>
      <c r="H33" s="187" t="s">
        <v>1594</v>
      </c>
    </row>
    <row r="34" s="237" customFormat="1" ht="44" customHeight="1" spans="1:8">
      <c r="A34" s="176" t="s">
        <v>1574</v>
      </c>
      <c r="B34" s="185">
        <v>23.07</v>
      </c>
      <c r="C34" s="185">
        <v>10</v>
      </c>
      <c r="D34" s="185">
        <v>14.95</v>
      </c>
      <c r="E34" s="585">
        <f t="shared" si="5"/>
        <v>-0.35197225834417</v>
      </c>
      <c r="F34" s="596">
        <f t="shared" si="6"/>
        <v>1.495</v>
      </c>
      <c r="G34" s="237" t="str">
        <f t="shared" si="0"/>
        <v>是</v>
      </c>
      <c r="H34" s="598" t="s">
        <v>1595</v>
      </c>
    </row>
    <row r="35" s="237" customFormat="1" ht="44" customHeight="1" spans="1:9">
      <c r="A35" s="176" t="s">
        <v>1575</v>
      </c>
      <c r="B35" s="185">
        <v>0.16</v>
      </c>
      <c r="C35" s="588">
        <v>0</v>
      </c>
      <c r="D35" s="185">
        <v>15.81</v>
      </c>
      <c r="E35" s="585">
        <f t="shared" si="5"/>
        <v>97.8125</v>
      </c>
      <c r="F35" s="596" t="str">
        <f t="shared" si="6"/>
        <v/>
      </c>
      <c r="G35" s="237" t="str">
        <f t="shared" si="0"/>
        <v>是</v>
      </c>
      <c r="H35" s="188" t="s">
        <v>1596</v>
      </c>
      <c r="I35" s="578"/>
    </row>
    <row r="36" s="237" customFormat="1" ht="44" customHeight="1" spans="1:9">
      <c r="A36" s="195" t="s">
        <v>1597</v>
      </c>
      <c r="B36" s="189">
        <f>SUM(B37:B39)</f>
        <v>27545</v>
      </c>
      <c r="C36" s="189">
        <f>SUM(C37:C39)</f>
        <v>30235</v>
      </c>
      <c r="D36" s="189">
        <f>SUM(D37:D39)</f>
        <v>31577</v>
      </c>
      <c r="E36" s="582">
        <f t="shared" si="5"/>
        <v>0.146378653113088</v>
      </c>
      <c r="F36" s="594">
        <f t="shared" si="6"/>
        <v>1.04438564577476</v>
      </c>
      <c r="G36" s="237" t="str">
        <f t="shared" si="0"/>
        <v>是</v>
      </c>
      <c r="I36" s="578"/>
    </row>
    <row r="37" s="237" customFormat="1" ht="44" customHeight="1" spans="1:9">
      <c r="A37" s="176" t="s">
        <v>1572</v>
      </c>
      <c r="B37" s="189">
        <v>27367</v>
      </c>
      <c r="C37" s="189">
        <v>30010</v>
      </c>
      <c r="D37" s="189">
        <v>31470</v>
      </c>
      <c r="E37" s="582"/>
      <c r="F37" s="594"/>
      <c r="G37" s="237" t="str">
        <f t="shared" si="0"/>
        <v>是</v>
      </c>
      <c r="I37" s="578"/>
    </row>
    <row r="38" s="237" customFormat="1" ht="44" customHeight="1" spans="1:9">
      <c r="A38" s="176" t="s">
        <v>1574</v>
      </c>
      <c r="B38" s="189">
        <v>174</v>
      </c>
      <c r="C38" s="189">
        <v>225</v>
      </c>
      <c r="D38" s="189">
        <v>50</v>
      </c>
      <c r="E38" s="582"/>
      <c r="F38" s="594"/>
      <c r="G38" s="237" t="str">
        <f t="shared" si="0"/>
        <v>是</v>
      </c>
      <c r="I38" s="578"/>
    </row>
    <row r="39" s="237" customFormat="1" ht="44" customHeight="1" spans="1:7">
      <c r="A39" s="176" t="s">
        <v>1575</v>
      </c>
      <c r="B39" s="189">
        <v>4</v>
      </c>
      <c r="C39" s="189"/>
      <c r="D39" s="189">
        <v>57</v>
      </c>
      <c r="E39" s="582"/>
      <c r="F39" s="594"/>
      <c r="G39" s="237" t="str">
        <f t="shared" ref="G39:G55" si="7">IF(A39&lt;&gt;"",IF(SUM(B39:D39)&lt;&gt;0,"是","否"),"是")</f>
        <v>是</v>
      </c>
    </row>
    <row r="40" s="237" customFormat="1" ht="44" customHeight="1" spans="1:7">
      <c r="A40" s="195" t="s">
        <v>1598</v>
      </c>
      <c r="B40" s="180">
        <f>SUM(B41:B43)</f>
        <v>14667</v>
      </c>
      <c r="C40" s="180">
        <f>SUM(C41:C43)</f>
        <v>15000</v>
      </c>
      <c r="D40" s="180">
        <f>SUM(D41:D43)</f>
        <v>13773</v>
      </c>
      <c r="E40" s="582">
        <f t="shared" ref="E40:E42" si="8">IF(B40&lt;&gt;0,D40/B40-1,"")</f>
        <v>-0.060953160155451</v>
      </c>
      <c r="F40" s="594">
        <f t="shared" ref="F40:F42" si="9">IF(C40&lt;&gt;0,D40/C40,"")</f>
        <v>0.9182</v>
      </c>
      <c r="G40" s="237" t="str">
        <f t="shared" si="7"/>
        <v>是</v>
      </c>
    </row>
    <row r="41" s="237" customFormat="1" ht="44" customHeight="1" spans="1:9">
      <c r="A41" s="176" t="s">
        <v>1585</v>
      </c>
      <c r="B41" s="183">
        <v>13575</v>
      </c>
      <c r="C41" s="600">
        <v>14000</v>
      </c>
      <c r="D41" s="601">
        <v>12598</v>
      </c>
      <c r="E41" s="582">
        <f t="shared" si="8"/>
        <v>-0.0719705340699816</v>
      </c>
      <c r="F41" s="594">
        <f t="shared" si="9"/>
        <v>0.899857142857143</v>
      </c>
      <c r="G41" s="237" t="str">
        <f t="shared" si="7"/>
        <v>是</v>
      </c>
      <c r="I41" s="578"/>
    </row>
    <row r="42" s="237" customFormat="1" ht="44" customHeight="1" spans="1:9">
      <c r="A42" s="176" t="s">
        <v>1599</v>
      </c>
      <c r="B42" s="183">
        <v>1092</v>
      </c>
      <c r="C42" s="600">
        <v>1000</v>
      </c>
      <c r="D42" s="601">
        <v>1175</v>
      </c>
      <c r="E42" s="582">
        <f t="shared" si="8"/>
        <v>0.076007326007326</v>
      </c>
      <c r="F42" s="594">
        <f t="shared" si="9"/>
        <v>1.175</v>
      </c>
      <c r="G42" s="237" t="str">
        <f t="shared" si="7"/>
        <v>是</v>
      </c>
      <c r="H42" s="602" t="s">
        <v>1600</v>
      </c>
      <c r="I42" s="578"/>
    </row>
    <row r="43" s="237" customFormat="1" ht="44" hidden="1" customHeight="1" spans="1:9">
      <c r="A43" s="176" t="s">
        <v>1575</v>
      </c>
      <c r="B43" s="185"/>
      <c r="C43" s="190"/>
      <c r="D43" s="177"/>
      <c r="E43" s="603"/>
      <c r="F43" s="604"/>
      <c r="G43" s="237" t="str">
        <f t="shared" si="7"/>
        <v>否</v>
      </c>
      <c r="I43" s="578"/>
    </row>
    <row r="44" s="237" customFormat="1" ht="44" customHeight="1" spans="1:7">
      <c r="A44" s="605" t="s">
        <v>1601</v>
      </c>
      <c r="B44" s="189">
        <f>SUM(B5,B36,B11,B21,B25,B30,B40,)</f>
        <v>118982.93</v>
      </c>
      <c r="C44" s="189">
        <f>SUM(C5,C36,C11,C21,C25,C30,C40,)</f>
        <v>125644.56</v>
      </c>
      <c r="D44" s="189">
        <f>SUM(D5,D36,D11,D21,D25,D30,D40,)</f>
        <v>127645.64</v>
      </c>
      <c r="E44" s="582">
        <f t="shared" ref="E44:E55" si="10">IF(B44&lt;&gt;0,D44/B44-1,"")</f>
        <v>0.0728063260839182</v>
      </c>
      <c r="F44" s="594">
        <f t="shared" ref="F44:F55" si="11">IF(C44&lt;&gt;0,D44/C44,"")</f>
        <v>1.01592651524268</v>
      </c>
      <c r="G44" s="237" t="str">
        <f t="shared" si="7"/>
        <v>是</v>
      </c>
    </row>
    <row r="45" s="237" customFormat="1" ht="44" hidden="1" customHeight="1" spans="1:7">
      <c r="A45" s="632" t="s">
        <v>1602</v>
      </c>
      <c r="B45" s="608"/>
      <c r="C45" s="609"/>
      <c r="D45" s="610"/>
      <c r="E45" s="603" t="str">
        <f t="shared" si="10"/>
        <v/>
      </c>
      <c r="F45" s="604" t="str">
        <f t="shared" si="11"/>
        <v/>
      </c>
      <c r="G45" s="237" t="str">
        <f t="shared" si="7"/>
        <v>否</v>
      </c>
    </row>
    <row r="46" s="237" customFormat="1" ht="44" hidden="1" customHeight="1" spans="1:7">
      <c r="A46" s="176" t="s">
        <v>1576</v>
      </c>
      <c r="B46" s="611"/>
      <c r="C46" s="190"/>
      <c r="D46" s="612"/>
      <c r="E46" s="585"/>
      <c r="F46" s="596"/>
      <c r="G46" s="237" t="str">
        <f t="shared" si="7"/>
        <v>否</v>
      </c>
    </row>
    <row r="47" s="237" customFormat="1" ht="44" hidden="1" customHeight="1" spans="1:7">
      <c r="A47" s="633" t="s">
        <v>1603</v>
      </c>
      <c r="B47" s="613"/>
      <c r="C47" s="614"/>
      <c r="D47" s="615"/>
      <c r="E47" s="621"/>
      <c r="F47" s="622"/>
      <c r="G47" s="237" t="str">
        <f t="shared" si="7"/>
        <v>否</v>
      </c>
    </row>
    <row r="48" s="237" customFormat="1" ht="44" customHeight="1" spans="1:7">
      <c r="A48" s="195" t="s">
        <v>1604</v>
      </c>
      <c r="B48" s="616">
        <f>SUM(B49:B54)</f>
        <v>69637.42</v>
      </c>
      <c r="C48" s="616">
        <f>SUM(C49:C54)</f>
        <v>69120</v>
      </c>
      <c r="D48" s="616">
        <f>SUM(D49:D54)</f>
        <v>72298.44</v>
      </c>
      <c r="E48" s="582">
        <f t="shared" si="10"/>
        <v>0.0382125012672785</v>
      </c>
      <c r="F48" s="594">
        <f t="shared" si="11"/>
        <v>1.045984375</v>
      </c>
      <c r="G48" s="237" t="str">
        <f t="shared" si="7"/>
        <v>是</v>
      </c>
    </row>
    <row r="49" s="237" customFormat="1" ht="44" customHeight="1" spans="1:7">
      <c r="A49" s="194" t="s">
        <v>1605</v>
      </c>
      <c r="B49" s="185">
        <v>27061</v>
      </c>
      <c r="C49" s="588">
        <v>26697</v>
      </c>
      <c r="D49" s="177">
        <v>27157</v>
      </c>
      <c r="E49" s="585">
        <f t="shared" si="10"/>
        <v>0.00354754074128816</v>
      </c>
      <c r="F49" s="596">
        <f t="shared" si="11"/>
        <v>1.01723040041952</v>
      </c>
      <c r="G49" s="237" t="str">
        <f t="shared" si="7"/>
        <v>是</v>
      </c>
    </row>
    <row r="50" s="237" customFormat="1" ht="44" customHeight="1" spans="1:7">
      <c r="A50" s="194" t="s">
        <v>1606</v>
      </c>
      <c r="B50" s="185">
        <v>1309</v>
      </c>
      <c r="C50" s="588">
        <v>1202</v>
      </c>
      <c r="D50" s="177">
        <v>926.72</v>
      </c>
      <c r="E50" s="585">
        <f t="shared" si="10"/>
        <v>-0.292039724980901</v>
      </c>
      <c r="F50" s="596">
        <f t="shared" si="11"/>
        <v>0.770981697171381</v>
      </c>
      <c r="G50" s="237" t="str">
        <f t="shared" si="7"/>
        <v>是</v>
      </c>
    </row>
    <row r="51" s="237" customFormat="1" ht="44" customHeight="1" spans="1:7">
      <c r="A51" s="194" t="s">
        <v>1607</v>
      </c>
      <c r="B51" s="185">
        <f>26508+154</f>
        <v>26662</v>
      </c>
      <c r="C51" s="588">
        <v>26508</v>
      </c>
      <c r="D51" s="177">
        <v>28896</v>
      </c>
      <c r="E51" s="585">
        <f t="shared" si="10"/>
        <v>0.0837896631910584</v>
      </c>
      <c r="F51" s="596">
        <f t="shared" si="11"/>
        <v>1.09008601177003</v>
      </c>
      <c r="G51" s="237" t="str">
        <f t="shared" si="7"/>
        <v>是</v>
      </c>
    </row>
    <row r="52" s="237" customFormat="1" ht="44" customHeight="1" spans="1:8">
      <c r="A52" s="194" t="s">
        <v>1608</v>
      </c>
      <c r="B52" s="185">
        <v>2127</v>
      </c>
      <c r="C52" s="588">
        <v>2100</v>
      </c>
      <c r="D52" s="177">
        <v>2224</v>
      </c>
      <c r="E52" s="585">
        <f t="shared" si="10"/>
        <v>0.0456041372825575</v>
      </c>
      <c r="F52" s="596">
        <f t="shared" si="11"/>
        <v>1.05904761904762</v>
      </c>
      <c r="G52" s="237" t="str">
        <f t="shared" si="7"/>
        <v>是</v>
      </c>
      <c r="H52" s="236"/>
    </row>
    <row r="53" s="236" customFormat="1" ht="44" customHeight="1" spans="1:7">
      <c r="A53" s="194" t="s">
        <v>1609</v>
      </c>
      <c r="B53" s="185">
        <f>0.35+3937.07</f>
        <v>3937.42</v>
      </c>
      <c r="C53" s="588">
        <v>4405</v>
      </c>
      <c r="D53" s="177">
        <v>4036.72</v>
      </c>
      <c r="E53" s="585">
        <f t="shared" si="10"/>
        <v>0.0252195600164573</v>
      </c>
      <c r="F53" s="596">
        <f t="shared" si="11"/>
        <v>0.916395005675369</v>
      </c>
      <c r="G53" s="237" t="str">
        <f t="shared" si="7"/>
        <v>是</v>
      </c>
    </row>
    <row r="54" s="237" customFormat="1" ht="44" customHeight="1" spans="1:7">
      <c r="A54" s="194" t="s">
        <v>1610</v>
      </c>
      <c r="B54" s="185">
        <f>101+8440</f>
        <v>8541</v>
      </c>
      <c r="C54" s="588">
        <v>8208</v>
      </c>
      <c r="D54" s="177">
        <v>9058</v>
      </c>
      <c r="E54" s="585">
        <f t="shared" si="10"/>
        <v>0.0605315536822386</v>
      </c>
      <c r="F54" s="596">
        <f t="shared" si="11"/>
        <v>1.10355750487329</v>
      </c>
      <c r="G54" s="237" t="str">
        <f t="shared" si="7"/>
        <v>是</v>
      </c>
    </row>
    <row r="55" s="237" customFormat="1" ht="44" customHeight="1" spans="1:7">
      <c r="A55" s="605" t="s">
        <v>140</v>
      </c>
      <c r="B55" s="189">
        <f>SUM(B44,B48)</f>
        <v>188620.35</v>
      </c>
      <c r="C55" s="189">
        <f>SUM(C44,C48)</f>
        <v>194764.56</v>
      </c>
      <c r="D55" s="189">
        <f>SUM(D44,D48)</f>
        <v>199944.08</v>
      </c>
      <c r="E55" s="582">
        <f t="shared" si="10"/>
        <v>0.0600345084716472</v>
      </c>
      <c r="F55" s="594">
        <f t="shared" si="11"/>
        <v>1.02659374991015</v>
      </c>
      <c r="G55" s="237" t="str">
        <f t="shared" si="7"/>
        <v>是</v>
      </c>
    </row>
    <row r="56" s="237" customFormat="1" spans="2:4">
      <c r="B56" s="624"/>
      <c r="C56" s="624"/>
      <c r="D56" s="624"/>
    </row>
  </sheetData>
  <autoFilter ref="A4:I55">
    <filterColumn colId="6">
      <customFilters>
        <customFilter operator="equal" val="是"/>
      </customFilters>
    </filterColumn>
    <extLst/>
  </autoFilter>
  <mergeCells count="5">
    <mergeCell ref="A1:F1"/>
    <mergeCell ref="C3:D3"/>
    <mergeCell ref="E3:F3"/>
    <mergeCell ref="A3:A4"/>
    <mergeCell ref="B3:B4"/>
  </mergeCells>
  <conditionalFormatting sqref="F21">
    <cfRule type="cellIs" dxfId="2" priority="4" stopIfTrue="1" operator="lessThanOrEqual">
      <formula>-1</formula>
    </cfRule>
    <cfRule type="cellIs" dxfId="2" priority="2" stopIfTrue="1" operator="greaterThan">
      <formula>10</formula>
    </cfRule>
  </conditionalFormatting>
  <conditionalFormatting sqref="F22">
    <cfRule type="cellIs" dxfId="2" priority="3" stopIfTrue="1" operator="lessThanOrEqual">
      <formula>-1</formula>
    </cfRule>
    <cfRule type="cellIs" dxfId="2" priority="1" stopIfTrue="1" operator="greaterThan">
      <formula>10</formula>
    </cfRule>
  </conditionalFormatting>
  <conditionalFormatting sqref="F25">
    <cfRule type="cellIs" dxfId="2" priority="32" stopIfTrue="1" operator="lessThanOrEqual">
      <formula>-1</formula>
    </cfRule>
    <cfRule type="cellIs" dxfId="2" priority="31" stopIfTrue="1" operator="greaterThan">
      <formula>10</formula>
    </cfRule>
  </conditionalFormatting>
  <conditionalFormatting sqref="F30">
    <cfRule type="cellIs" dxfId="2" priority="30" stopIfTrue="1" operator="lessThanOrEqual">
      <formula>-1</formula>
    </cfRule>
    <cfRule type="cellIs" dxfId="2" priority="29" stopIfTrue="1" operator="greaterThan">
      <formula>10</formula>
    </cfRule>
  </conditionalFormatting>
  <conditionalFormatting sqref="F40">
    <cfRule type="cellIs" dxfId="2" priority="10" stopIfTrue="1" operator="lessThanOrEqual">
      <formula>-1</formula>
    </cfRule>
    <cfRule type="cellIs" dxfId="2" priority="7" stopIfTrue="1" operator="greaterThan">
      <formula>10</formula>
    </cfRule>
  </conditionalFormatting>
  <conditionalFormatting sqref="F41">
    <cfRule type="cellIs" dxfId="2" priority="9" stopIfTrue="1" operator="lessThanOrEqual">
      <formula>-1</formula>
    </cfRule>
    <cfRule type="cellIs" dxfId="2" priority="6" stopIfTrue="1" operator="greaterThan">
      <formula>10</formula>
    </cfRule>
  </conditionalFormatting>
  <conditionalFormatting sqref="F42">
    <cfRule type="cellIs" dxfId="2" priority="8" stopIfTrue="1" operator="lessThanOrEqual">
      <formula>-1</formula>
    </cfRule>
    <cfRule type="cellIs" dxfId="2" priority="5" stopIfTrue="1" operator="greaterThan">
      <formula>10</formula>
    </cfRule>
  </conditionalFormatting>
  <conditionalFormatting sqref="F52">
    <cfRule type="cellIs" dxfId="2" priority="14" stopIfTrue="1" operator="lessThanOrEqual">
      <formula>-1</formula>
    </cfRule>
    <cfRule type="cellIs" dxfId="2" priority="12" stopIfTrue="1" operator="greaterThan">
      <formula>10</formula>
    </cfRule>
  </conditionalFormatting>
  <conditionalFormatting sqref="F53">
    <cfRule type="cellIs" dxfId="2" priority="13" stopIfTrue="1" operator="lessThanOrEqual">
      <formula>-1</formula>
    </cfRule>
    <cfRule type="cellIs" dxfId="2" priority="11" stopIfTrue="1" operator="greaterThan">
      <formula>10</formula>
    </cfRule>
  </conditionalFormatting>
  <conditionalFormatting sqref="F12:F18">
    <cfRule type="cellIs" dxfId="2" priority="26" stopIfTrue="1" operator="lessThanOrEqual">
      <formula>-1</formula>
    </cfRule>
    <cfRule type="cellIs" dxfId="2" priority="25" stopIfTrue="1" operator="greaterThan">
      <formula>10</formula>
    </cfRule>
  </conditionalFormatting>
  <conditionalFormatting sqref="F31:F35">
    <cfRule type="cellIs" dxfId="2" priority="24" stopIfTrue="1" operator="lessThanOrEqual">
      <formula>-1</formula>
    </cfRule>
    <cfRule type="cellIs" dxfId="2" priority="23" stopIfTrue="1" operator="greaterThan">
      <formula>10</formula>
    </cfRule>
  </conditionalFormatting>
  <conditionalFormatting sqref="F5:F10 F43:F51 F54:F55 F26:F29 F23:F24 F36:F39">
    <cfRule type="cellIs" dxfId="2" priority="34" stopIfTrue="1" operator="lessThanOrEqual">
      <formula>-1</formula>
    </cfRule>
    <cfRule type="cellIs" dxfId="2" priority="33" stopIfTrue="1" operator="greaterThan">
      <formula>10</formula>
    </cfRule>
  </conditionalFormatting>
  <conditionalFormatting sqref="F11 F19:F20">
    <cfRule type="cellIs" dxfId="2" priority="28" stopIfTrue="1" operator="lessThanOrEqual">
      <formula>-1</formula>
    </cfRule>
    <cfRule type="cellIs" dxfId="2" priority="27" stopIfTrue="1" operator="greaterThan">
      <formula>10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8">
    <tabColor rgb="FFFF0000"/>
  </sheetPr>
  <dimension ref="A1:I56"/>
  <sheetViews>
    <sheetView showZeros="0" zoomScale="70" zoomScaleNormal="70" workbookViewId="0">
      <pane ySplit="4" topLeftCell="A41" activePane="bottomLeft" state="frozen"/>
      <selection/>
      <selection pane="bottomLeft" activeCell="D39" sqref="D39"/>
    </sheetView>
  </sheetViews>
  <sheetFormatPr defaultColWidth="9" defaultRowHeight="15.6"/>
  <cols>
    <col min="1" max="1" width="54.5925925925926" style="237" customWidth="1"/>
    <col min="2" max="2" width="16.3981481481481" style="236" customWidth="1"/>
    <col min="3" max="4" width="16.75" style="236" customWidth="1"/>
    <col min="5" max="6" width="15.5" style="237" customWidth="1"/>
    <col min="7" max="7" width="9" style="237"/>
    <col min="8" max="8" width="9" style="237" hidden="1" customWidth="1"/>
    <col min="9" max="9" width="13.0277777777778" style="237" customWidth="1"/>
    <col min="10" max="16384" width="9" style="237"/>
  </cols>
  <sheetData>
    <row r="1" s="236" customFormat="1" ht="45" customHeight="1" spans="1:7">
      <c r="A1" s="377" t="s">
        <v>1611</v>
      </c>
      <c r="B1" s="377"/>
      <c r="C1" s="377"/>
      <c r="D1" s="377"/>
      <c r="E1" s="377"/>
      <c r="F1" s="377"/>
      <c r="G1" s="241"/>
    </row>
    <row r="2" s="236" customFormat="1" ht="20.1" customHeight="1" spans="1:6">
      <c r="A2" s="516" t="s">
        <v>1612</v>
      </c>
      <c r="B2" s="579"/>
      <c r="C2" s="382"/>
      <c r="D2" s="580"/>
      <c r="F2" s="481" t="s">
        <v>1570</v>
      </c>
    </row>
    <row r="3" s="236" customFormat="1" ht="44" customHeight="1" spans="1:7">
      <c r="A3" s="264" t="s">
        <v>4</v>
      </c>
      <c r="B3" s="151" t="s">
        <v>5</v>
      </c>
      <c r="C3" s="151" t="s">
        <v>6</v>
      </c>
      <c r="D3" s="151"/>
      <c r="E3" s="152" t="s">
        <v>7</v>
      </c>
      <c r="F3" s="152"/>
      <c r="G3" s="518"/>
    </row>
    <row r="4" s="236" customFormat="1" ht="59" customHeight="1" spans="1:7">
      <c r="A4" s="264"/>
      <c r="B4" s="151"/>
      <c r="C4" s="151" t="s">
        <v>79</v>
      </c>
      <c r="D4" s="151" t="s">
        <v>10</v>
      </c>
      <c r="E4" s="151" t="s">
        <v>11</v>
      </c>
      <c r="F4" s="151" t="s">
        <v>80</v>
      </c>
      <c r="G4" s="518" t="s">
        <v>8</v>
      </c>
    </row>
    <row r="5" s="237" customFormat="1" ht="38" customHeight="1" spans="1:7">
      <c r="A5" s="195" t="s">
        <v>1571</v>
      </c>
      <c r="B5" s="189">
        <f>SUM(B6:B10)</f>
        <v>38236</v>
      </c>
      <c r="C5" s="189">
        <f>SUM(C6:C10)</f>
        <v>40039</v>
      </c>
      <c r="D5" s="189">
        <f>SUM(D6:D10)</f>
        <v>41268</v>
      </c>
      <c r="E5" s="582">
        <f t="shared" ref="E5:E10" si="0">IF(B5&lt;&gt;0,D5/B5-1,"")</f>
        <v>0.0792969975938906</v>
      </c>
      <c r="F5" s="594">
        <f t="shared" ref="F5:F10" si="1">IF(C5&lt;&gt;0,D5/C5,"")</f>
        <v>1.0306950723045</v>
      </c>
      <c r="G5" s="237" t="str">
        <f>IF(A5&lt;&gt;"",IF(SUM(B5:D5)&lt;&gt;0,"是","否"),"是")</f>
        <v>是</v>
      </c>
    </row>
    <row r="6" s="237" customFormat="1" ht="38" customHeight="1" spans="1:7">
      <c r="A6" s="176" t="s">
        <v>1572</v>
      </c>
      <c r="B6" s="185">
        <v>36537</v>
      </c>
      <c r="C6" s="595">
        <v>38410</v>
      </c>
      <c r="D6" s="177">
        <v>39144</v>
      </c>
      <c r="E6" s="585">
        <f t="shared" si="0"/>
        <v>0.0713523277773216</v>
      </c>
      <c r="F6" s="596">
        <f t="shared" si="1"/>
        <v>1.01910960687321</v>
      </c>
      <c r="G6" s="237" t="str">
        <f>IF(A6&lt;&gt;"",IF(SUM(B6:D6)&lt;&gt;0,"是","否"),"是")</f>
        <v>是</v>
      </c>
    </row>
    <row r="7" s="237" customFormat="1" ht="38" customHeight="1" spans="1:7">
      <c r="A7" s="176" t="s">
        <v>1573</v>
      </c>
      <c r="B7" s="185">
        <v>1449</v>
      </c>
      <c r="C7" s="595">
        <v>1453</v>
      </c>
      <c r="D7" s="177">
        <v>1677</v>
      </c>
      <c r="E7" s="585">
        <f t="shared" si="0"/>
        <v>0.157349896480331</v>
      </c>
      <c r="F7" s="596">
        <f t="shared" si="1"/>
        <v>1.15416379903648</v>
      </c>
      <c r="G7" s="237" t="str">
        <f t="shared" ref="G7:G38" si="2">IF(A7&lt;&gt;"",IF(SUM(B7:D7)&lt;&gt;0,"是","否"),"是")</f>
        <v>是</v>
      </c>
    </row>
    <row r="8" s="237" customFormat="1" ht="38" customHeight="1" spans="1:7">
      <c r="A8" s="176" t="s">
        <v>1574</v>
      </c>
      <c r="B8" s="185">
        <v>181</v>
      </c>
      <c r="C8" s="595">
        <v>176</v>
      </c>
      <c r="D8" s="177">
        <v>360</v>
      </c>
      <c r="E8" s="585">
        <f t="shared" si="0"/>
        <v>0.988950276243094</v>
      </c>
      <c r="F8" s="596">
        <f t="shared" si="1"/>
        <v>2.04545454545455</v>
      </c>
      <c r="G8" s="237" t="str">
        <f t="shared" si="2"/>
        <v>是</v>
      </c>
    </row>
    <row r="9" s="237" customFormat="1" ht="38" customHeight="1" spans="1:7">
      <c r="A9" s="176" t="s">
        <v>1575</v>
      </c>
      <c r="B9" s="185">
        <v>69</v>
      </c>
      <c r="C9" s="595"/>
      <c r="D9" s="177">
        <v>87</v>
      </c>
      <c r="E9" s="585">
        <f t="shared" si="0"/>
        <v>0.260869565217391</v>
      </c>
      <c r="F9" s="596" t="str">
        <f t="shared" si="1"/>
        <v/>
      </c>
      <c r="G9" s="237" t="str">
        <f t="shared" si="2"/>
        <v>是</v>
      </c>
    </row>
    <row r="10" s="237" customFormat="1" ht="38" hidden="1" customHeight="1" spans="1:7">
      <c r="A10" s="176" t="s">
        <v>1576</v>
      </c>
      <c r="B10" s="185"/>
      <c r="C10" s="595"/>
      <c r="D10" s="177"/>
      <c r="E10" s="585" t="str">
        <f t="shared" si="0"/>
        <v/>
      </c>
      <c r="F10" s="596" t="str">
        <f t="shared" si="1"/>
        <v/>
      </c>
      <c r="G10" s="237" t="str">
        <f t="shared" si="2"/>
        <v>否</v>
      </c>
    </row>
    <row r="11" s="237" customFormat="1" ht="38" customHeight="1" spans="1:8">
      <c r="A11" s="195" t="s">
        <v>1577</v>
      </c>
      <c r="B11" s="189">
        <f>SUM(B12:B20)</f>
        <v>5067</v>
      </c>
      <c r="C11" s="189">
        <f>SUM(C12:C20)</f>
        <v>5498</v>
      </c>
      <c r="D11" s="189">
        <f>SUM(D12:D20)</f>
        <v>4961</v>
      </c>
      <c r="E11" s="582">
        <f t="shared" ref="E11:E20" si="3">IF(B11&lt;&gt;0,D11/B11-1,"")</f>
        <v>-0.0209196763370831</v>
      </c>
      <c r="F11" s="594">
        <f t="shared" ref="F11:F20" si="4">IF(C11&lt;&gt;0,D11/C11,"")</f>
        <v>0.902328119316115</v>
      </c>
      <c r="G11" s="237" t="str">
        <f t="shared" si="2"/>
        <v>是</v>
      </c>
      <c r="H11" s="236"/>
    </row>
    <row r="12" s="237" customFormat="1" ht="38" customHeight="1" spans="1:8">
      <c r="A12" s="176" t="s">
        <v>1578</v>
      </c>
      <c r="B12" s="185">
        <v>3322</v>
      </c>
      <c r="C12" s="588">
        <v>3977</v>
      </c>
      <c r="D12" s="218">
        <v>3138</v>
      </c>
      <c r="E12" s="585">
        <f t="shared" si="3"/>
        <v>-0.0553883202889826</v>
      </c>
      <c r="F12" s="596">
        <f t="shared" si="4"/>
        <v>0.789036962534574</v>
      </c>
      <c r="G12" s="237" t="str">
        <f t="shared" si="2"/>
        <v>是</v>
      </c>
      <c r="H12" s="236"/>
    </row>
    <row r="13" s="237" customFormat="1" ht="38" customHeight="1" spans="1:8">
      <c r="A13" s="176" t="s">
        <v>1579</v>
      </c>
      <c r="B13" s="185">
        <v>738</v>
      </c>
      <c r="C13" s="588">
        <v>1000</v>
      </c>
      <c r="D13" s="218">
        <v>775</v>
      </c>
      <c r="E13" s="585">
        <f t="shared" si="3"/>
        <v>0.0501355013550135</v>
      </c>
      <c r="F13" s="596">
        <f t="shared" si="4"/>
        <v>0.775</v>
      </c>
      <c r="G13" s="237" t="str">
        <f t="shared" si="2"/>
        <v>是</v>
      </c>
      <c r="H13" s="236"/>
    </row>
    <row r="14" s="237" customFormat="1" ht="38" customHeight="1" spans="1:8">
      <c r="A14" s="176" t="s">
        <v>1573</v>
      </c>
      <c r="B14" s="185">
        <v>32</v>
      </c>
      <c r="C14" s="588">
        <v>37</v>
      </c>
      <c r="D14" s="218">
        <v>37</v>
      </c>
      <c r="E14" s="585">
        <f t="shared" si="3"/>
        <v>0.15625</v>
      </c>
      <c r="F14" s="596">
        <f t="shared" si="4"/>
        <v>1</v>
      </c>
      <c r="G14" s="237" t="str">
        <f t="shared" si="2"/>
        <v>是</v>
      </c>
      <c r="H14" s="236"/>
    </row>
    <row r="15" s="236" customFormat="1" ht="38" hidden="1" customHeight="1" spans="1:7">
      <c r="A15" s="176" t="s">
        <v>1580</v>
      </c>
      <c r="B15" s="185"/>
      <c r="C15" s="588"/>
      <c r="D15" s="218"/>
      <c r="E15" s="585" t="str">
        <f t="shared" si="3"/>
        <v/>
      </c>
      <c r="F15" s="596" t="str">
        <f t="shared" si="4"/>
        <v/>
      </c>
      <c r="G15" s="237" t="str">
        <f t="shared" si="2"/>
        <v>否</v>
      </c>
    </row>
    <row r="16" s="236" customFormat="1" ht="38" customHeight="1" spans="1:9">
      <c r="A16" s="176" t="s">
        <v>1581</v>
      </c>
      <c r="B16" s="185">
        <v>648</v>
      </c>
      <c r="C16" s="588">
        <v>459</v>
      </c>
      <c r="D16" s="218">
        <v>792</v>
      </c>
      <c r="E16" s="585">
        <f t="shared" si="3"/>
        <v>0.222222222222222</v>
      </c>
      <c r="F16" s="596">
        <f t="shared" si="4"/>
        <v>1.72549019607843</v>
      </c>
      <c r="G16" s="237" t="str">
        <f t="shared" si="2"/>
        <v>是</v>
      </c>
      <c r="I16" s="625"/>
    </row>
    <row r="17" s="236" customFormat="1" ht="38" customHeight="1" spans="1:9">
      <c r="A17" s="176" t="s">
        <v>1582</v>
      </c>
      <c r="B17" s="185">
        <v>306</v>
      </c>
      <c r="C17" s="588"/>
      <c r="D17" s="218">
        <v>194</v>
      </c>
      <c r="E17" s="585">
        <f t="shared" si="3"/>
        <v>-0.366013071895425</v>
      </c>
      <c r="F17" s="596" t="str">
        <f t="shared" si="4"/>
        <v/>
      </c>
      <c r="G17" s="237" t="str">
        <f t="shared" si="2"/>
        <v>是</v>
      </c>
      <c r="I17" s="625"/>
    </row>
    <row r="18" s="236" customFormat="1" ht="38" customHeight="1" spans="1:9">
      <c r="A18" s="176" t="s">
        <v>1583</v>
      </c>
      <c r="B18" s="185">
        <v>21</v>
      </c>
      <c r="C18" s="588">
        <v>25</v>
      </c>
      <c r="D18" s="218">
        <v>25</v>
      </c>
      <c r="E18" s="585">
        <f t="shared" si="3"/>
        <v>0.19047619047619</v>
      </c>
      <c r="F18" s="596">
        <f t="shared" si="4"/>
        <v>1</v>
      </c>
      <c r="G18" s="237" t="str">
        <f t="shared" si="2"/>
        <v>是</v>
      </c>
      <c r="I18" s="625"/>
    </row>
    <row r="19" s="236" customFormat="1" ht="38" hidden="1" customHeight="1" spans="1:9">
      <c r="A19" s="176" t="s">
        <v>1574</v>
      </c>
      <c r="B19" s="185"/>
      <c r="C19" s="588"/>
      <c r="D19" s="218"/>
      <c r="E19" s="585" t="str">
        <f t="shared" si="3"/>
        <v/>
      </c>
      <c r="F19" s="596" t="str">
        <f t="shared" si="4"/>
        <v/>
      </c>
      <c r="G19" s="237" t="str">
        <f t="shared" si="2"/>
        <v>否</v>
      </c>
      <c r="I19" s="625"/>
    </row>
    <row r="20" s="236" customFormat="1" ht="38" hidden="1" customHeight="1" spans="1:9">
      <c r="A20" s="176" t="s">
        <v>1575</v>
      </c>
      <c r="B20" s="185"/>
      <c r="C20" s="588"/>
      <c r="D20" s="218"/>
      <c r="E20" s="585" t="str">
        <f t="shared" si="3"/>
        <v/>
      </c>
      <c r="F20" s="596" t="str">
        <f t="shared" si="4"/>
        <v/>
      </c>
      <c r="G20" s="237" t="str">
        <f t="shared" si="2"/>
        <v>否</v>
      </c>
      <c r="I20" s="625"/>
    </row>
    <row r="21" s="236" customFormat="1" ht="38" customHeight="1" spans="1:9">
      <c r="A21" s="597" t="s">
        <v>1584</v>
      </c>
      <c r="B21" s="189">
        <f>SUM(B22:B24)</f>
        <v>16651</v>
      </c>
      <c r="C21" s="189">
        <f>SUM(C22:C24)</f>
        <v>16800</v>
      </c>
      <c r="D21" s="189">
        <f>SUM(D22:D24)</f>
        <v>16271</v>
      </c>
      <c r="E21" s="582">
        <f t="shared" ref="E21:E26" si="5">IF(B21&lt;&gt;0,D21/B21-1,"")</f>
        <v>-0.0228214521650352</v>
      </c>
      <c r="F21" s="594">
        <f t="shared" ref="F21:F26" si="6">IF(C21&lt;&gt;0,D21/C21,"")</f>
        <v>0.968511904761905</v>
      </c>
      <c r="G21" s="237" t="str">
        <f t="shared" si="2"/>
        <v>是</v>
      </c>
      <c r="H21" s="237"/>
      <c r="I21" s="625"/>
    </row>
    <row r="22" s="236" customFormat="1" ht="38" customHeight="1" spans="1:9">
      <c r="A22" s="176" t="s">
        <v>1585</v>
      </c>
      <c r="B22" s="185">
        <v>16651</v>
      </c>
      <c r="C22" s="185">
        <v>16800</v>
      </c>
      <c r="D22" s="185">
        <v>16271</v>
      </c>
      <c r="E22" s="585">
        <f t="shared" si="5"/>
        <v>-0.0228214521650352</v>
      </c>
      <c r="F22" s="596">
        <f t="shared" si="6"/>
        <v>0.968511904761905</v>
      </c>
      <c r="G22" s="237" t="str">
        <f t="shared" si="2"/>
        <v>是</v>
      </c>
      <c r="H22" s="237"/>
      <c r="I22" s="625"/>
    </row>
    <row r="23" s="236" customFormat="1" ht="38" hidden="1" customHeight="1" spans="1:9">
      <c r="A23" s="176" t="s">
        <v>1574</v>
      </c>
      <c r="B23" s="185"/>
      <c r="C23" s="185"/>
      <c r="D23" s="185"/>
      <c r="E23" s="585" t="str">
        <f t="shared" si="5"/>
        <v/>
      </c>
      <c r="F23" s="596" t="str">
        <f t="shared" si="6"/>
        <v/>
      </c>
      <c r="G23" s="237" t="str">
        <f t="shared" si="2"/>
        <v>否</v>
      </c>
      <c r="H23" s="237"/>
      <c r="I23" s="625"/>
    </row>
    <row r="24" s="236" customFormat="1" ht="38" hidden="1" customHeight="1" spans="1:9">
      <c r="A24" s="176" t="s">
        <v>1575</v>
      </c>
      <c r="B24" s="185"/>
      <c r="C24" s="185"/>
      <c r="D24" s="185"/>
      <c r="E24" s="585" t="str">
        <f t="shared" si="5"/>
        <v/>
      </c>
      <c r="F24" s="596" t="str">
        <f t="shared" si="6"/>
        <v/>
      </c>
      <c r="G24" s="237" t="str">
        <f t="shared" si="2"/>
        <v>否</v>
      </c>
      <c r="H24" s="237"/>
      <c r="I24" s="625"/>
    </row>
    <row r="25" s="237" customFormat="1" ht="38" customHeight="1" spans="1:7">
      <c r="A25" s="195" t="s">
        <v>1586</v>
      </c>
      <c r="B25" s="189">
        <f>SUM(B26:B29)</f>
        <v>7585</v>
      </c>
      <c r="C25" s="189">
        <f>SUM(C26:C29)</f>
        <v>8000</v>
      </c>
      <c r="D25" s="189">
        <f>SUM(D26:D29)</f>
        <v>9651</v>
      </c>
      <c r="E25" s="582">
        <f t="shared" si="5"/>
        <v>0.272379696769941</v>
      </c>
      <c r="F25" s="594">
        <f t="shared" si="6"/>
        <v>1.206375</v>
      </c>
      <c r="G25" s="237" t="str">
        <f t="shared" si="2"/>
        <v>是</v>
      </c>
    </row>
    <row r="26" s="236" customFormat="1" ht="38" customHeight="1" spans="1:8">
      <c r="A26" s="176" t="s">
        <v>1587</v>
      </c>
      <c r="B26" s="185">
        <v>7585</v>
      </c>
      <c r="C26" s="588">
        <v>8000</v>
      </c>
      <c r="D26" s="177">
        <v>9651</v>
      </c>
      <c r="E26" s="585">
        <f t="shared" si="5"/>
        <v>0.272379696769941</v>
      </c>
      <c r="F26" s="596">
        <f t="shared" si="6"/>
        <v>1.206375</v>
      </c>
      <c r="G26" s="237" t="str">
        <f t="shared" si="2"/>
        <v>是</v>
      </c>
      <c r="H26" s="237"/>
    </row>
    <row r="27" s="236" customFormat="1" ht="38" hidden="1" customHeight="1" spans="1:8">
      <c r="A27" s="176" t="s">
        <v>1588</v>
      </c>
      <c r="B27" s="185"/>
      <c r="C27" s="588"/>
      <c r="D27" s="177"/>
      <c r="E27" s="585"/>
      <c r="F27" s="596"/>
      <c r="G27" s="237" t="str">
        <f t="shared" si="2"/>
        <v>否</v>
      </c>
      <c r="H27" s="237"/>
    </row>
    <row r="28" s="236" customFormat="1" ht="38" hidden="1" customHeight="1" spans="1:8">
      <c r="A28" s="176" t="s">
        <v>1589</v>
      </c>
      <c r="B28" s="185"/>
      <c r="C28" s="588"/>
      <c r="D28" s="177"/>
      <c r="E28" s="585"/>
      <c r="F28" s="596"/>
      <c r="G28" s="237" t="str">
        <f t="shared" si="2"/>
        <v>否</v>
      </c>
      <c r="H28" s="237"/>
    </row>
    <row r="29" s="237" customFormat="1" ht="38" hidden="1" customHeight="1" spans="1:7">
      <c r="A29" s="176" t="s">
        <v>1575</v>
      </c>
      <c r="B29" s="185"/>
      <c r="C29" s="588"/>
      <c r="D29" s="177"/>
      <c r="E29" s="585"/>
      <c r="F29" s="596"/>
      <c r="G29" s="237" t="str">
        <f t="shared" si="2"/>
        <v>否</v>
      </c>
    </row>
    <row r="30" s="237" customFormat="1" ht="38" customHeight="1" spans="1:7">
      <c r="A30" s="195" t="s">
        <v>1590</v>
      </c>
      <c r="B30" s="189">
        <f>SUM(B31:B35)</f>
        <v>9231.93</v>
      </c>
      <c r="C30" s="189">
        <f>SUM(C31:C35)</f>
        <v>10072.56</v>
      </c>
      <c r="D30" s="189">
        <f>SUM(D31:D35)</f>
        <v>10144.64</v>
      </c>
      <c r="E30" s="582">
        <f t="shared" ref="E30:E39" si="7">IF(B30&lt;&gt;0,D30/B30-1,"")</f>
        <v>0.0988644844577464</v>
      </c>
      <c r="F30" s="594">
        <f t="shared" ref="F30:F39" si="8">IF(C30&lt;&gt;0,D30/C30,"")</f>
        <v>1.00715607551606</v>
      </c>
      <c r="G30" s="237" t="str">
        <f t="shared" si="2"/>
        <v>是</v>
      </c>
    </row>
    <row r="31" s="237" customFormat="1" ht="38" customHeight="1" spans="1:7">
      <c r="A31" s="176" t="s">
        <v>1591</v>
      </c>
      <c r="B31" s="185">
        <v>6398</v>
      </c>
      <c r="C31" s="185">
        <v>7060</v>
      </c>
      <c r="D31" s="185">
        <v>7115.01</v>
      </c>
      <c r="E31" s="585">
        <f t="shared" si="7"/>
        <v>0.112067833698031</v>
      </c>
      <c r="F31" s="596">
        <f t="shared" si="8"/>
        <v>1.00779178470255</v>
      </c>
      <c r="G31" s="267" t="str">
        <f t="shared" si="2"/>
        <v>是</v>
      </c>
    </row>
    <row r="32" s="237" customFormat="1" ht="38" customHeight="1" spans="1:7">
      <c r="A32" s="176" t="s">
        <v>1592</v>
      </c>
      <c r="B32" s="185">
        <v>2570.39</v>
      </c>
      <c r="C32" s="185">
        <v>2650</v>
      </c>
      <c r="D32" s="185">
        <v>2676.34</v>
      </c>
      <c r="E32" s="585">
        <f t="shared" si="7"/>
        <v>0.0412194258458833</v>
      </c>
      <c r="F32" s="596">
        <f t="shared" si="8"/>
        <v>1.00993962264151</v>
      </c>
      <c r="G32" s="237" t="str">
        <f t="shared" si="2"/>
        <v>是</v>
      </c>
    </row>
    <row r="33" s="237" customFormat="1" ht="38" customHeight="1" spans="1:8">
      <c r="A33" s="176" t="s">
        <v>1593</v>
      </c>
      <c r="B33" s="185">
        <v>240.31</v>
      </c>
      <c r="C33" s="185">
        <v>352.56</v>
      </c>
      <c r="D33" s="185">
        <v>322.53</v>
      </c>
      <c r="E33" s="585">
        <f t="shared" si="7"/>
        <v>0.342141400690774</v>
      </c>
      <c r="F33" s="596">
        <f t="shared" si="8"/>
        <v>0.914823008849557</v>
      </c>
      <c r="G33" s="237" t="str">
        <f t="shared" si="2"/>
        <v>是</v>
      </c>
      <c r="H33" s="187" t="s">
        <v>1594</v>
      </c>
    </row>
    <row r="34" s="237" customFormat="1" ht="38" customHeight="1" spans="1:8">
      <c r="A34" s="176" t="s">
        <v>1574</v>
      </c>
      <c r="B34" s="185">
        <v>23.07</v>
      </c>
      <c r="C34" s="185">
        <v>10</v>
      </c>
      <c r="D34" s="185">
        <v>14.95</v>
      </c>
      <c r="E34" s="585">
        <f t="shared" si="7"/>
        <v>-0.35197225834417</v>
      </c>
      <c r="F34" s="596">
        <f t="shared" si="8"/>
        <v>1.495</v>
      </c>
      <c r="G34" s="237" t="str">
        <f t="shared" si="2"/>
        <v>是</v>
      </c>
      <c r="H34" s="598" t="s">
        <v>1595</v>
      </c>
    </row>
    <row r="35" s="237" customFormat="1" ht="38" customHeight="1" spans="1:9">
      <c r="A35" s="176" t="s">
        <v>1575</v>
      </c>
      <c r="B35" s="185">
        <v>0.16</v>
      </c>
      <c r="C35" s="588">
        <v>0</v>
      </c>
      <c r="D35" s="185">
        <v>15.81</v>
      </c>
      <c r="E35" s="585">
        <f t="shared" si="7"/>
        <v>97.8125</v>
      </c>
      <c r="F35" s="596" t="str">
        <f t="shared" si="8"/>
        <v/>
      </c>
      <c r="G35" s="237" t="str">
        <f t="shared" si="2"/>
        <v>是</v>
      </c>
      <c r="H35" s="188" t="s">
        <v>1596</v>
      </c>
      <c r="I35" s="578"/>
    </row>
    <row r="36" s="237" customFormat="1" ht="38" customHeight="1" spans="1:9">
      <c r="A36" s="195" t="s">
        <v>1597</v>
      </c>
      <c r="B36" s="189">
        <f>SUM(B37:B39)</f>
        <v>27545</v>
      </c>
      <c r="C36" s="189">
        <f>SUM(C37:C39)</f>
        <v>30235</v>
      </c>
      <c r="D36" s="189">
        <f>SUM(D37:D39)</f>
        <v>31577</v>
      </c>
      <c r="E36" s="582">
        <f t="shared" si="7"/>
        <v>0.146378653113088</v>
      </c>
      <c r="F36" s="594">
        <f t="shared" si="8"/>
        <v>1.04438564577476</v>
      </c>
      <c r="G36" s="237" t="str">
        <f t="shared" si="2"/>
        <v>是</v>
      </c>
      <c r="I36" s="578"/>
    </row>
    <row r="37" s="237" customFormat="1" ht="38" customHeight="1" spans="1:9">
      <c r="A37" s="176" t="s">
        <v>1572</v>
      </c>
      <c r="B37" s="189">
        <v>27367</v>
      </c>
      <c r="C37" s="189">
        <v>30010</v>
      </c>
      <c r="D37" s="189">
        <v>31470</v>
      </c>
      <c r="E37" s="585">
        <f t="shared" si="7"/>
        <v>0.149925092264406</v>
      </c>
      <c r="F37" s="596">
        <f t="shared" si="8"/>
        <v>1.04865044985005</v>
      </c>
      <c r="G37" s="237" t="str">
        <f t="shared" si="2"/>
        <v>是</v>
      </c>
      <c r="I37" s="578"/>
    </row>
    <row r="38" s="237" customFormat="1" ht="38" customHeight="1" spans="1:9">
      <c r="A38" s="176" t="s">
        <v>1574</v>
      </c>
      <c r="B38" s="189">
        <v>174</v>
      </c>
      <c r="C38" s="189">
        <v>225</v>
      </c>
      <c r="D38" s="189">
        <v>50</v>
      </c>
      <c r="E38" s="585">
        <f t="shared" si="7"/>
        <v>-0.71264367816092</v>
      </c>
      <c r="F38" s="596">
        <f t="shared" si="8"/>
        <v>0.222222222222222</v>
      </c>
      <c r="G38" s="237" t="str">
        <f t="shared" si="2"/>
        <v>是</v>
      </c>
      <c r="I38" s="578"/>
    </row>
    <row r="39" s="237" customFormat="1" ht="38" customHeight="1" spans="1:7">
      <c r="A39" s="176" t="s">
        <v>1575</v>
      </c>
      <c r="B39" s="189">
        <v>4</v>
      </c>
      <c r="C39" s="189"/>
      <c r="D39" s="189">
        <v>57</v>
      </c>
      <c r="E39" s="585">
        <f t="shared" si="7"/>
        <v>13.25</v>
      </c>
      <c r="F39" s="596" t="str">
        <f t="shared" si="8"/>
        <v/>
      </c>
      <c r="G39" s="237" t="str">
        <f t="shared" ref="G39:G55" si="9">IF(A39&lt;&gt;"",IF(SUM(B39:D39)&lt;&gt;0,"是","否"),"是")</f>
        <v>是</v>
      </c>
    </row>
    <row r="40" s="237" customFormat="1" ht="38" customHeight="1" spans="1:7">
      <c r="A40" s="195" t="s">
        <v>1598</v>
      </c>
      <c r="B40" s="180">
        <f>SUM(B41:B43)</f>
        <v>14667</v>
      </c>
      <c r="C40" s="180">
        <f>SUM(C41:C43)</f>
        <v>15000</v>
      </c>
      <c r="D40" s="180">
        <f>SUM(D41:D43)</f>
        <v>13773</v>
      </c>
      <c r="E40" s="582">
        <f t="shared" ref="E40:E42" si="10">IF(B40&lt;&gt;0,D40/B40-1,"")</f>
        <v>-0.060953160155451</v>
      </c>
      <c r="F40" s="594">
        <f t="shared" ref="F40:F42" si="11">IF(C40&lt;&gt;0,D40/C40,"")</f>
        <v>0.9182</v>
      </c>
      <c r="G40" s="237" t="str">
        <f t="shared" si="9"/>
        <v>是</v>
      </c>
    </row>
    <row r="41" s="237" customFormat="1" ht="38" customHeight="1" spans="1:9">
      <c r="A41" s="176" t="s">
        <v>1585</v>
      </c>
      <c r="B41" s="599">
        <v>13575</v>
      </c>
      <c r="C41" s="600">
        <v>14000</v>
      </c>
      <c r="D41" s="601">
        <v>12598</v>
      </c>
      <c r="E41" s="585">
        <f t="shared" si="10"/>
        <v>-0.0719705340699816</v>
      </c>
      <c r="F41" s="596">
        <f t="shared" si="11"/>
        <v>0.899857142857143</v>
      </c>
      <c r="G41" s="237" t="str">
        <f t="shared" si="9"/>
        <v>是</v>
      </c>
      <c r="I41" s="578"/>
    </row>
    <row r="42" s="237" customFormat="1" ht="38" customHeight="1" spans="1:9">
      <c r="A42" s="176" t="s">
        <v>1599</v>
      </c>
      <c r="B42" s="183">
        <v>1092</v>
      </c>
      <c r="C42" s="600">
        <v>1000</v>
      </c>
      <c r="D42" s="601">
        <v>1175</v>
      </c>
      <c r="E42" s="585">
        <f t="shared" si="10"/>
        <v>0.076007326007326</v>
      </c>
      <c r="F42" s="596">
        <f t="shared" si="11"/>
        <v>1.175</v>
      </c>
      <c r="G42" s="237" t="str">
        <f t="shared" si="9"/>
        <v>是</v>
      </c>
      <c r="H42" s="602" t="s">
        <v>1600</v>
      </c>
      <c r="I42" s="578"/>
    </row>
    <row r="43" s="237" customFormat="1" ht="38" hidden="1" customHeight="1" spans="1:9">
      <c r="A43" s="176" t="s">
        <v>1575</v>
      </c>
      <c r="B43" s="185"/>
      <c r="C43" s="190"/>
      <c r="D43" s="177"/>
      <c r="E43" s="603"/>
      <c r="F43" s="604"/>
      <c r="G43" s="237" t="str">
        <f t="shared" si="9"/>
        <v>否</v>
      </c>
      <c r="I43" s="578"/>
    </row>
    <row r="44" s="237" customFormat="1" ht="38" customHeight="1" spans="1:7">
      <c r="A44" s="605" t="s">
        <v>1601</v>
      </c>
      <c r="B44" s="189">
        <f>SUM(B5,B36,B11,B21,B25,B30,B40,)</f>
        <v>118982.93</v>
      </c>
      <c r="C44" s="189">
        <f>SUM(C5,C36,C11,C21,C25,C30,C40,)</f>
        <v>125644.56</v>
      </c>
      <c r="D44" s="189">
        <f>SUM(D5,D36,D11,D21,D25,D30,D40,)</f>
        <v>127645.64</v>
      </c>
      <c r="E44" s="606">
        <f t="shared" ref="E44:E55" si="12">IF(B44&lt;&gt;0,D44/B44-1,"")</f>
        <v>0.0728063260839182</v>
      </c>
      <c r="F44" s="607">
        <f t="shared" ref="F44:F55" si="13">IF(C44&lt;&gt;0,D44/C44,"")</f>
        <v>1.01592651524268</v>
      </c>
      <c r="G44" s="237" t="str">
        <f t="shared" si="9"/>
        <v>是</v>
      </c>
    </row>
    <row r="45" s="237" customFormat="1" ht="38" hidden="1" customHeight="1" spans="1:7">
      <c r="A45" s="193" t="s">
        <v>1602</v>
      </c>
      <c r="B45" s="608"/>
      <c r="C45" s="609"/>
      <c r="D45" s="610"/>
      <c r="E45" s="606" t="str">
        <f t="shared" si="12"/>
        <v/>
      </c>
      <c r="F45" s="607" t="str">
        <f t="shared" si="13"/>
        <v/>
      </c>
      <c r="G45" s="237" t="str">
        <f t="shared" si="9"/>
        <v>否</v>
      </c>
    </row>
    <row r="46" s="237" customFormat="1" ht="38" hidden="1" customHeight="1" spans="1:7">
      <c r="A46" s="176" t="s">
        <v>1576</v>
      </c>
      <c r="B46" s="611"/>
      <c r="C46" s="190"/>
      <c r="D46" s="612"/>
      <c r="E46" s="606" t="str">
        <f t="shared" si="12"/>
        <v/>
      </c>
      <c r="F46" s="607" t="str">
        <f t="shared" si="13"/>
        <v/>
      </c>
      <c r="G46" s="237" t="str">
        <f t="shared" si="9"/>
        <v>否</v>
      </c>
    </row>
    <row r="47" s="237" customFormat="1" ht="38" hidden="1" customHeight="1" spans="1:7">
      <c r="A47" s="194" t="s">
        <v>1603</v>
      </c>
      <c r="B47" s="613"/>
      <c r="C47" s="614"/>
      <c r="D47" s="615"/>
      <c r="E47" s="606" t="str">
        <f t="shared" si="12"/>
        <v/>
      </c>
      <c r="F47" s="607" t="str">
        <f t="shared" si="13"/>
        <v/>
      </c>
      <c r="G47" s="237" t="str">
        <f t="shared" si="9"/>
        <v>否</v>
      </c>
    </row>
    <row r="48" s="237" customFormat="1" ht="38" customHeight="1" spans="1:7">
      <c r="A48" s="195" t="s">
        <v>1604</v>
      </c>
      <c r="B48" s="616">
        <f>SUM(B49:B54)</f>
        <v>69637.42</v>
      </c>
      <c r="C48" s="616">
        <f>SUM(C49:C54)</f>
        <v>69120</v>
      </c>
      <c r="D48" s="616">
        <f>SUM(D49:D54)</f>
        <v>72298.4</v>
      </c>
      <c r="E48" s="617">
        <f t="shared" si="12"/>
        <v>0.0382119268634593</v>
      </c>
      <c r="F48" s="618">
        <f t="shared" si="13"/>
        <v>1.0459837962963</v>
      </c>
      <c r="G48" s="237" t="str">
        <f t="shared" si="9"/>
        <v>是</v>
      </c>
    </row>
    <row r="49" s="237" customFormat="1" ht="38" customHeight="1" spans="1:7">
      <c r="A49" s="194" t="s">
        <v>1605</v>
      </c>
      <c r="B49" s="619">
        <v>27061</v>
      </c>
      <c r="C49" s="620">
        <v>26697</v>
      </c>
      <c r="D49" s="196">
        <v>27157</v>
      </c>
      <c r="E49" s="621">
        <f t="shared" si="12"/>
        <v>0.00354754074128816</v>
      </c>
      <c r="F49" s="622">
        <f t="shared" si="13"/>
        <v>1.01723040041952</v>
      </c>
      <c r="G49" s="237" t="str">
        <f t="shared" si="9"/>
        <v>是</v>
      </c>
    </row>
    <row r="50" s="237" customFormat="1" ht="38" customHeight="1" spans="1:7">
      <c r="A50" s="194" t="s">
        <v>1606</v>
      </c>
      <c r="B50" s="623">
        <v>1309</v>
      </c>
      <c r="C50" s="620">
        <v>1202</v>
      </c>
      <c r="D50" s="196">
        <v>926.72</v>
      </c>
      <c r="E50" s="621">
        <f t="shared" si="12"/>
        <v>-0.292039724980901</v>
      </c>
      <c r="F50" s="622">
        <f t="shared" si="13"/>
        <v>0.770981697171381</v>
      </c>
      <c r="G50" s="237" t="str">
        <f t="shared" si="9"/>
        <v>是</v>
      </c>
    </row>
    <row r="51" s="237" customFormat="1" ht="38" customHeight="1" spans="1:7">
      <c r="A51" s="194" t="s">
        <v>1607</v>
      </c>
      <c r="B51" s="623">
        <f>26508+154</f>
        <v>26662</v>
      </c>
      <c r="C51" s="620">
        <v>26508</v>
      </c>
      <c r="D51" s="196">
        <v>28896</v>
      </c>
      <c r="E51" s="621">
        <f t="shared" si="12"/>
        <v>0.0837896631910584</v>
      </c>
      <c r="F51" s="622">
        <f t="shared" si="13"/>
        <v>1.09008601177003</v>
      </c>
      <c r="G51" s="237" t="str">
        <f t="shared" si="9"/>
        <v>是</v>
      </c>
    </row>
    <row r="52" s="237" customFormat="1" ht="38" customHeight="1" spans="1:8">
      <c r="A52" s="194" t="s">
        <v>1608</v>
      </c>
      <c r="B52" s="185">
        <v>2127</v>
      </c>
      <c r="C52" s="588">
        <v>2100</v>
      </c>
      <c r="D52" s="177">
        <v>2224</v>
      </c>
      <c r="E52" s="585">
        <f t="shared" si="12"/>
        <v>0.0456041372825575</v>
      </c>
      <c r="F52" s="596">
        <f t="shared" si="13"/>
        <v>1.05904761904762</v>
      </c>
      <c r="G52" s="237" t="str">
        <f t="shared" si="9"/>
        <v>是</v>
      </c>
      <c r="H52" s="236"/>
    </row>
    <row r="53" s="236" customFormat="1" ht="38" customHeight="1" spans="1:8">
      <c r="A53" s="194" t="s">
        <v>1609</v>
      </c>
      <c r="B53" s="185">
        <f>0.35+3937.07</f>
        <v>3937.42</v>
      </c>
      <c r="C53" s="588">
        <v>4405</v>
      </c>
      <c r="D53" s="177">
        <f>14181.32-D30</f>
        <v>4036.68</v>
      </c>
      <c r="E53" s="585">
        <f t="shared" si="12"/>
        <v>0.0252094010798944</v>
      </c>
      <c r="F53" s="596">
        <f t="shared" si="13"/>
        <v>0.91638592508513</v>
      </c>
      <c r="G53" s="237" t="str">
        <f t="shared" si="9"/>
        <v>是</v>
      </c>
      <c r="H53" s="237"/>
    </row>
    <row r="54" s="237" customFormat="1" ht="38" customHeight="1" spans="1:7">
      <c r="A54" s="194" t="s">
        <v>1610</v>
      </c>
      <c r="B54" s="185">
        <f>101+8440</f>
        <v>8541</v>
      </c>
      <c r="C54" s="588">
        <v>8208</v>
      </c>
      <c r="D54" s="177">
        <v>9058</v>
      </c>
      <c r="E54" s="585">
        <f t="shared" si="12"/>
        <v>0.0605315536822386</v>
      </c>
      <c r="F54" s="596">
        <f t="shared" si="13"/>
        <v>1.10355750487329</v>
      </c>
      <c r="G54" s="237" t="str">
        <f t="shared" si="9"/>
        <v>是</v>
      </c>
    </row>
    <row r="55" s="237" customFormat="1" ht="38" customHeight="1" spans="1:7">
      <c r="A55" s="605" t="s">
        <v>140</v>
      </c>
      <c r="B55" s="189">
        <f>SUM(B44,B48)</f>
        <v>188620.35</v>
      </c>
      <c r="C55" s="189">
        <f>SUM(C44,C48)</f>
        <v>194764.56</v>
      </c>
      <c r="D55" s="189">
        <f>SUM(D44,D48)</f>
        <v>199944.04</v>
      </c>
      <c r="E55" s="582">
        <f t="shared" si="12"/>
        <v>0.0600342964054514</v>
      </c>
      <c r="F55" s="594">
        <f t="shared" si="13"/>
        <v>1.02659354453397</v>
      </c>
      <c r="G55" s="237" t="str">
        <f t="shared" si="9"/>
        <v>是</v>
      </c>
    </row>
    <row r="56" s="237" customFormat="1" spans="2:4">
      <c r="B56" s="624"/>
      <c r="C56" s="624"/>
      <c r="D56" s="624"/>
    </row>
  </sheetData>
  <autoFilter ref="A4:I55">
    <filterColumn colId="6">
      <customFilters>
        <customFilter operator="equal" val="是"/>
      </customFilters>
    </filterColumn>
    <extLst/>
  </autoFilter>
  <mergeCells count="5">
    <mergeCell ref="A1:F1"/>
    <mergeCell ref="C3:D3"/>
    <mergeCell ref="E3:F3"/>
    <mergeCell ref="A3:A4"/>
    <mergeCell ref="B3:B4"/>
  </mergeCells>
  <conditionalFormatting sqref="F11">
    <cfRule type="cellIs" dxfId="2" priority="30" stopIfTrue="1" operator="lessThanOrEqual">
      <formula>-1</formula>
    </cfRule>
    <cfRule type="cellIs" dxfId="2" priority="29" stopIfTrue="1" operator="greaterThan">
      <formula>10</formula>
    </cfRule>
  </conditionalFormatting>
  <conditionalFormatting sqref="F21">
    <cfRule type="cellIs" dxfId="2" priority="10" stopIfTrue="1" operator="lessThanOrEqual">
      <formula>-1</formula>
    </cfRule>
    <cfRule type="cellIs" dxfId="2" priority="6" stopIfTrue="1" operator="greaterThan">
      <formula>10</formula>
    </cfRule>
  </conditionalFormatting>
  <conditionalFormatting sqref="F22">
    <cfRule type="cellIs" dxfId="2" priority="9" stopIfTrue="1" operator="lessThanOrEqual">
      <formula>-1</formula>
    </cfRule>
    <cfRule type="cellIs" dxfId="2" priority="5" stopIfTrue="1" operator="greaterThan">
      <formula>10</formula>
    </cfRule>
  </conditionalFormatting>
  <conditionalFormatting sqref="F23">
    <cfRule type="cellIs" dxfId="2" priority="8" stopIfTrue="1" operator="lessThanOrEqual">
      <formula>-1</formula>
    </cfRule>
    <cfRule type="cellIs" dxfId="2" priority="4" stopIfTrue="1" operator="greaterThan">
      <formula>10</formula>
    </cfRule>
  </conditionalFormatting>
  <conditionalFormatting sqref="F24">
    <cfRule type="cellIs" dxfId="2" priority="7" stopIfTrue="1" operator="lessThanOrEqual">
      <formula>-1</formula>
    </cfRule>
    <cfRule type="cellIs" dxfId="2" priority="3" stopIfTrue="1" operator="greaterThan">
      <formula>10</formula>
    </cfRule>
  </conditionalFormatting>
  <conditionalFormatting sqref="F25">
    <cfRule type="cellIs" dxfId="2" priority="34" stopIfTrue="1" operator="lessThanOrEqual">
      <formula>-1</formula>
    </cfRule>
    <cfRule type="cellIs" dxfId="2" priority="33" stopIfTrue="1" operator="greaterThan">
      <formula>10</formula>
    </cfRule>
  </conditionalFormatting>
  <conditionalFormatting sqref="F30">
    <cfRule type="cellIs" dxfId="2" priority="32" stopIfTrue="1" operator="lessThanOrEqual">
      <formula>-1</formula>
    </cfRule>
    <cfRule type="cellIs" dxfId="2" priority="31" stopIfTrue="1" operator="greaterThan">
      <formula>10</formula>
    </cfRule>
  </conditionalFormatting>
  <conditionalFormatting sqref="F40">
    <cfRule type="cellIs" dxfId="2" priority="16" stopIfTrue="1" operator="lessThanOrEqual">
      <formula>-1</formula>
    </cfRule>
    <cfRule type="cellIs" dxfId="2" priority="13" stopIfTrue="1" operator="greaterThan">
      <formula>10</formula>
    </cfRule>
  </conditionalFormatting>
  <conditionalFormatting sqref="F41">
    <cfRule type="cellIs" dxfId="2" priority="15" stopIfTrue="1" operator="lessThanOrEqual">
      <formula>-1</formula>
    </cfRule>
    <cfRule type="cellIs" dxfId="2" priority="12" stopIfTrue="1" operator="greaterThan">
      <formula>10</formula>
    </cfRule>
  </conditionalFormatting>
  <conditionalFormatting sqref="F42">
    <cfRule type="cellIs" dxfId="2" priority="14" stopIfTrue="1" operator="lessThanOrEqual">
      <formula>-1</formula>
    </cfRule>
    <cfRule type="cellIs" dxfId="2" priority="11" stopIfTrue="1" operator="greaterThan">
      <formula>10</formula>
    </cfRule>
  </conditionalFormatting>
  <conditionalFormatting sqref="F52">
    <cfRule type="cellIs" dxfId="2" priority="2" stopIfTrue="1" operator="lessThanOrEqual">
      <formula>-1</formula>
    </cfRule>
    <cfRule type="cellIs" dxfId="2" priority="1" stopIfTrue="1" operator="greaterThan">
      <formula>10</formula>
    </cfRule>
  </conditionalFormatting>
  <conditionalFormatting sqref="F12:F20">
    <cfRule type="cellIs" dxfId="2" priority="28" stopIfTrue="1" operator="lessThanOrEqual">
      <formula>-1</formula>
    </cfRule>
    <cfRule type="cellIs" dxfId="2" priority="27" stopIfTrue="1" operator="greaterThan">
      <formula>10</formula>
    </cfRule>
  </conditionalFormatting>
  <conditionalFormatting sqref="F31:F35">
    <cfRule type="cellIs" dxfId="2" priority="26" stopIfTrue="1" operator="lessThanOrEqual">
      <formula>-1</formula>
    </cfRule>
    <cfRule type="cellIs" dxfId="2" priority="25" stopIfTrue="1" operator="greaterThan">
      <formula>10</formula>
    </cfRule>
  </conditionalFormatting>
  <conditionalFormatting sqref="F5:F10 F36:F39 F26:F29 F43:F51 F53:F55">
    <cfRule type="cellIs" dxfId="2" priority="36" stopIfTrue="1" operator="lessThanOrEqual">
      <formula>-1</formula>
    </cfRule>
    <cfRule type="cellIs" dxfId="2" priority="35" stopIfTrue="1" operator="greaterThan">
      <formula>10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19">
    <tabColor rgb="FFFF0000"/>
  </sheetPr>
  <dimension ref="A1:T31"/>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58.8425925925926" style="237" customWidth="1"/>
    <col min="2" max="2" width="12.3611111111111" style="237" customWidth="1"/>
    <col min="3" max="3" width="16.75" style="237" customWidth="1"/>
    <col min="4" max="4" width="16.75" style="578" customWidth="1"/>
    <col min="5" max="6" width="15.3796296296296" style="237" customWidth="1"/>
    <col min="7" max="7" width="9" style="237" customWidth="1"/>
    <col min="8" max="8" width="9" style="237" hidden="1" customWidth="1"/>
    <col min="9" max="16384" width="9" style="237"/>
  </cols>
  <sheetData>
    <row r="1" s="236" customFormat="1" ht="45" customHeight="1" spans="1:20">
      <c r="A1" s="377" t="s">
        <v>1613</v>
      </c>
      <c r="B1" s="377"/>
      <c r="C1" s="377"/>
      <c r="D1" s="377"/>
      <c r="E1" s="377"/>
      <c r="F1" s="377"/>
      <c r="G1" s="241"/>
      <c r="N1" s="237"/>
      <c r="O1" s="237"/>
      <c r="P1" s="237"/>
      <c r="Q1" s="237"/>
      <c r="R1" s="237"/>
      <c r="S1" s="237"/>
      <c r="T1" s="237"/>
    </row>
    <row r="2" s="236" customFormat="1" ht="20.1" customHeight="1" spans="1:6">
      <c r="A2" s="516" t="s">
        <v>1614</v>
      </c>
      <c r="B2" s="579"/>
      <c r="C2" s="382"/>
      <c r="D2" s="580"/>
      <c r="F2" s="481" t="s">
        <v>2</v>
      </c>
    </row>
    <row r="3" s="236" customFormat="1" ht="36" customHeight="1" spans="1:6">
      <c r="A3" s="264" t="s">
        <v>4</v>
      </c>
      <c r="B3" s="151" t="s">
        <v>5</v>
      </c>
      <c r="C3" s="151" t="s">
        <v>6</v>
      </c>
      <c r="D3" s="151"/>
      <c r="E3" s="152" t="s">
        <v>7</v>
      </c>
      <c r="F3" s="152"/>
    </row>
    <row r="4" s="236" customFormat="1" ht="68" customHeight="1" spans="1:7">
      <c r="A4" s="264"/>
      <c r="B4" s="151"/>
      <c r="C4" s="151" t="s">
        <v>9</v>
      </c>
      <c r="D4" s="151" t="s">
        <v>10</v>
      </c>
      <c r="E4" s="151" t="s">
        <v>11</v>
      </c>
      <c r="F4" s="151" t="s">
        <v>80</v>
      </c>
      <c r="G4" s="518" t="s">
        <v>8</v>
      </c>
    </row>
    <row r="5" s="237" customFormat="1" ht="55" hidden="1" customHeight="1" spans="1:20">
      <c r="A5" s="195" t="s">
        <v>1615</v>
      </c>
      <c r="B5" s="581">
        <v>0</v>
      </c>
      <c r="C5" s="581">
        <f>'[3]13区级社保基金收入'!D5+'[3]13区级社保基金收入'!D34-'[3]14区级社保基金支出'!D5-'[3]14区级社保基金支出'!D23</f>
        <v>0</v>
      </c>
      <c r="D5" s="581">
        <f>'[3]13区级社保基金收入'!E5+'[3]13区级社保基金收入'!E34-'[3]14区级社保基金支出'!E5-'[3]14区级社保基金支出'!E23</f>
        <v>0</v>
      </c>
      <c r="E5" s="582" t="str">
        <f t="shared" ref="E5:E18" si="0">IF(B5&lt;&gt;0,D5/B5-1,"")</f>
        <v/>
      </c>
      <c r="F5" s="582" t="str">
        <f t="shared" ref="F5:F18" si="1">IF(C5&lt;&gt;0,D5/C5,"")</f>
        <v/>
      </c>
      <c r="G5" s="237" t="str">
        <f t="shared" ref="G5:G20" si="2">IF(A5&lt;&gt;"",IF(SUM(B5:D5)&lt;&gt;0,"是","否"),"是")</f>
        <v>否</v>
      </c>
      <c r="H5" s="237">
        <f>'[4]15区级社保基金收入'!B5+'[4]15区级社保基金收入'!B55-'[4]17区级社保基金支出'!B5-'[4]17区级社保基金支出'!B49</f>
        <v>0</v>
      </c>
      <c r="I5" s="593"/>
      <c r="J5" s="578"/>
      <c r="K5" s="578"/>
      <c r="L5" s="578"/>
      <c r="M5" s="578"/>
      <c r="N5" s="578"/>
      <c r="O5" s="578"/>
      <c r="P5" s="578"/>
      <c r="Q5" s="578"/>
      <c r="R5" s="578"/>
      <c r="S5" s="578"/>
      <c r="T5" s="578"/>
    </row>
    <row r="6" s="237" customFormat="1" ht="36" hidden="1" customHeight="1" spans="1:20">
      <c r="A6" s="583" t="s">
        <v>1616</v>
      </c>
      <c r="B6" s="584">
        <f>'[4]15区级社保基金收入'!B5+'[4]15区级社保基金收入'!B55-'[4]17区级社保基金支出'!B5-'[4]17区级社保基金支出'!B49</f>
        <v>0</v>
      </c>
      <c r="C6" s="584">
        <f>'[4]15区级社保基金收入'!C5+'[4]15区级社保基金收入'!C55-'[4]17区级社保基金支出'!C5-'[4]17区级社保基金支出'!C49</f>
        <v>0</v>
      </c>
      <c r="D6" s="584">
        <f>'[4]15区级社保基金收入'!D5+'[4]15区级社保基金收入'!D55-'[4]17区级社保基金支出'!D5-'[4]17区级社保基金支出'!D49</f>
        <v>0</v>
      </c>
      <c r="E6" s="585" t="str">
        <f t="shared" si="0"/>
        <v/>
      </c>
      <c r="F6" s="585" t="str">
        <f t="shared" si="1"/>
        <v/>
      </c>
      <c r="G6" s="237" t="str">
        <f t="shared" si="2"/>
        <v>否</v>
      </c>
      <c r="I6" s="593"/>
      <c r="J6" s="578"/>
      <c r="K6" s="578"/>
      <c r="L6" s="578"/>
      <c r="M6" s="578"/>
      <c r="N6" s="578"/>
      <c r="O6" s="578"/>
      <c r="P6" s="578"/>
      <c r="Q6" s="578"/>
      <c r="R6" s="578"/>
      <c r="S6" s="578"/>
      <c r="T6" s="578"/>
    </row>
    <row r="7" s="236" customFormat="1" ht="36" hidden="1" customHeight="1" spans="1:7">
      <c r="A7" s="195" t="s">
        <v>1617</v>
      </c>
      <c r="B7" s="586"/>
      <c r="C7" s="586">
        <f>'[4]15区级社保基金收入'!C13+'[4]15区级社保基金收入'!C56-'[4]17区级社保基金支出'!C11-'[4]17区级社保基金支出'!C50</f>
        <v>0</v>
      </c>
      <c r="D7" s="586"/>
      <c r="E7" s="582" t="str">
        <f t="shared" si="0"/>
        <v/>
      </c>
      <c r="F7" s="582" t="str">
        <f t="shared" si="1"/>
        <v/>
      </c>
      <c r="G7" s="587" t="str">
        <f t="shared" si="2"/>
        <v>否</v>
      </c>
    </row>
    <row r="8" s="237" customFormat="1" ht="36" hidden="1" customHeight="1" spans="1:7">
      <c r="A8" s="583" t="s">
        <v>1618</v>
      </c>
      <c r="B8" s="586"/>
      <c r="C8" s="588"/>
      <c r="D8" s="588"/>
      <c r="E8" s="585" t="str">
        <f t="shared" si="0"/>
        <v/>
      </c>
      <c r="F8" s="585" t="str">
        <f t="shared" si="1"/>
        <v/>
      </c>
      <c r="G8" s="268" t="str">
        <f t="shared" si="2"/>
        <v>否</v>
      </c>
    </row>
    <row r="9" s="237" customFormat="1" ht="36" hidden="1" customHeight="1" spans="1:7">
      <c r="A9" s="195" t="s">
        <v>1619</v>
      </c>
      <c r="B9" s="586"/>
      <c r="C9" s="589"/>
      <c r="D9" s="589"/>
      <c r="E9" s="582" t="str">
        <f t="shared" si="0"/>
        <v/>
      </c>
      <c r="F9" s="582" t="str">
        <f t="shared" si="1"/>
        <v/>
      </c>
      <c r="G9" s="268" t="str">
        <f t="shared" si="2"/>
        <v>否</v>
      </c>
    </row>
    <row r="10" s="237" customFormat="1" ht="36" hidden="1" customHeight="1" spans="1:7">
      <c r="A10" s="583" t="s">
        <v>1620</v>
      </c>
      <c r="B10" s="584"/>
      <c r="C10" s="588"/>
      <c r="D10" s="588"/>
      <c r="E10" s="585" t="str">
        <f t="shared" si="0"/>
        <v/>
      </c>
      <c r="F10" s="585" t="str">
        <f t="shared" si="1"/>
        <v/>
      </c>
      <c r="G10" s="268" t="str">
        <f t="shared" si="2"/>
        <v>否</v>
      </c>
    </row>
    <row r="11" s="236" customFormat="1" ht="36" hidden="1" customHeight="1" spans="1:7">
      <c r="A11" s="195" t="s">
        <v>1621</v>
      </c>
      <c r="B11" s="586"/>
      <c r="C11" s="586"/>
      <c r="D11" s="586"/>
      <c r="E11" s="582" t="str">
        <f t="shared" si="0"/>
        <v/>
      </c>
      <c r="F11" s="582" t="str">
        <f t="shared" si="1"/>
        <v/>
      </c>
      <c r="G11" s="587" t="str">
        <f t="shared" si="2"/>
        <v>否</v>
      </c>
    </row>
    <row r="12" s="236" customFormat="1" ht="36" hidden="1" customHeight="1" spans="1:7">
      <c r="A12" s="583" t="s">
        <v>1622</v>
      </c>
      <c r="B12" s="584"/>
      <c r="C12" s="584"/>
      <c r="D12" s="584"/>
      <c r="E12" s="585" t="str">
        <f t="shared" si="0"/>
        <v/>
      </c>
      <c r="F12" s="585" t="str">
        <f t="shared" si="1"/>
        <v/>
      </c>
      <c r="G12" s="587" t="str">
        <f t="shared" si="2"/>
        <v>否</v>
      </c>
    </row>
    <row r="13" s="236" customFormat="1" ht="36" hidden="1" customHeight="1" spans="1:7">
      <c r="A13" s="195" t="s">
        <v>1623</v>
      </c>
      <c r="B13" s="586"/>
      <c r="C13" s="589"/>
      <c r="D13" s="589"/>
      <c r="E13" s="582" t="str">
        <f t="shared" si="0"/>
        <v/>
      </c>
      <c r="F13" s="582" t="str">
        <f t="shared" si="1"/>
        <v/>
      </c>
      <c r="G13" s="587" t="str">
        <f t="shared" si="2"/>
        <v>否</v>
      </c>
    </row>
    <row r="14" s="236" customFormat="1" ht="36" hidden="1" customHeight="1" spans="1:7">
      <c r="A14" s="583" t="s">
        <v>1624</v>
      </c>
      <c r="B14" s="584"/>
      <c r="C14" s="588"/>
      <c r="D14" s="588"/>
      <c r="E14" s="585" t="str">
        <f t="shared" si="0"/>
        <v/>
      </c>
      <c r="F14" s="585" t="str">
        <f t="shared" si="1"/>
        <v/>
      </c>
      <c r="G14" s="587" t="str">
        <f t="shared" si="2"/>
        <v>否</v>
      </c>
    </row>
    <row r="15" s="237" customFormat="1" ht="55" customHeight="1" spans="1:20">
      <c r="A15" s="195" t="s">
        <v>1625</v>
      </c>
      <c r="B15" s="581">
        <v>-2106</v>
      </c>
      <c r="C15" s="581">
        <v>1866</v>
      </c>
      <c r="D15" s="581">
        <v>78</v>
      </c>
      <c r="E15" s="582">
        <f t="shared" si="0"/>
        <v>-1.03703703703704</v>
      </c>
      <c r="F15" s="582">
        <f t="shared" si="1"/>
        <v>0.0418006430868167</v>
      </c>
      <c r="G15" s="237" t="str">
        <f t="shared" si="2"/>
        <v>是</v>
      </c>
      <c r="H15" s="578"/>
      <c r="I15" s="593"/>
      <c r="J15" s="578"/>
      <c r="K15" s="578"/>
      <c r="L15" s="578"/>
      <c r="M15" s="578"/>
      <c r="N15" s="578"/>
      <c r="O15" s="578"/>
      <c r="P15" s="578"/>
      <c r="Q15" s="578"/>
      <c r="R15" s="578"/>
      <c r="S15" s="578"/>
      <c r="T15" s="578"/>
    </row>
    <row r="16" s="237" customFormat="1" ht="55" customHeight="1" spans="1:20">
      <c r="A16" s="583" t="s">
        <v>1626</v>
      </c>
      <c r="B16" s="584">
        <v>2950</v>
      </c>
      <c r="C16" s="588">
        <v>4846</v>
      </c>
      <c r="D16" s="588">
        <v>3028</v>
      </c>
      <c r="E16" s="585">
        <f t="shared" si="0"/>
        <v>0.0264406779661017</v>
      </c>
      <c r="F16" s="585">
        <f t="shared" si="1"/>
        <v>0.624845233182006</v>
      </c>
      <c r="G16" s="237" t="str">
        <f t="shared" si="2"/>
        <v>是</v>
      </c>
      <c r="H16" s="237" t="s">
        <v>1627</v>
      </c>
      <c r="K16" s="578"/>
      <c r="L16" s="578"/>
      <c r="M16" s="578"/>
      <c r="N16" s="578"/>
      <c r="O16" s="578"/>
      <c r="P16" s="578"/>
      <c r="Q16" s="578"/>
      <c r="R16" s="578"/>
      <c r="S16" s="578"/>
      <c r="T16" s="578"/>
    </row>
    <row r="17" s="236" customFormat="1" ht="36" hidden="1" customHeight="1" spans="1:7">
      <c r="A17" s="195" t="s">
        <v>1628</v>
      </c>
      <c r="B17" s="586"/>
      <c r="C17" s="589"/>
      <c r="D17" s="590"/>
      <c r="E17" s="582" t="str">
        <f t="shared" si="0"/>
        <v/>
      </c>
      <c r="F17" s="582" t="str">
        <f t="shared" si="1"/>
        <v/>
      </c>
      <c r="G17" s="587" t="str">
        <f t="shared" si="2"/>
        <v>否</v>
      </c>
    </row>
    <row r="18" s="237" customFormat="1" ht="36" hidden="1" customHeight="1" spans="1:7">
      <c r="A18" s="583" t="s">
        <v>1629</v>
      </c>
      <c r="B18" s="584"/>
      <c r="C18" s="588"/>
      <c r="D18" s="588"/>
      <c r="E18" s="585" t="str">
        <f t="shared" si="0"/>
        <v/>
      </c>
      <c r="F18" s="585" t="str">
        <f t="shared" si="1"/>
        <v/>
      </c>
      <c r="G18" s="268" t="str">
        <f t="shared" si="2"/>
        <v>否</v>
      </c>
    </row>
    <row r="19" s="237" customFormat="1" ht="39" customHeight="1" spans="1:7">
      <c r="A19" s="195" t="s">
        <v>1630</v>
      </c>
      <c r="B19" s="581">
        <f t="shared" ref="B19:F19" si="3">SUM(B5,B15,B7,B9,B11,B13,B17)</f>
        <v>-2106</v>
      </c>
      <c r="C19" s="581">
        <f t="shared" si="3"/>
        <v>1866</v>
      </c>
      <c r="D19" s="581">
        <f t="shared" si="3"/>
        <v>78</v>
      </c>
      <c r="E19" s="582">
        <f t="shared" si="3"/>
        <v>-1.03703703703704</v>
      </c>
      <c r="F19" s="582">
        <f t="shared" si="3"/>
        <v>0.0418006430868167</v>
      </c>
      <c r="G19" s="268" t="str">
        <f t="shared" si="2"/>
        <v>是</v>
      </c>
    </row>
    <row r="20" s="237" customFormat="1" ht="39" customHeight="1" spans="1:7">
      <c r="A20" s="195" t="s">
        <v>1631</v>
      </c>
      <c r="B20" s="581">
        <f>SUM(B6,B16,B8,B10,B12,B14,B18)</f>
        <v>2950</v>
      </c>
      <c r="C20" s="581">
        <f>SUM(C6,C16,C8,C10,C12,C14,C18)</f>
        <v>4846</v>
      </c>
      <c r="D20" s="581">
        <f>SUM(D6,D16,D8,D10,D12,,D14,D18)</f>
        <v>3028</v>
      </c>
      <c r="E20" s="582">
        <f>IF(B20&lt;&gt;0,D20/B20-1,"")</f>
        <v>0.0264406779661017</v>
      </c>
      <c r="F20" s="582">
        <f>IF(C20&lt;&gt;0,D20/C20,"")</f>
        <v>0.624845233182006</v>
      </c>
      <c r="G20" s="268" t="str">
        <f t="shared" si="2"/>
        <v>是</v>
      </c>
    </row>
    <row r="21" s="237" customFormat="1" hidden="1" spans="2:4">
      <c r="B21" s="591"/>
      <c r="C21" s="591"/>
      <c r="D21" s="592"/>
    </row>
    <row r="22" s="237" customFormat="1" hidden="1" spans="2:4">
      <c r="B22" s="591"/>
      <c r="C22" s="591"/>
      <c r="D22" s="592"/>
    </row>
    <row r="23" s="237" customFormat="1" spans="2:4">
      <c r="B23" s="591"/>
      <c r="C23" s="591"/>
      <c r="D23" s="592"/>
    </row>
    <row r="24" s="237" customFormat="1" spans="2:4">
      <c r="B24" s="591"/>
      <c r="C24" s="591"/>
      <c r="D24" s="592"/>
    </row>
    <row r="25" s="237" customFormat="1" spans="4:4">
      <c r="D25" s="578"/>
    </row>
    <row r="26" s="237" customFormat="1" spans="4:4">
      <c r="D26" s="578"/>
    </row>
    <row r="31" spans="7:7">
      <c r="G31" s="267"/>
    </row>
  </sheetData>
  <autoFilter ref="A4:T22">
    <filterColumn colId="6">
      <customFilters>
        <customFilter operator="equal" val="是"/>
      </customFilters>
    </filterColumn>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
    <tabColor theme="9" tint="0.4"/>
  </sheetPr>
  <dimension ref="A1:H44"/>
  <sheetViews>
    <sheetView showZeros="0" zoomScale="70" zoomScaleNormal="70" workbookViewId="0">
      <pane ySplit="4" topLeftCell="A28" activePane="bottomLeft" state="frozen"/>
      <selection/>
      <selection pane="bottomLeft" activeCell="D39" sqref="D39"/>
    </sheetView>
  </sheetViews>
  <sheetFormatPr defaultColWidth="9" defaultRowHeight="15.6" outlineLevelCol="7"/>
  <cols>
    <col min="1" max="1" width="13.75" style="551" customWidth="1"/>
    <col min="2" max="2" width="40.9537037037037" style="551" customWidth="1"/>
    <col min="3" max="3" width="18.25" style="551" customWidth="1"/>
    <col min="4" max="5" width="16.75" style="551" customWidth="1"/>
    <col min="6" max="7" width="15.25" style="552" customWidth="1"/>
    <col min="8" max="8" width="9.12962962962963" style="551" customWidth="1"/>
    <col min="9" max="16384" width="9" style="551"/>
  </cols>
  <sheetData>
    <row r="1" ht="45" customHeight="1" spans="1:7">
      <c r="A1" s="823"/>
      <c r="B1" s="824" t="s">
        <v>75</v>
      </c>
      <c r="C1" s="824"/>
      <c r="D1" s="824"/>
      <c r="E1" s="824"/>
      <c r="F1" s="824"/>
      <c r="G1" s="824"/>
    </row>
    <row r="2" ht="18.95" customHeight="1" spans="2:7">
      <c r="B2" s="825" t="s">
        <v>76</v>
      </c>
      <c r="C2" s="826"/>
      <c r="D2" s="826"/>
      <c r="F2" s="827"/>
      <c r="G2" s="828" t="s">
        <v>2</v>
      </c>
    </row>
    <row r="3" s="548" customFormat="1" ht="27.95" customHeight="1" spans="1:8">
      <c r="A3" s="829" t="s">
        <v>3</v>
      </c>
      <c r="B3" s="793" t="s">
        <v>4</v>
      </c>
      <c r="C3" s="792" t="s">
        <v>5</v>
      </c>
      <c r="D3" s="792" t="s">
        <v>6</v>
      </c>
      <c r="E3" s="792"/>
      <c r="F3" s="793" t="s">
        <v>7</v>
      </c>
      <c r="G3" s="793"/>
      <c r="H3" s="830" t="s">
        <v>8</v>
      </c>
    </row>
    <row r="4" s="548" customFormat="1" ht="57" customHeight="1" spans="1:8">
      <c r="A4" s="829"/>
      <c r="B4" s="793"/>
      <c r="C4" s="792"/>
      <c r="D4" s="792" t="s">
        <v>9</v>
      </c>
      <c r="E4" s="792" t="s">
        <v>10</v>
      </c>
      <c r="F4" s="792" t="s">
        <v>11</v>
      </c>
      <c r="G4" s="792" t="s">
        <v>12</v>
      </c>
      <c r="H4" s="830"/>
    </row>
    <row r="5" ht="37.15" customHeight="1" spans="1:8">
      <c r="A5" s="831" t="s">
        <v>13</v>
      </c>
      <c r="B5" s="832" t="s">
        <v>14</v>
      </c>
      <c r="C5" s="361">
        <f>SUM(C6:C20)</f>
        <v>30305</v>
      </c>
      <c r="D5" s="361">
        <f>SUM(D6:D20)</f>
        <v>56800</v>
      </c>
      <c r="E5" s="369">
        <f>SUM(E6:E20)</f>
        <v>49721</v>
      </c>
      <c r="F5" s="333">
        <f t="shared" ref="F5:F29" si="0">IF(C5&lt;&gt;0,E5/C5-1,"")</f>
        <v>0.6406863553869</v>
      </c>
      <c r="G5" s="333">
        <f t="shared" ref="G5:G29" si="1">IF(D5&lt;&gt;0,E5/D5,"")</f>
        <v>0.875369718309859</v>
      </c>
      <c r="H5" s="833" t="str">
        <f t="shared" ref="H5:H42" si="2">IF(B5&lt;&gt;"",IF(SUM(C5:E5)&lt;&gt;0,"是","否"),"是")</f>
        <v>是</v>
      </c>
    </row>
    <row r="6" ht="37.15" customHeight="1" spans="1:8">
      <c r="A6" s="834" t="s">
        <v>15</v>
      </c>
      <c r="B6" s="835" t="s">
        <v>16</v>
      </c>
      <c r="C6" s="836">
        <v>2375</v>
      </c>
      <c r="D6" s="836">
        <v>28500</v>
      </c>
      <c r="E6" s="837">
        <v>25759</v>
      </c>
      <c r="F6" s="338">
        <f t="shared" si="0"/>
        <v>9.84589473684211</v>
      </c>
      <c r="G6" s="338">
        <f t="shared" si="1"/>
        <v>0.903824561403509</v>
      </c>
      <c r="H6" s="833" t="str">
        <f t="shared" si="2"/>
        <v>是</v>
      </c>
    </row>
    <row r="7" ht="37.15" customHeight="1" spans="1:8">
      <c r="A7" s="834" t="s">
        <v>17</v>
      </c>
      <c r="B7" s="835" t="s">
        <v>18</v>
      </c>
      <c r="C7" s="836">
        <v>2709</v>
      </c>
      <c r="D7" s="836">
        <v>2700</v>
      </c>
      <c r="E7" s="837">
        <v>2928</v>
      </c>
      <c r="F7" s="338">
        <f t="shared" si="0"/>
        <v>0.0808416389811739</v>
      </c>
      <c r="G7" s="338">
        <f t="shared" si="1"/>
        <v>1.08444444444444</v>
      </c>
      <c r="H7" s="833" t="str">
        <f t="shared" si="2"/>
        <v>是</v>
      </c>
    </row>
    <row r="8" ht="37.15" customHeight="1" spans="1:8">
      <c r="A8" s="834" t="s">
        <v>19</v>
      </c>
      <c r="B8" s="835" t="s">
        <v>20</v>
      </c>
      <c r="C8" s="836">
        <v>1138</v>
      </c>
      <c r="D8" s="836">
        <v>1000</v>
      </c>
      <c r="E8" s="837">
        <v>671</v>
      </c>
      <c r="F8" s="338">
        <f t="shared" si="0"/>
        <v>-0.410369068541301</v>
      </c>
      <c r="G8" s="338">
        <f t="shared" si="1"/>
        <v>0.671</v>
      </c>
      <c r="H8" s="833" t="str">
        <f t="shared" si="2"/>
        <v>是</v>
      </c>
    </row>
    <row r="9" ht="37.15" customHeight="1" spans="1:8">
      <c r="A9" s="834" t="s">
        <v>21</v>
      </c>
      <c r="B9" s="835" t="s">
        <v>22</v>
      </c>
      <c r="C9" s="836">
        <v>13997</v>
      </c>
      <c r="D9" s="836">
        <v>13900</v>
      </c>
      <c r="E9" s="837">
        <v>11443</v>
      </c>
      <c r="F9" s="338">
        <f t="shared" si="0"/>
        <v>-0.182467671643924</v>
      </c>
      <c r="G9" s="338">
        <f t="shared" si="1"/>
        <v>0.823237410071942</v>
      </c>
      <c r="H9" s="833" t="str">
        <f t="shared" si="2"/>
        <v>是</v>
      </c>
    </row>
    <row r="10" ht="37.15" customHeight="1" spans="1:8">
      <c r="A10" s="834" t="s">
        <v>23</v>
      </c>
      <c r="B10" s="835" t="s">
        <v>24</v>
      </c>
      <c r="C10" s="836">
        <v>3086</v>
      </c>
      <c r="D10" s="836">
        <v>3000</v>
      </c>
      <c r="E10" s="837">
        <v>2580</v>
      </c>
      <c r="F10" s="338">
        <f t="shared" si="0"/>
        <v>-0.163966299416721</v>
      </c>
      <c r="G10" s="338">
        <f t="shared" si="1"/>
        <v>0.86</v>
      </c>
      <c r="H10" s="833" t="str">
        <f t="shared" si="2"/>
        <v>是</v>
      </c>
    </row>
    <row r="11" ht="37.15" customHeight="1" spans="1:8">
      <c r="A11" s="834" t="s">
        <v>25</v>
      </c>
      <c r="B11" s="835" t="s">
        <v>26</v>
      </c>
      <c r="C11" s="836">
        <v>1595</v>
      </c>
      <c r="D11" s="836">
        <v>1400</v>
      </c>
      <c r="E11" s="837">
        <v>1056</v>
      </c>
      <c r="F11" s="338">
        <f t="shared" si="0"/>
        <v>-0.337931034482759</v>
      </c>
      <c r="G11" s="338">
        <f t="shared" si="1"/>
        <v>0.754285714285714</v>
      </c>
      <c r="H11" s="833" t="str">
        <f t="shared" si="2"/>
        <v>是</v>
      </c>
    </row>
    <row r="12" ht="37.15" customHeight="1" spans="1:8">
      <c r="A12" s="834" t="s">
        <v>27</v>
      </c>
      <c r="B12" s="835" t="s">
        <v>28</v>
      </c>
      <c r="C12" s="836">
        <v>731</v>
      </c>
      <c r="D12" s="836">
        <v>700</v>
      </c>
      <c r="E12" s="837">
        <v>765</v>
      </c>
      <c r="F12" s="338">
        <f t="shared" si="0"/>
        <v>0.0465116279069768</v>
      </c>
      <c r="G12" s="338">
        <f t="shared" si="1"/>
        <v>1.09285714285714</v>
      </c>
      <c r="H12" s="833" t="str">
        <f t="shared" si="2"/>
        <v>是</v>
      </c>
    </row>
    <row r="13" ht="37.15" customHeight="1" spans="1:8">
      <c r="A13" s="834" t="s">
        <v>29</v>
      </c>
      <c r="B13" s="835" t="s">
        <v>30</v>
      </c>
      <c r="C13" s="836">
        <v>1706</v>
      </c>
      <c r="D13" s="836">
        <v>1400</v>
      </c>
      <c r="E13" s="837">
        <v>730</v>
      </c>
      <c r="F13" s="338">
        <f t="shared" si="0"/>
        <v>-0.572098475967175</v>
      </c>
      <c r="G13" s="338">
        <f t="shared" si="1"/>
        <v>0.521428571428571</v>
      </c>
      <c r="H13" s="833" t="str">
        <f t="shared" si="2"/>
        <v>是</v>
      </c>
    </row>
    <row r="14" ht="37.15" customHeight="1" spans="1:8">
      <c r="A14" s="834" t="s">
        <v>31</v>
      </c>
      <c r="B14" s="835" t="s">
        <v>32</v>
      </c>
      <c r="C14" s="836">
        <v>922</v>
      </c>
      <c r="D14" s="836">
        <v>1000</v>
      </c>
      <c r="E14" s="837">
        <v>254</v>
      </c>
      <c r="F14" s="338">
        <f t="shared" si="0"/>
        <v>-0.724511930585683</v>
      </c>
      <c r="G14" s="338">
        <f t="shared" si="1"/>
        <v>0.254</v>
      </c>
      <c r="H14" s="833" t="str">
        <f t="shared" si="2"/>
        <v>是</v>
      </c>
    </row>
    <row r="15" ht="37.15" customHeight="1" spans="1:8">
      <c r="A15" s="834" t="s">
        <v>33</v>
      </c>
      <c r="B15" s="835" t="s">
        <v>34</v>
      </c>
      <c r="C15" s="836">
        <v>757</v>
      </c>
      <c r="D15" s="836">
        <v>350</v>
      </c>
      <c r="E15" s="837">
        <v>995</v>
      </c>
      <c r="F15" s="338">
        <f t="shared" si="0"/>
        <v>0.314398943196829</v>
      </c>
      <c r="G15" s="338">
        <f t="shared" si="1"/>
        <v>2.84285714285714</v>
      </c>
      <c r="H15" s="833" t="str">
        <f t="shared" si="2"/>
        <v>是</v>
      </c>
    </row>
    <row r="16" ht="37.15" customHeight="1" spans="1:8">
      <c r="A16" s="834" t="s">
        <v>35</v>
      </c>
      <c r="B16" s="835" t="s">
        <v>36</v>
      </c>
      <c r="C16" s="836">
        <v>-1678</v>
      </c>
      <c r="D16" s="836">
        <v>1000</v>
      </c>
      <c r="E16" s="837">
        <v>241</v>
      </c>
      <c r="F16" s="338">
        <f t="shared" si="0"/>
        <v>-1.14362336114422</v>
      </c>
      <c r="G16" s="338">
        <f t="shared" si="1"/>
        <v>0.241</v>
      </c>
      <c r="H16" s="833" t="str">
        <f t="shared" si="2"/>
        <v>是</v>
      </c>
    </row>
    <row r="17" ht="37.15" customHeight="1" spans="1:8">
      <c r="A17" s="834" t="s">
        <v>37</v>
      </c>
      <c r="B17" s="835" t="s">
        <v>38</v>
      </c>
      <c r="C17" s="836">
        <v>2627</v>
      </c>
      <c r="D17" s="836">
        <v>1500</v>
      </c>
      <c r="E17" s="837">
        <v>2040</v>
      </c>
      <c r="F17" s="338">
        <f t="shared" si="0"/>
        <v>-0.22344880091359</v>
      </c>
      <c r="G17" s="338">
        <f t="shared" si="1"/>
        <v>1.36</v>
      </c>
      <c r="H17" s="833" t="str">
        <f t="shared" si="2"/>
        <v>是</v>
      </c>
    </row>
    <row r="18" ht="37.15" hidden="1" customHeight="1" spans="1:8">
      <c r="A18" s="834" t="s">
        <v>39</v>
      </c>
      <c r="B18" s="835" t="s">
        <v>40</v>
      </c>
      <c r="C18" s="836">
        <v>0</v>
      </c>
      <c r="D18" s="836"/>
      <c r="E18" s="837">
        <v>0</v>
      </c>
      <c r="F18" s="338" t="str">
        <f t="shared" si="0"/>
        <v/>
      </c>
      <c r="G18" s="338" t="str">
        <f t="shared" si="1"/>
        <v/>
      </c>
      <c r="H18" s="833" t="str">
        <f t="shared" si="2"/>
        <v>否</v>
      </c>
    </row>
    <row r="19" ht="37.15" customHeight="1" spans="1:8">
      <c r="A19" s="834" t="s">
        <v>41</v>
      </c>
      <c r="B19" s="835" t="s">
        <v>42</v>
      </c>
      <c r="C19" s="836">
        <v>336</v>
      </c>
      <c r="D19" s="836">
        <v>350</v>
      </c>
      <c r="E19" s="837">
        <v>259</v>
      </c>
      <c r="F19" s="338">
        <f t="shared" si="0"/>
        <v>-0.229166666666667</v>
      </c>
      <c r="G19" s="338">
        <f t="shared" si="1"/>
        <v>0.74</v>
      </c>
      <c r="H19" s="833" t="str">
        <f t="shared" si="2"/>
        <v>是</v>
      </c>
    </row>
    <row r="20" ht="37.15" customHeight="1" spans="1:8">
      <c r="A20" s="853" t="s">
        <v>43</v>
      </c>
      <c r="B20" s="835" t="s">
        <v>44</v>
      </c>
      <c r="C20" s="836">
        <v>4</v>
      </c>
      <c r="D20" s="836"/>
      <c r="E20" s="837">
        <v>0</v>
      </c>
      <c r="F20" s="338">
        <f t="shared" si="0"/>
        <v>-1</v>
      </c>
      <c r="G20" s="338" t="str">
        <f t="shared" si="1"/>
        <v/>
      </c>
      <c r="H20" s="833" t="str">
        <f t="shared" si="2"/>
        <v>是</v>
      </c>
    </row>
    <row r="21" ht="37.15" customHeight="1" spans="1:8">
      <c r="A21" s="838" t="s">
        <v>45</v>
      </c>
      <c r="B21" s="832" t="s">
        <v>46</v>
      </c>
      <c r="C21" s="361">
        <f>SUM(C22:C29)</f>
        <v>22171</v>
      </c>
      <c r="D21" s="361">
        <f>SUM(D22:D29)</f>
        <v>12200</v>
      </c>
      <c r="E21" s="361">
        <f>SUM(E22:E29)</f>
        <v>26840</v>
      </c>
      <c r="F21" s="333">
        <f t="shared" si="0"/>
        <v>0.210590410897118</v>
      </c>
      <c r="G21" s="333">
        <f t="shared" si="1"/>
        <v>2.2</v>
      </c>
      <c r="H21" s="833" t="str">
        <f t="shared" si="2"/>
        <v>是</v>
      </c>
    </row>
    <row r="22" ht="37.15" customHeight="1" spans="1:8">
      <c r="A22" s="839" t="s">
        <v>47</v>
      </c>
      <c r="B22" s="835" t="s">
        <v>48</v>
      </c>
      <c r="C22" s="836">
        <v>4179</v>
      </c>
      <c r="D22" s="836">
        <v>2520</v>
      </c>
      <c r="E22" s="837">
        <v>3248</v>
      </c>
      <c r="F22" s="338">
        <f t="shared" si="0"/>
        <v>-0.222780569514238</v>
      </c>
      <c r="G22" s="338">
        <f t="shared" si="1"/>
        <v>1.28888888888889</v>
      </c>
      <c r="H22" s="833" t="str">
        <f t="shared" si="2"/>
        <v>是</v>
      </c>
    </row>
    <row r="23" ht="37.15" customHeight="1" spans="1:8">
      <c r="A23" s="834" t="s">
        <v>49</v>
      </c>
      <c r="B23" s="840" t="s">
        <v>50</v>
      </c>
      <c r="C23" s="836">
        <v>10308</v>
      </c>
      <c r="D23" s="836">
        <v>3385</v>
      </c>
      <c r="E23" s="837">
        <v>16757</v>
      </c>
      <c r="F23" s="338">
        <f t="shared" si="0"/>
        <v>0.625630578191696</v>
      </c>
      <c r="G23" s="338">
        <f t="shared" si="1"/>
        <v>4.95036927621861</v>
      </c>
      <c r="H23" s="833" t="str">
        <f t="shared" si="2"/>
        <v>是</v>
      </c>
    </row>
    <row r="24" ht="37.15" customHeight="1" spans="1:8">
      <c r="A24" s="834" t="s">
        <v>51</v>
      </c>
      <c r="B24" s="835" t="s">
        <v>52</v>
      </c>
      <c r="C24" s="836">
        <v>3240</v>
      </c>
      <c r="D24" s="836">
        <v>3000</v>
      </c>
      <c r="E24" s="837">
        <v>2824</v>
      </c>
      <c r="F24" s="338">
        <f t="shared" si="0"/>
        <v>-0.128395061728395</v>
      </c>
      <c r="G24" s="338">
        <f t="shared" si="1"/>
        <v>0.941333333333333</v>
      </c>
      <c r="H24" s="833" t="str">
        <f t="shared" si="2"/>
        <v>是</v>
      </c>
    </row>
    <row r="25" ht="37.15" hidden="1" customHeight="1" spans="1:8">
      <c r="A25" s="834" t="s">
        <v>53</v>
      </c>
      <c r="B25" s="835" t="s">
        <v>54</v>
      </c>
      <c r="C25" s="836"/>
      <c r="D25" s="836"/>
      <c r="E25" s="837">
        <v>0</v>
      </c>
      <c r="F25" s="338" t="str">
        <f t="shared" si="0"/>
        <v/>
      </c>
      <c r="G25" s="338" t="str">
        <f t="shared" si="1"/>
        <v/>
      </c>
      <c r="H25" s="833" t="str">
        <f t="shared" si="2"/>
        <v>否</v>
      </c>
    </row>
    <row r="26" ht="37.15" customHeight="1" spans="1:8">
      <c r="A26" s="834" t="s">
        <v>55</v>
      </c>
      <c r="B26" s="835" t="s">
        <v>56</v>
      </c>
      <c r="C26" s="836">
        <v>3454</v>
      </c>
      <c r="D26" s="836">
        <v>2845</v>
      </c>
      <c r="E26" s="837">
        <v>3051</v>
      </c>
      <c r="F26" s="338">
        <f t="shared" si="0"/>
        <v>-0.11667631731326</v>
      </c>
      <c r="G26" s="338">
        <f t="shared" si="1"/>
        <v>1.07240773286467</v>
      </c>
      <c r="H26" s="833" t="str">
        <f t="shared" si="2"/>
        <v>是</v>
      </c>
    </row>
    <row r="27" ht="37.15" customHeight="1" spans="1:8">
      <c r="A27" s="834" t="s">
        <v>57</v>
      </c>
      <c r="B27" s="835" t="s">
        <v>58</v>
      </c>
      <c r="C27" s="836">
        <v>300</v>
      </c>
      <c r="D27" s="836"/>
      <c r="E27" s="837">
        <v>0</v>
      </c>
      <c r="F27" s="338">
        <f t="shared" si="0"/>
        <v>-1</v>
      </c>
      <c r="G27" s="338" t="str">
        <f t="shared" si="1"/>
        <v/>
      </c>
      <c r="H27" s="833" t="str">
        <f t="shared" si="2"/>
        <v>是</v>
      </c>
    </row>
    <row r="28" ht="37.15" customHeight="1" spans="1:8">
      <c r="A28" s="834" t="s">
        <v>59</v>
      </c>
      <c r="B28" s="835" t="s">
        <v>60</v>
      </c>
      <c r="C28" s="836">
        <v>500</v>
      </c>
      <c r="D28" s="836">
        <v>450</v>
      </c>
      <c r="E28" s="837">
        <v>521</v>
      </c>
      <c r="F28" s="338">
        <f t="shared" si="0"/>
        <v>0.042</v>
      </c>
      <c r="G28" s="338">
        <f t="shared" si="1"/>
        <v>1.15777777777778</v>
      </c>
      <c r="H28" s="833" t="str">
        <f t="shared" si="2"/>
        <v>是</v>
      </c>
    </row>
    <row r="29" ht="37.15" customHeight="1" spans="1:8">
      <c r="A29" s="834" t="s">
        <v>61</v>
      </c>
      <c r="B29" s="835" t="s">
        <v>62</v>
      </c>
      <c r="C29" s="836">
        <v>190</v>
      </c>
      <c r="D29" s="836"/>
      <c r="E29" s="837">
        <v>439</v>
      </c>
      <c r="F29" s="338">
        <f t="shared" si="0"/>
        <v>1.31052631578947</v>
      </c>
      <c r="G29" s="338" t="str">
        <f t="shared" si="1"/>
        <v/>
      </c>
      <c r="H29" s="833" t="str">
        <f t="shared" si="2"/>
        <v>是</v>
      </c>
    </row>
    <row r="30" s="547" customFormat="1" ht="37.15" customHeight="1" spans="1:8">
      <c r="A30" s="834"/>
      <c r="B30" s="835"/>
      <c r="C30" s="836"/>
      <c r="D30" s="836"/>
      <c r="E30" s="837"/>
      <c r="F30" s="841"/>
      <c r="G30" s="841"/>
      <c r="H30" s="833" t="str">
        <f t="shared" si="2"/>
        <v>是</v>
      </c>
    </row>
    <row r="31" s="547" customFormat="1" ht="37.15" customHeight="1" spans="1:8">
      <c r="A31" s="842"/>
      <c r="B31" s="804" t="s">
        <v>63</v>
      </c>
      <c r="C31" s="361">
        <f>SUM(C21,C5)</f>
        <v>52476</v>
      </c>
      <c r="D31" s="361">
        <f>SUM(D21,D5)</f>
        <v>69000</v>
      </c>
      <c r="E31" s="361">
        <f>SUM(E21,E5)</f>
        <v>76561</v>
      </c>
      <c r="F31" s="333">
        <f t="shared" ref="F31:F42" si="3">IF(C31&lt;&gt;0,E31/C31-1,"")</f>
        <v>0.458971720405519</v>
      </c>
      <c r="G31" s="333">
        <f t="shared" ref="G31:G42" si="4">IF(D31&lt;&gt;0,E31/D31,"")</f>
        <v>1.10957971014493</v>
      </c>
      <c r="H31" s="833" t="str">
        <f t="shared" si="2"/>
        <v>是</v>
      </c>
    </row>
    <row r="32" s="547" customFormat="1" ht="37.15" hidden="1" customHeight="1" spans="1:8">
      <c r="A32" s="838">
        <v>105</v>
      </c>
      <c r="B32" s="843" t="s">
        <v>64</v>
      </c>
      <c r="C32" s="844"/>
      <c r="D32" s="844"/>
      <c r="E32" s="845"/>
      <c r="F32" s="846"/>
      <c r="G32" s="846"/>
      <c r="H32" s="833" t="str">
        <f t="shared" si="2"/>
        <v>否</v>
      </c>
    </row>
    <row r="33" ht="37.15" customHeight="1" spans="1:8">
      <c r="A33" s="831">
        <v>110</v>
      </c>
      <c r="B33" s="832" t="s">
        <v>65</v>
      </c>
      <c r="C33" s="361">
        <f>SUM(C34:C39,C41)</f>
        <v>367797</v>
      </c>
      <c r="D33" s="361">
        <f>SUM(D34:D39,D41)</f>
        <v>382893</v>
      </c>
      <c r="E33" s="361">
        <f>SUM(E34:E39,E41)</f>
        <v>368547</v>
      </c>
      <c r="F33" s="333">
        <f t="shared" si="3"/>
        <v>0.00203916834558204</v>
      </c>
      <c r="G33" s="333">
        <f t="shared" si="4"/>
        <v>0.96253261355</v>
      </c>
      <c r="H33" s="833" t="str">
        <f t="shared" si="2"/>
        <v>是</v>
      </c>
    </row>
    <row r="34" ht="37.15" customHeight="1" spans="1:8">
      <c r="A34" s="834">
        <v>11001</v>
      </c>
      <c r="B34" s="835" t="s">
        <v>66</v>
      </c>
      <c r="C34" s="836">
        <v>-594</v>
      </c>
      <c r="D34" s="836">
        <v>-594</v>
      </c>
      <c r="E34" s="395">
        <v>-594</v>
      </c>
      <c r="F34" s="338">
        <f t="shared" si="3"/>
        <v>0</v>
      </c>
      <c r="G34" s="338">
        <f t="shared" si="4"/>
        <v>1</v>
      </c>
      <c r="H34" s="833" t="str">
        <f t="shared" si="2"/>
        <v>是</v>
      </c>
    </row>
    <row r="35" ht="37.15" customHeight="1" spans="1:8">
      <c r="A35" s="834">
        <v>11002</v>
      </c>
      <c r="B35" s="835" t="s">
        <v>67</v>
      </c>
      <c r="C35" s="836">
        <v>250402</v>
      </c>
      <c r="D35" s="836">
        <v>227279</v>
      </c>
      <c r="E35" s="395">
        <v>222172</v>
      </c>
      <c r="F35" s="338">
        <f t="shared" si="3"/>
        <v>-0.11273871614444</v>
      </c>
      <c r="G35" s="338">
        <f t="shared" si="4"/>
        <v>0.977529820176963</v>
      </c>
      <c r="H35" s="833" t="str">
        <f t="shared" si="2"/>
        <v>是</v>
      </c>
    </row>
    <row r="36" ht="37.15" customHeight="1" spans="1:8">
      <c r="A36" s="834">
        <v>11003</v>
      </c>
      <c r="B36" s="835" t="s">
        <v>68</v>
      </c>
      <c r="C36" s="836">
        <v>68286</v>
      </c>
      <c r="D36" s="836">
        <v>90480</v>
      </c>
      <c r="E36" s="396">
        <v>65615</v>
      </c>
      <c r="F36" s="338">
        <f t="shared" si="3"/>
        <v>-0.0391148991008405</v>
      </c>
      <c r="G36" s="338">
        <f t="shared" si="4"/>
        <v>0.725187886825818</v>
      </c>
      <c r="H36" s="833" t="str">
        <f t="shared" si="2"/>
        <v>是</v>
      </c>
    </row>
    <row r="37" ht="37.15" customHeight="1" spans="1:8">
      <c r="A37" s="834">
        <v>11008</v>
      </c>
      <c r="B37" s="835" t="s">
        <v>69</v>
      </c>
      <c r="C37" s="836">
        <v>26061</v>
      </c>
      <c r="D37" s="836">
        <v>18301</v>
      </c>
      <c r="E37" s="395">
        <v>18297</v>
      </c>
      <c r="F37" s="338">
        <f t="shared" si="3"/>
        <v>-0.297916426844711</v>
      </c>
      <c r="G37" s="338">
        <f t="shared" si="4"/>
        <v>0.999781432708595</v>
      </c>
      <c r="H37" s="833" t="str">
        <f t="shared" si="2"/>
        <v>是</v>
      </c>
    </row>
    <row r="38" ht="37.15" customHeight="1" spans="1:8">
      <c r="A38" s="834">
        <v>11009</v>
      </c>
      <c r="B38" s="835" t="s">
        <v>70</v>
      </c>
      <c r="C38" s="836">
        <v>5037</v>
      </c>
      <c r="D38" s="836">
        <v>16433</v>
      </c>
      <c r="E38" s="395">
        <v>12310</v>
      </c>
      <c r="F38" s="338">
        <f t="shared" si="3"/>
        <v>1.44391502878698</v>
      </c>
      <c r="G38" s="338">
        <f t="shared" si="4"/>
        <v>0.749102415870505</v>
      </c>
      <c r="H38" s="833" t="str">
        <f t="shared" si="2"/>
        <v>是</v>
      </c>
    </row>
    <row r="39" ht="37.15" customHeight="1" spans="1:8">
      <c r="A39" s="834">
        <v>11011</v>
      </c>
      <c r="B39" s="835" t="s">
        <v>71</v>
      </c>
      <c r="C39" s="730">
        <f>C40</f>
        <v>18000</v>
      </c>
      <c r="D39" s="730">
        <f>D40</f>
        <v>30994</v>
      </c>
      <c r="E39" s="730">
        <f>E40</f>
        <v>49400</v>
      </c>
      <c r="F39" s="338">
        <f t="shared" si="3"/>
        <v>1.74444444444444</v>
      </c>
      <c r="G39" s="338">
        <f t="shared" si="4"/>
        <v>1.5938568755243</v>
      </c>
      <c r="H39" s="833" t="str">
        <f t="shared" si="2"/>
        <v>是</v>
      </c>
    </row>
    <row r="40" ht="37.15" customHeight="1" spans="1:8">
      <c r="A40" s="834">
        <v>1101101</v>
      </c>
      <c r="B40" s="835" t="s">
        <v>72</v>
      </c>
      <c r="C40" s="836">
        <v>18000</v>
      </c>
      <c r="D40" s="836">
        <v>30994</v>
      </c>
      <c r="E40" s="395">
        <v>49400</v>
      </c>
      <c r="F40" s="338">
        <f t="shared" si="3"/>
        <v>1.74444444444444</v>
      </c>
      <c r="G40" s="338">
        <f t="shared" si="4"/>
        <v>1.5938568755243</v>
      </c>
      <c r="H40" s="833" t="str">
        <f t="shared" si="2"/>
        <v>是</v>
      </c>
    </row>
    <row r="41" ht="37.15" customHeight="1" spans="1:8">
      <c r="A41" s="847">
        <v>11015</v>
      </c>
      <c r="B41" s="848" t="s">
        <v>73</v>
      </c>
      <c r="C41" s="836">
        <v>605</v>
      </c>
      <c r="D41" s="836"/>
      <c r="E41" s="395">
        <v>1347</v>
      </c>
      <c r="F41" s="338">
        <f t="shared" si="3"/>
        <v>1.22644628099174</v>
      </c>
      <c r="G41" s="338" t="str">
        <f t="shared" si="4"/>
        <v/>
      </c>
      <c r="H41" s="833" t="str">
        <f t="shared" si="2"/>
        <v>是</v>
      </c>
    </row>
    <row r="42" s="550" customFormat="1" ht="37.15" customHeight="1" spans="1:8">
      <c r="A42" s="849"/>
      <c r="B42" s="850" t="s">
        <v>74</v>
      </c>
      <c r="C42" s="361">
        <f>SUM(C31:C32,C33)</f>
        <v>420273</v>
      </c>
      <c r="D42" s="361">
        <f>SUM(D31:D32,D33)</f>
        <v>451893</v>
      </c>
      <c r="E42" s="369">
        <f>SUM(E31:E32,E33)</f>
        <v>445108</v>
      </c>
      <c r="F42" s="333">
        <f t="shared" si="3"/>
        <v>0.0590925422285038</v>
      </c>
      <c r="G42" s="333">
        <f t="shared" si="4"/>
        <v>0.98498538370809</v>
      </c>
      <c r="H42" s="833" t="str">
        <f t="shared" si="2"/>
        <v>是</v>
      </c>
    </row>
    <row r="43" ht="50.1" customHeight="1" spans="2:7">
      <c r="B43" s="851"/>
      <c r="C43" s="852"/>
      <c r="D43" s="852"/>
      <c r="E43" s="852"/>
      <c r="F43" s="852"/>
      <c r="G43" s="852"/>
    </row>
    <row r="44" spans="4:5">
      <c r="D44" s="577"/>
      <c r="E44" s="577"/>
    </row>
  </sheetData>
  <autoFilter ref="A4:H42">
    <filterColumn colId="7">
      <customFilters>
        <customFilter operator="equal" val="是"/>
      </customFilters>
    </filterColumn>
    <extLst/>
  </autoFilter>
  <mergeCells count="8">
    <mergeCell ref="B1:G1"/>
    <mergeCell ref="D3:E3"/>
    <mergeCell ref="F3:G3"/>
    <mergeCell ref="B43:G43"/>
    <mergeCell ref="A3:A4"/>
    <mergeCell ref="B3:B4"/>
    <mergeCell ref="C3:C4"/>
    <mergeCell ref="H3:H4"/>
  </mergeCells>
  <conditionalFormatting sqref="F2">
    <cfRule type="cellIs" dxfId="0" priority="77" stopIfTrue="1" operator="lessThanOrEqual">
      <formula>-1</formula>
    </cfRule>
  </conditionalFormatting>
  <conditionalFormatting sqref="G2">
    <cfRule type="cellIs" dxfId="0" priority="76" stopIfTrue="1" operator="lessThanOrEqual">
      <formula>-1</formula>
    </cfRule>
  </conditionalFormatting>
  <conditionalFormatting sqref="D5:E5">
    <cfRule type="expression" dxfId="1" priority="15" stopIfTrue="1">
      <formula>"len($A:$A)=3"</formula>
    </cfRule>
    <cfRule type="expression" dxfId="1" priority="14" stopIfTrue="1">
      <formula>"len($A:$A)=3"</formula>
    </cfRule>
  </conditionalFormatting>
  <conditionalFormatting sqref="A32:B32">
    <cfRule type="expression" dxfId="1" priority="22" stopIfTrue="1">
      <formula>"len($A:$A)=3"</formula>
    </cfRule>
  </conditionalFormatting>
  <conditionalFormatting sqref="C32">
    <cfRule type="expression" dxfId="1" priority="12" stopIfTrue="1">
      <formula>"len($A:$A)=3"</formula>
    </cfRule>
  </conditionalFormatting>
  <conditionalFormatting sqref="B35">
    <cfRule type="expression" dxfId="1" priority="4" stopIfTrue="1">
      <formula>"len($A:$A)=3"</formula>
    </cfRule>
  </conditionalFormatting>
  <conditionalFormatting sqref="E36">
    <cfRule type="expression" dxfId="1" priority="1" stopIfTrue="1">
      <formula>"len($A:$A)=3"</formula>
    </cfRule>
  </conditionalFormatting>
  <conditionalFormatting sqref="B41">
    <cfRule type="expression" dxfId="1" priority="8" stopIfTrue="1">
      <formula>"len($A:$A)=3"</formula>
    </cfRule>
    <cfRule type="expression" dxfId="1" priority="7" stopIfTrue="1">
      <formula>"len($A:$A)=3"</formula>
    </cfRule>
  </conditionalFormatting>
  <conditionalFormatting sqref="C41">
    <cfRule type="expression" dxfId="1" priority="6" stopIfTrue="1">
      <formula>"len($A:$A)=3"</formula>
    </cfRule>
    <cfRule type="expression" dxfId="1" priority="5" stopIfTrue="1">
      <formula>"len($A:$A)=3"</formula>
    </cfRule>
  </conditionalFormatting>
  <conditionalFormatting sqref="A43:B43">
    <cfRule type="expression" dxfId="1" priority="69" stopIfTrue="1">
      <formula>"len($A:$A)=3"</formula>
    </cfRule>
  </conditionalFormatting>
  <conditionalFormatting sqref="B43">
    <cfRule type="expression" dxfId="1" priority="71" stopIfTrue="1">
      <formula>"len($A:$A)=3"</formula>
    </cfRule>
  </conditionalFormatting>
  <conditionalFormatting sqref="B5:B7">
    <cfRule type="expression" dxfId="1" priority="25" stopIfTrue="1">
      <formula>"len($A:$A)=3"</formula>
    </cfRule>
  </conditionalFormatting>
  <conditionalFormatting sqref="C5:C7">
    <cfRule type="expression" dxfId="1" priority="17" stopIfTrue="1">
      <formula>"len($A:$A)=3"</formula>
    </cfRule>
  </conditionalFormatting>
  <conditionalFormatting sqref="C8:C9">
    <cfRule type="expression" dxfId="1" priority="16" stopIfTrue="1">
      <formula>"len($A:$A)=3"</formula>
    </cfRule>
  </conditionalFormatting>
  <conditionalFormatting sqref="D34:D36">
    <cfRule type="expression" dxfId="1" priority="18" stopIfTrue="1">
      <formula>"len($A:$A)=3"</formula>
    </cfRule>
  </conditionalFormatting>
  <conditionalFormatting sqref="E34:E36">
    <cfRule type="expression" dxfId="1" priority="3" stopIfTrue="1">
      <formula>"len($A:$A)=3"</formula>
    </cfRule>
    <cfRule type="expression" dxfId="1" priority="2" stopIfTrue="1">
      <formula>"len($A:$A)=3"</formula>
    </cfRule>
  </conditionalFormatting>
  <conditionalFormatting sqref="A5:B32">
    <cfRule type="expression" dxfId="1" priority="23" stopIfTrue="1">
      <formula>"len($A:$A)=3"</formula>
    </cfRule>
  </conditionalFormatting>
  <conditionalFormatting sqref="C5:C32 D31:E31 D21:E21">
    <cfRule type="expression" dxfId="1" priority="13" stopIfTrue="1">
      <formula>"len($A:$A)=3"</formula>
    </cfRule>
  </conditionalFormatting>
  <conditionalFormatting sqref="B8:B9 B32:C34 C35 B36:C36 A37:C37 A39 D33:E33">
    <cfRule type="expression" dxfId="1" priority="24" stopIfTrue="1">
      <formula>"len($A:$A)=3"</formula>
    </cfRule>
  </conditionalFormatting>
  <conditionalFormatting sqref="A33:B36 B41:C42 D42:E42">
    <cfRule type="expression" dxfId="1" priority="21" stopIfTrue="1">
      <formula>"len($A:$A)=3"</formula>
    </cfRule>
  </conditionalFormatting>
  <conditionalFormatting sqref="C33:E33 C34:D36">
    <cfRule type="expression" dxfId="1" priority="11" stopIfTrue="1">
      <formula>"len($A:$A)=3"</formula>
    </cfRule>
  </conditionalFormatting>
  <conditionalFormatting sqref="A34:B36">
    <cfRule type="expression" dxfId="1" priority="20" stopIfTrue="1">
      <formula>"len($A:$A)=3"</formula>
    </cfRule>
  </conditionalFormatting>
  <conditionalFormatting sqref="C34:C35 C36:D36">
    <cfRule type="expression" dxfId="1" priority="10" stopIfTrue="1">
      <formula>"len($A:$A)=3"</formula>
    </cfRule>
  </conditionalFormatting>
  <conditionalFormatting sqref="A37:B42">
    <cfRule type="expression" dxfId="1" priority="19" stopIfTrue="1">
      <formula>"len($A:$A)=3"</formula>
    </cfRule>
  </conditionalFormatting>
  <conditionalFormatting sqref="C37:C42 D39:E39">
    <cfRule type="expression" dxfId="1" priority="9"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useFirstPageNumber="1" horizontalDpi="600"/>
  <headerFooter alignWithMargins="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0">
    <tabColor rgb="FFFF0000"/>
  </sheetPr>
  <dimension ref="A1:T31"/>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57.8796296296296" style="237" customWidth="1"/>
    <col min="2" max="2" width="15.0277777777778" style="237" customWidth="1"/>
    <col min="3" max="3" width="14.0925925925926" style="237" customWidth="1"/>
    <col min="4" max="4" width="16.75" style="578" customWidth="1"/>
    <col min="5" max="6" width="15.3796296296296" style="237" customWidth="1"/>
    <col min="7" max="7" width="9" style="237" customWidth="1"/>
    <col min="8" max="8" width="9" style="237" hidden="1" customWidth="1"/>
    <col min="9" max="16384" width="9" style="237"/>
  </cols>
  <sheetData>
    <row r="1" s="236" customFormat="1" ht="45" customHeight="1" spans="1:20">
      <c r="A1" s="377" t="s">
        <v>1632</v>
      </c>
      <c r="B1" s="377"/>
      <c r="C1" s="377"/>
      <c r="D1" s="377"/>
      <c r="E1" s="377"/>
      <c r="F1" s="377"/>
      <c r="G1" s="241"/>
      <c r="N1" s="237"/>
      <c r="O1" s="237"/>
      <c r="P1" s="237"/>
      <c r="Q1" s="237"/>
      <c r="R1" s="237"/>
      <c r="S1" s="237"/>
      <c r="T1" s="237"/>
    </row>
    <row r="2" s="236" customFormat="1" ht="20.1" customHeight="1" spans="1:6">
      <c r="A2" s="516" t="s">
        <v>1633</v>
      </c>
      <c r="B2" s="579"/>
      <c r="C2" s="382"/>
      <c r="D2" s="580"/>
      <c r="F2" s="481" t="s">
        <v>2</v>
      </c>
    </row>
    <row r="3" s="236" customFormat="1" ht="36" customHeight="1" spans="1:6">
      <c r="A3" s="264" t="s">
        <v>4</v>
      </c>
      <c r="B3" s="151" t="s">
        <v>5</v>
      </c>
      <c r="C3" s="151" t="s">
        <v>6</v>
      </c>
      <c r="D3" s="151"/>
      <c r="E3" s="152" t="s">
        <v>7</v>
      </c>
      <c r="F3" s="152"/>
    </row>
    <row r="4" s="236" customFormat="1" ht="56" customHeight="1" spans="1:7">
      <c r="A4" s="264"/>
      <c r="B4" s="151"/>
      <c r="C4" s="151" t="s">
        <v>9</v>
      </c>
      <c r="D4" s="151" t="s">
        <v>10</v>
      </c>
      <c r="E4" s="151" t="s">
        <v>11</v>
      </c>
      <c r="F4" s="151" t="s">
        <v>80</v>
      </c>
      <c r="G4" s="518" t="s">
        <v>8</v>
      </c>
    </row>
    <row r="5" s="237" customFormat="1" ht="55" hidden="1" customHeight="1" spans="1:20">
      <c r="A5" s="195" t="s">
        <v>1615</v>
      </c>
      <c r="B5" s="581">
        <v>0</v>
      </c>
      <c r="C5" s="581">
        <f>'[3]13区级社保基金收入'!D5+'[3]13区级社保基金收入'!D34-'[3]14区级社保基金支出'!D5-'[3]14区级社保基金支出'!D23</f>
        <v>0</v>
      </c>
      <c r="D5" s="581">
        <f>'[3]13区级社保基金收入'!E5+'[3]13区级社保基金收入'!E34-'[3]14区级社保基金支出'!E5-'[3]14区级社保基金支出'!E23</f>
        <v>0</v>
      </c>
      <c r="E5" s="582" t="str">
        <f t="shared" ref="E5:E18" si="0">IF(B5&lt;&gt;0,D5/B5-1,"")</f>
        <v/>
      </c>
      <c r="F5" s="582" t="str">
        <f t="shared" ref="F5:F18" si="1">IF(C5&lt;&gt;0,D5/C5,"")</f>
        <v/>
      </c>
      <c r="G5" s="237" t="str">
        <f t="shared" ref="G5:G20" si="2">IF(A5&lt;&gt;"",IF(SUM(B5:D5)&lt;&gt;0,"是","否"),"是")</f>
        <v>否</v>
      </c>
      <c r="H5" s="237">
        <f>'[4]15区级社保基金收入'!B5+'[4]15区级社保基金收入'!B55-'[4]17区级社保基金支出'!B5-'[4]17区级社保基金支出'!B49</f>
        <v>0</v>
      </c>
      <c r="I5" s="593"/>
      <c r="J5" s="578"/>
      <c r="K5" s="578"/>
      <c r="L5" s="578"/>
      <c r="M5" s="578"/>
      <c r="N5" s="578"/>
      <c r="O5" s="578"/>
      <c r="P5" s="578"/>
      <c r="Q5" s="578"/>
      <c r="R5" s="578"/>
      <c r="S5" s="578"/>
      <c r="T5" s="578"/>
    </row>
    <row r="6" s="237" customFormat="1" ht="36" hidden="1" customHeight="1" spans="1:20">
      <c r="A6" s="583" t="s">
        <v>1616</v>
      </c>
      <c r="B6" s="584">
        <f>'[4]15区级社保基金收入'!B5+'[4]15区级社保基金收入'!B55-'[4]17区级社保基金支出'!B5-'[4]17区级社保基金支出'!B49</f>
        <v>0</v>
      </c>
      <c r="C6" s="584">
        <f>'[4]15区级社保基金收入'!C5+'[4]15区级社保基金收入'!C55-'[4]17区级社保基金支出'!C5-'[4]17区级社保基金支出'!C49</f>
        <v>0</v>
      </c>
      <c r="D6" s="584">
        <f>'[4]15区级社保基金收入'!D5+'[4]15区级社保基金收入'!D55-'[4]17区级社保基金支出'!D5-'[4]17区级社保基金支出'!D49</f>
        <v>0</v>
      </c>
      <c r="E6" s="585" t="str">
        <f t="shared" si="0"/>
        <v/>
      </c>
      <c r="F6" s="585" t="str">
        <f t="shared" si="1"/>
        <v/>
      </c>
      <c r="G6" s="237" t="str">
        <f t="shared" si="2"/>
        <v>否</v>
      </c>
      <c r="I6" s="593"/>
      <c r="J6" s="578"/>
      <c r="K6" s="578"/>
      <c r="L6" s="578"/>
      <c r="M6" s="578"/>
      <c r="N6" s="578"/>
      <c r="O6" s="578"/>
      <c r="P6" s="578"/>
      <c r="Q6" s="578"/>
      <c r="R6" s="578"/>
      <c r="S6" s="578"/>
      <c r="T6" s="578"/>
    </row>
    <row r="7" s="236" customFormat="1" ht="36" hidden="1" customHeight="1" spans="1:7">
      <c r="A7" s="195" t="s">
        <v>1617</v>
      </c>
      <c r="B7" s="586"/>
      <c r="C7" s="586">
        <f>'[4]15区级社保基金收入'!C13+'[4]15区级社保基金收入'!C56-'[4]17区级社保基金支出'!C11-'[4]17区级社保基金支出'!C50</f>
        <v>0</v>
      </c>
      <c r="D7" s="586"/>
      <c r="E7" s="582" t="str">
        <f t="shared" si="0"/>
        <v/>
      </c>
      <c r="F7" s="582" t="str">
        <f t="shared" si="1"/>
        <v/>
      </c>
      <c r="G7" s="587" t="str">
        <f t="shared" si="2"/>
        <v>否</v>
      </c>
    </row>
    <row r="8" s="237" customFormat="1" ht="36" hidden="1" customHeight="1" spans="1:7">
      <c r="A8" s="583" t="s">
        <v>1618</v>
      </c>
      <c r="B8" s="586"/>
      <c r="C8" s="588"/>
      <c r="D8" s="588"/>
      <c r="E8" s="585" t="str">
        <f t="shared" si="0"/>
        <v/>
      </c>
      <c r="F8" s="585" t="str">
        <f t="shared" si="1"/>
        <v/>
      </c>
      <c r="G8" s="268" t="str">
        <f t="shared" si="2"/>
        <v>否</v>
      </c>
    </row>
    <row r="9" s="237" customFormat="1" ht="36" hidden="1" customHeight="1" spans="1:7">
      <c r="A9" s="195" t="s">
        <v>1619</v>
      </c>
      <c r="B9" s="586"/>
      <c r="C9" s="589"/>
      <c r="D9" s="589"/>
      <c r="E9" s="582" t="str">
        <f t="shared" si="0"/>
        <v/>
      </c>
      <c r="F9" s="582" t="str">
        <f t="shared" si="1"/>
        <v/>
      </c>
      <c r="G9" s="268" t="str">
        <f t="shared" si="2"/>
        <v>否</v>
      </c>
    </row>
    <row r="10" s="237" customFormat="1" ht="36" hidden="1" customHeight="1" spans="1:7">
      <c r="A10" s="583" t="s">
        <v>1620</v>
      </c>
      <c r="B10" s="584"/>
      <c r="C10" s="588"/>
      <c r="D10" s="588"/>
      <c r="E10" s="585" t="str">
        <f t="shared" si="0"/>
        <v/>
      </c>
      <c r="F10" s="585" t="str">
        <f t="shared" si="1"/>
        <v/>
      </c>
      <c r="G10" s="268" t="str">
        <f t="shared" si="2"/>
        <v>否</v>
      </c>
    </row>
    <row r="11" s="236" customFormat="1" ht="36" hidden="1" customHeight="1" spans="1:7">
      <c r="A11" s="195" t="s">
        <v>1621</v>
      </c>
      <c r="B11" s="586"/>
      <c r="C11" s="586"/>
      <c r="D11" s="590"/>
      <c r="E11" s="582" t="str">
        <f t="shared" si="0"/>
        <v/>
      </c>
      <c r="F11" s="582" t="str">
        <f t="shared" si="1"/>
        <v/>
      </c>
      <c r="G11" s="587" t="str">
        <f t="shared" si="2"/>
        <v>否</v>
      </c>
    </row>
    <row r="12" s="236" customFormat="1" ht="36" hidden="1" customHeight="1" spans="1:7">
      <c r="A12" s="583" t="s">
        <v>1622</v>
      </c>
      <c r="B12" s="584"/>
      <c r="C12" s="584"/>
      <c r="D12" s="584"/>
      <c r="E12" s="585" t="str">
        <f t="shared" si="0"/>
        <v/>
      </c>
      <c r="F12" s="585" t="str">
        <f t="shared" si="1"/>
        <v/>
      </c>
      <c r="G12" s="587" t="str">
        <f t="shared" si="2"/>
        <v>否</v>
      </c>
    </row>
    <row r="13" s="236" customFormat="1" ht="36" hidden="1" customHeight="1" spans="1:7">
      <c r="A13" s="195" t="s">
        <v>1623</v>
      </c>
      <c r="B13" s="586"/>
      <c r="C13" s="589"/>
      <c r="D13" s="589"/>
      <c r="E13" s="582" t="str">
        <f t="shared" si="0"/>
        <v/>
      </c>
      <c r="F13" s="582" t="str">
        <f t="shared" si="1"/>
        <v/>
      </c>
      <c r="G13" s="587" t="str">
        <f t="shared" si="2"/>
        <v>否</v>
      </c>
    </row>
    <row r="14" s="236" customFormat="1" ht="36" hidden="1" customHeight="1" spans="1:7">
      <c r="A14" s="583" t="s">
        <v>1624</v>
      </c>
      <c r="B14" s="584"/>
      <c r="C14" s="588"/>
      <c r="D14" s="588"/>
      <c r="E14" s="585" t="str">
        <f t="shared" si="0"/>
        <v/>
      </c>
      <c r="F14" s="585" t="str">
        <f t="shared" si="1"/>
        <v/>
      </c>
      <c r="G14" s="587" t="str">
        <f t="shared" si="2"/>
        <v>否</v>
      </c>
    </row>
    <row r="15" s="237" customFormat="1" ht="55" customHeight="1" spans="1:20">
      <c r="A15" s="195" t="s">
        <v>1625</v>
      </c>
      <c r="B15" s="581">
        <v>-2106</v>
      </c>
      <c r="C15" s="581">
        <v>1866</v>
      </c>
      <c r="D15" s="581">
        <v>78</v>
      </c>
      <c r="E15" s="582">
        <f t="shared" si="0"/>
        <v>-1.03703703703704</v>
      </c>
      <c r="F15" s="582">
        <f t="shared" si="1"/>
        <v>0.0418006430868167</v>
      </c>
      <c r="G15" s="237" t="str">
        <f t="shared" si="2"/>
        <v>是</v>
      </c>
      <c r="H15" s="578"/>
      <c r="I15" s="593"/>
      <c r="J15" s="578"/>
      <c r="K15" s="578"/>
      <c r="L15" s="578"/>
      <c r="M15" s="578"/>
      <c r="N15" s="578"/>
      <c r="O15" s="578"/>
      <c r="P15" s="578"/>
      <c r="Q15" s="578"/>
      <c r="R15" s="578"/>
      <c r="S15" s="578"/>
      <c r="T15" s="578"/>
    </row>
    <row r="16" s="237" customFormat="1" ht="55" customHeight="1" spans="1:20">
      <c r="A16" s="583" t="s">
        <v>1626</v>
      </c>
      <c r="B16" s="584">
        <v>2950</v>
      </c>
      <c r="C16" s="588">
        <v>4846</v>
      </c>
      <c r="D16" s="588">
        <v>3028</v>
      </c>
      <c r="E16" s="585">
        <f t="shared" si="0"/>
        <v>0.0264406779661017</v>
      </c>
      <c r="F16" s="585">
        <f t="shared" si="1"/>
        <v>0.624845233182006</v>
      </c>
      <c r="G16" s="237" t="str">
        <f t="shared" si="2"/>
        <v>是</v>
      </c>
      <c r="H16" s="237" t="s">
        <v>1627</v>
      </c>
      <c r="K16" s="578"/>
      <c r="L16" s="578"/>
      <c r="M16" s="578"/>
      <c r="N16" s="578"/>
      <c r="O16" s="578"/>
      <c r="P16" s="578"/>
      <c r="Q16" s="578"/>
      <c r="R16" s="578"/>
      <c r="S16" s="578"/>
      <c r="T16" s="578"/>
    </row>
    <row r="17" s="236" customFormat="1" ht="36" hidden="1" customHeight="1" spans="1:7">
      <c r="A17" s="195" t="s">
        <v>1628</v>
      </c>
      <c r="B17" s="586"/>
      <c r="C17" s="589"/>
      <c r="D17" s="590"/>
      <c r="E17" s="582" t="str">
        <f t="shared" si="0"/>
        <v/>
      </c>
      <c r="F17" s="582" t="str">
        <f t="shared" si="1"/>
        <v/>
      </c>
      <c r="G17" s="587" t="str">
        <f t="shared" si="2"/>
        <v>否</v>
      </c>
    </row>
    <row r="18" s="237" customFormat="1" ht="36" hidden="1" customHeight="1" spans="1:7">
      <c r="A18" s="583" t="s">
        <v>1629</v>
      </c>
      <c r="B18" s="584"/>
      <c r="C18" s="588"/>
      <c r="D18" s="588"/>
      <c r="E18" s="585" t="str">
        <f t="shared" si="0"/>
        <v/>
      </c>
      <c r="F18" s="585" t="str">
        <f t="shared" si="1"/>
        <v/>
      </c>
      <c r="G18" s="268" t="str">
        <f t="shared" si="2"/>
        <v>否</v>
      </c>
    </row>
    <row r="19" s="237" customFormat="1" ht="39" customHeight="1" spans="1:7">
      <c r="A19" s="195" t="s">
        <v>1630</v>
      </c>
      <c r="B19" s="581">
        <f t="shared" ref="B19:F19" si="3">SUM(B5,B15,B7,B9,B11,B13,B17)</f>
        <v>-2106</v>
      </c>
      <c r="C19" s="581">
        <f t="shared" si="3"/>
        <v>1866</v>
      </c>
      <c r="D19" s="581">
        <f t="shared" si="3"/>
        <v>78</v>
      </c>
      <c r="E19" s="582">
        <f t="shared" si="3"/>
        <v>-1.03703703703704</v>
      </c>
      <c r="F19" s="582">
        <f t="shared" si="3"/>
        <v>0.0418006430868167</v>
      </c>
      <c r="G19" s="268" t="str">
        <f t="shared" si="2"/>
        <v>是</v>
      </c>
    </row>
    <row r="20" s="237" customFormat="1" ht="39" customHeight="1" spans="1:7">
      <c r="A20" s="195" t="s">
        <v>1631</v>
      </c>
      <c r="B20" s="581">
        <f>SUM(B6,B16,B8,B10,B12,B14,B18)</f>
        <v>2950</v>
      </c>
      <c r="C20" s="581">
        <f>SUM(C6,C16,C8,C10,C12,C14,C18)</f>
        <v>4846</v>
      </c>
      <c r="D20" s="581">
        <f>SUM(D6,D16,D8,D10,D12,,D14,D18)</f>
        <v>3028</v>
      </c>
      <c r="E20" s="582">
        <f>IF(B20&lt;&gt;0,D20/B20-1,"")</f>
        <v>0.0264406779661017</v>
      </c>
      <c r="F20" s="582">
        <f>IF(C20&lt;&gt;0,D20/C20,"")</f>
        <v>0.624845233182006</v>
      </c>
      <c r="G20" s="268" t="str">
        <f t="shared" si="2"/>
        <v>是</v>
      </c>
    </row>
    <row r="21" s="237" customFormat="1" hidden="1" spans="2:4">
      <c r="B21" s="591"/>
      <c r="C21" s="591"/>
      <c r="D21" s="592"/>
    </row>
    <row r="22" s="237" customFormat="1" hidden="1" spans="2:4">
      <c r="B22" s="591"/>
      <c r="C22" s="591"/>
      <c r="D22" s="592"/>
    </row>
    <row r="23" s="237" customFormat="1" spans="2:4">
      <c r="B23" s="591"/>
      <c r="C23" s="591"/>
      <c r="D23" s="592"/>
    </row>
    <row r="24" s="237" customFormat="1" spans="2:4">
      <c r="B24" s="591"/>
      <c r="C24" s="591"/>
      <c r="D24" s="592"/>
    </row>
    <row r="25" s="237" customFormat="1" spans="4:4">
      <c r="D25" s="578"/>
    </row>
    <row r="26" s="237" customFormat="1" spans="4:4">
      <c r="D26" s="578"/>
    </row>
    <row r="31" spans="7:7">
      <c r="G31" s="267"/>
    </row>
  </sheetData>
  <autoFilter ref="A4:T22">
    <filterColumn colId="6">
      <customFilters>
        <customFilter operator="equal" val="是"/>
      </customFilters>
    </filterColumn>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1">
    <tabColor theme="9" tint="0.4"/>
  </sheetPr>
  <dimension ref="A1:G54"/>
  <sheetViews>
    <sheetView showZeros="0" zoomScale="70" zoomScaleNormal="70" workbookViewId="0">
      <pane ySplit="3" topLeftCell="A28" activePane="bottomLeft" state="frozen"/>
      <selection/>
      <selection pane="bottomLeft" activeCell="B39" sqref="B39"/>
    </sheetView>
  </sheetViews>
  <sheetFormatPr defaultColWidth="9" defaultRowHeight="15.6" outlineLevelCol="6"/>
  <cols>
    <col min="1" max="1" width="17.6296296296296" style="319" customWidth="1"/>
    <col min="2" max="2" width="50.75" style="319" customWidth="1"/>
    <col min="3" max="4" width="18.4166666666667" style="551" customWidth="1"/>
    <col min="5" max="5" width="16.75" style="552" customWidth="1"/>
    <col min="6" max="16384" width="9" style="547"/>
  </cols>
  <sheetData>
    <row r="1" s="547" customFormat="1" ht="45" customHeight="1" spans="1:7">
      <c r="A1" s="553"/>
      <c r="B1" s="322" t="s">
        <v>1634</v>
      </c>
      <c r="C1" s="322"/>
      <c r="D1" s="322"/>
      <c r="E1" s="322"/>
      <c r="F1" s="554"/>
      <c r="G1" s="555"/>
    </row>
    <row r="2" s="547" customFormat="1" ht="18.95" customHeight="1" spans="1:6">
      <c r="A2" s="319"/>
      <c r="B2" s="556" t="s">
        <v>1635</v>
      </c>
      <c r="C2" s="557"/>
      <c r="D2" s="319"/>
      <c r="E2" s="326" t="s">
        <v>2</v>
      </c>
      <c r="F2" s="558"/>
    </row>
    <row r="3" s="548" customFormat="1" ht="61" customHeight="1" spans="1:6">
      <c r="A3" s="559" t="s">
        <v>3</v>
      </c>
      <c r="B3" s="152" t="s">
        <v>4</v>
      </c>
      <c r="C3" s="151" t="s">
        <v>1636</v>
      </c>
      <c r="D3" s="151" t="s">
        <v>1637</v>
      </c>
      <c r="E3" s="152" t="s">
        <v>1638</v>
      </c>
      <c r="F3" s="560" t="s">
        <v>8</v>
      </c>
    </row>
    <row r="4" s="547" customFormat="1" ht="37.5" customHeight="1" spans="1:6">
      <c r="A4" s="561" t="s">
        <v>13</v>
      </c>
      <c r="B4" s="562" t="s">
        <v>14</v>
      </c>
      <c r="C4" s="369">
        <f>SUM(C5:C19)</f>
        <v>49721</v>
      </c>
      <c r="D4" s="369">
        <f>SUM(D5:D19)</f>
        <v>60030</v>
      </c>
      <c r="E4" s="333">
        <f t="shared" ref="E4:E28" si="0">IF(C4&lt;&gt;0,D4/C4-1,"")</f>
        <v>0.207336940125903</v>
      </c>
      <c r="F4" s="563" t="str">
        <f t="shared" ref="F4:F42" si="1">IF(LEN(A4)=3,"是",IF(B4&lt;&gt;"",IF(SUM(C4:D4)&lt;&gt;0,"是","否"),"是"))</f>
        <v>是</v>
      </c>
    </row>
    <row r="5" s="547" customFormat="1" ht="37.5" customHeight="1" spans="1:6">
      <c r="A5" s="564" t="s">
        <v>15</v>
      </c>
      <c r="B5" s="363" t="s">
        <v>16</v>
      </c>
      <c r="C5" s="395">
        <v>25759</v>
      </c>
      <c r="D5" s="395">
        <v>32000</v>
      </c>
      <c r="E5" s="338">
        <f t="shared" si="0"/>
        <v>0.242284250164991</v>
      </c>
      <c r="F5" s="563" t="str">
        <f t="shared" si="1"/>
        <v>是</v>
      </c>
    </row>
    <row r="6" s="547" customFormat="1" ht="37.5" customHeight="1" spans="1:6">
      <c r="A6" s="564" t="s">
        <v>17</v>
      </c>
      <c r="B6" s="363" t="s">
        <v>18</v>
      </c>
      <c r="C6" s="395">
        <v>2928</v>
      </c>
      <c r="D6" s="395">
        <v>3500</v>
      </c>
      <c r="E6" s="338">
        <f t="shared" si="0"/>
        <v>0.195355191256831</v>
      </c>
      <c r="F6" s="563" t="str">
        <f t="shared" si="1"/>
        <v>是</v>
      </c>
    </row>
    <row r="7" s="547" customFormat="1" ht="37.5" customHeight="1" spans="1:6">
      <c r="A7" s="564" t="s">
        <v>19</v>
      </c>
      <c r="B7" s="363" t="s">
        <v>20</v>
      </c>
      <c r="C7" s="395">
        <v>671</v>
      </c>
      <c r="D7" s="395">
        <v>900</v>
      </c>
      <c r="E7" s="338">
        <f t="shared" si="0"/>
        <v>0.341281669150522</v>
      </c>
      <c r="F7" s="563" t="str">
        <f t="shared" si="1"/>
        <v>是</v>
      </c>
    </row>
    <row r="8" s="547" customFormat="1" ht="37.5" customHeight="1" spans="1:6">
      <c r="A8" s="564" t="s">
        <v>21</v>
      </c>
      <c r="B8" s="363" t="s">
        <v>22</v>
      </c>
      <c r="C8" s="395">
        <v>11443</v>
      </c>
      <c r="D8" s="395">
        <v>12000</v>
      </c>
      <c r="E8" s="338">
        <f t="shared" si="0"/>
        <v>0.0486760464913047</v>
      </c>
      <c r="F8" s="563" t="str">
        <f t="shared" si="1"/>
        <v>是</v>
      </c>
    </row>
    <row r="9" s="547" customFormat="1" ht="37.5" customHeight="1" spans="1:6">
      <c r="A9" s="564" t="s">
        <v>23</v>
      </c>
      <c r="B9" s="363" t="s">
        <v>24</v>
      </c>
      <c r="C9" s="395">
        <v>2580</v>
      </c>
      <c r="D9" s="395">
        <v>2600</v>
      </c>
      <c r="E9" s="338">
        <f t="shared" si="0"/>
        <v>0.00775193798449614</v>
      </c>
      <c r="F9" s="563" t="str">
        <f t="shared" si="1"/>
        <v>是</v>
      </c>
    </row>
    <row r="10" s="547" customFormat="1" ht="37.5" customHeight="1" spans="1:6">
      <c r="A10" s="564" t="s">
        <v>25</v>
      </c>
      <c r="B10" s="363" t="s">
        <v>26</v>
      </c>
      <c r="C10" s="395">
        <v>1056</v>
      </c>
      <c r="D10" s="395">
        <v>1300</v>
      </c>
      <c r="E10" s="338">
        <f t="shared" si="0"/>
        <v>0.231060606060606</v>
      </c>
      <c r="F10" s="563" t="str">
        <f t="shared" si="1"/>
        <v>是</v>
      </c>
    </row>
    <row r="11" s="547" customFormat="1" ht="37.5" customHeight="1" spans="1:6">
      <c r="A11" s="564" t="s">
        <v>27</v>
      </c>
      <c r="B11" s="363" t="s">
        <v>28</v>
      </c>
      <c r="C11" s="395">
        <v>765</v>
      </c>
      <c r="D11" s="395">
        <v>900</v>
      </c>
      <c r="E11" s="338">
        <f t="shared" si="0"/>
        <v>0.176470588235294</v>
      </c>
      <c r="F11" s="563" t="str">
        <f t="shared" si="1"/>
        <v>是</v>
      </c>
    </row>
    <row r="12" s="547" customFormat="1" ht="37.5" customHeight="1" spans="1:6">
      <c r="A12" s="564" t="s">
        <v>29</v>
      </c>
      <c r="B12" s="363" t="s">
        <v>30</v>
      </c>
      <c r="C12" s="395">
        <v>730</v>
      </c>
      <c r="D12" s="395">
        <v>1000</v>
      </c>
      <c r="E12" s="338">
        <f t="shared" si="0"/>
        <v>0.36986301369863</v>
      </c>
      <c r="F12" s="563" t="str">
        <f t="shared" si="1"/>
        <v>是</v>
      </c>
    </row>
    <row r="13" s="547" customFormat="1" ht="37.5" customHeight="1" spans="1:6">
      <c r="A13" s="564" t="s">
        <v>31</v>
      </c>
      <c r="B13" s="363" t="s">
        <v>32</v>
      </c>
      <c r="C13" s="395">
        <v>254</v>
      </c>
      <c r="D13" s="395">
        <v>450</v>
      </c>
      <c r="E13" s="338">
        <f t="shared" si="0"/>
        <v>0.771653543307087</v>
      </c>
      <c r="F13" s="563" t="str">
        <f t="shared" si="1"/>
        <v>是</v>
      </c>
    </row>
    <row r="14" s="547" customFormat="1" ht="37.5" customHeight="1" spans="1:6">
      <c r="A14" s="564" t="s">
        <v>33</v>
      </c>
      <c r="B14" s="363" t="s">
        <v>34</v>
      </c>
      <c r="C14" s="395">
        <v>995</v>
      </c>
      <c r="D14" s="395">
        <v>2630</v>
      </c>
      <c r="E14" s="338">
        <f t="shared" si="0"/>
        <v>1.64321608040201</v>
      </c>
      <c r="F14" s="563" t="str">
        <f t="shared" si="1"/>
        <v>是</v>
      </c>
    </row>
    <row r="15" s="547" customFormat="1" ht="37.5" customHeight="1" spans="1:6">
      <c r="A15" s="564" t="s">
        <v>35</v>
      </c>
      <c r="B15" s="363" t="s">
        <v>36</v>
      </c>
      <c r="C15" s="395">
        <v>241</v>
      </c>
      <c r="D15" s="395">
        <v>200</v>
      </c>
      <c r="E15" s="338">
        <f t="shared" si="0"/>
        <v>-0.170124481327801</v>
      </c>
      <c r="F15" s="563" t="str">
        <f t="shared" si="1"/>
        <v>是</v>
      </c>
    </row>
    <row r="16" s="547" customFormat="1" ht="37.5" customHeight="1" spans="1:6">
      <c r="A16" s="564" t="s">
        <v>37</v>
      </c>
      <c r="B16" s="363" t="s">
        <v>38</v>
      </c>
      <c r="C16" s="395">
        <v>2040</v>
      </c>
      <c r="D16" s="395">
        <v>2200</v>
      </c>
      <c r="E16" s="338">
        <f t="shared" si="0"/>
        <v>0.0784313725490196</v>
      </c>
      <c r="F16" s="563" t="str">
        <f t="shared" si="1"/>
        <v>是</v>
      </c>
    </row>
    <row r="17" s="547" customFormat="1" ht="37.5" hidden="1" customHeight="1" spans="1:6">
      <c r="A17" s="564" t="s">
        <v>39</v>
      </c>
      <c r="B17" s="363" t="s">
        <v>40</v>
      </c>
      <c r="C17" s="395">
        <v>0</v>
      </c>
      <c r="D17" s="395"/>
      <c r="E17" s="338" t="str">
        <f t="shared" si="0"/>
        <v/>
      </c>
      <c r="F17" s="563" t="str">
        <f t="shared" si="1"/>
        <v>否</v>
      </c>
    </row>
    <row r="18" s="547" customFormat="1" ht="37.5" customHeight="1" spans="1:6">
      <c r="A18" s="564" t="s">
        <v>41</v>
      </c>
      <c r="B18" s="363" t="s">
        <v>42</v>
      </c>
      <c r="C18" s="395">
        <v>259</v>
      </c>
      <c r="D18" s="395">
        <v>350</v>
      </c>
      <c r="E18" s="338">
        <f t="shared" si="0"/>
        <v>0.351351351351351</v>
      </c>
      <c r="F18" s="563" t="str">
        <f t="shared" si="1"/>
        <v>是</v>
      </c>
    </row>
    <row r="19" s="547" customFormat="1" ht="37.5" hidden="1" customHeight="1" spans="1:6">
      <c r="A19" s="854" t="s">
        <v>1639</v>
      </c>
      <c r="B19" s="363" t="s">
        <v>44</v>
      </c>
      <c r="C19" s="395"/>
      <c r="D19" s="395"/>
      <c r="E19" s="338" t="str">
        <f t="shared" si="0"/>
        <v/>
      </c>
      <c r="F19" s="563" t="str">
        <f t="shared" si="1"/>
        <v>否</v>
      </c>
    </row>
    <row r="20" s="547" customFormat="1" ht="37.5" customHeight="1" spans="1:6">
      <c r="A20" s="565" t="s">
        <v>45</v>
      </c>
      <c r="B20" s="562" t="s">
        <v>46</v>
      </c>
      <c r="C20" s="369">
        <f>SUM(C21:C28)</f>
        <v>26840</v>
      </c>
      <c r="D20" s="369">
        <f>SUM(D21:D28)</f>
        <v>20360</v>
      </c>
      <c r="E20" s="333">
        <f t="shared" si="0"/>
        <v>-0.241430700447094</v>
      </c>
      <c r="F20" s="563" t="str">
        <f t="shared" si="1"/>
        <v>是</v>
      </c>
    </row>
    <row r="21" s="547" customFormat="1" ht="37.5" customHeight="1" spans="1:6">
      <c r="A21" s="566" t="s">
        <v>47</v>
      </c>
      <c r="B21" s="363" t="s">
        <v>48</v>
      </c>
      <c r="C21" s="395">
        <v>3248</v>
      </c>
      <c r="D21" s="395">
        <v>3430</v>
      </c>
      <c r="E21" s="338">
        <f t="shared" si="0"/>
        <v>0.0560344827586208</v>
      </c>
      <c r="F21" s="563" t="str">
        <f t="shared" si="1"/>
        <v>是</v>
      </c>
    </row>
    <row r="22" s="547" customFormat="1" ht="37.5" customHeight="1" spans="1:6">
      <c r="A22" s="564" t="s">
        <v>49</v>
      </c>
      <c r="B22" s="567" t="s">
        <v>50</v>
      </c>
      <c r="C22" s="395">
        <v>16757</v>
      </c>
      <c r="D22" s="395">
        <v>10740</v>
      </c>
      <c r="E22" s="338">
        <f t="shared" si="0"/>
        <v>-0.359073819896163</v>
      </c>
      <c r="F22" s="563" t="str">
        <f t="shared" si="1"/>
        <v>是</v>
      </c>
    </row>
    <row r="23" s="547" customFormat="1" ht="37.5" customHeight="1" spans="1:6">
      <c r="A23" s="564" t="s">
        <v>51</v>
      </c>
      <c r="B23" s="363" t="s">
        <v>52</v>
      </c>
      <c r="C23" s="395">
        <v>2824</v>
      </c>
      <c r="D23" s="395">
        <v>3200</v>
      </c>
      <c r="E23" s="338">
        <f t="shared" si="0"/>
        <v>0.13314447592068</v>
      </c>
      <c r="F23" s="563" t="str">
        <f t="shared" si="1"/>
        <v>是</v>
      </c>
    </row>
    <row r="24" s="547" customFormat="1" ht="37.5" hidden="1" customHeight="1" spans="1:6">
      <c r="A24" s="564" t="s">
        <v>53</v>
      </c>
      <c r="B24" s="363" t="s">
        <v>54</v>
      </c>
      <c r="C24" s="395">
        <v>0</v>
      </c>
      <c r="D24" s="395"/>
      <c r="E24" s="338" t="str">
        <f t="shared" si="0"/>
        <v/>
      </c>
      <c r="F24" s="563" t="str">
        <f t="shared" si="1"/>
        <v>否</v>
      </c>
    </row>
    <row r="25" s="547" customFormat="1" ht="37.5" customHeight="1" spans="1:6">
      <c r="A25" s="564" t="s">
        <v>55</v>
      </c>
      <c r="B25" s="363" t="s">
        <v>56</v>
      </c>
      <c r="C25" s="395">
        <v>3051</v>
      </c>
      <c r="D25" s="395">
        <v>2500</v>
      </c>
      <c r="E25" s="338">
        <f t="shared" si="0"/>
        <v>-0.180596525729269</v>
      </c>
      <c r="F25" s="563" t="str">
        <f t="shared" si="1"/>
        <v>是</v>
      </c>
    </row>
    <row r="26" s="547" customFormat="1" ht="37.5" hidden="1" customHeight="1" spans="1:6">
      <c r="A26" s="564" t="s">
        <v>57</v>
      </c>
      <c r="B26" s="363" t="s">
        <v>58</v>
      </c>
      <c r="C26" s="395">
        <v>0</v>
      </c>
      <c r="D26" s="395"/>
      <c r="E26" s="338" t="str">
        <f t="shared" si="0"/>
        <v/>
      </c>
      <c r="F26" s="563" t="str">
        <f t="shared" si="1"/>
        <v>否</v>
      </c>
    </row>
    <row r="27" s="547" customFormat="1" ht="37.5" customHeight="1" spans="1:6">
      <c r="A27" s="564" t="s">
        <v>59</v>
      </c>
      <c r="B27" s="363" t="s">
        <v>60</v>
      </c>
      <c r="C27" s="395">
        <v>521</v>
      </c>
      <c r="D27" s="568">
        <v>490</v>
      </c>
      <c r="E27" s="338">
        <f t="shared" si="0"/>
        <v>-0.0595009596928983</v>
      </c>
      <c r="F27" s="563" t="str">
        <f t="shared" si="1"/>
        <v>是</v>
      </c>
    </row>
    <row r="28" s="547" customFormat="1" ht="37.5" customHeight="1" spans="1:6">
      <c r="A28" s="564" t="s">
        <v>61</v>
      </c>
      <c r="B28" s="363" t="s">
        <v>62</v>
      </c>
      <c r="C28" s="395">
        <v>439</v>
      </c>
      <c r="D28" s="395"/>
      <c r="E28" s="338">
        <f t="shared" si="0"/>
        <v>-1</v>
      </c>
      <c r="F28" s="563" t="str">
        <f t="shared" si="1"/>
        <v>是</v>
      </c>
    </row>
    <row r="29" s="547" customFormat="1" ht="37.5" customHeight="1" spans="1:6">
      <c r="A29" s="564"/>
      <c r="B29" s="363"/>
      <c r="C29" s="395"/>
      <c r="D29" s="395"/>
      <c r="E29" s="569"/>
      <c r="F29" s="563" t="str">
        <f t="shared" si="1"/>
        <v>是</v>
      </c>
    </row>
    <row r="30" s="549" customFormat="1" ht="37.5" customHeight="1" spans="1:6">
      <c r="A30" s="570"/>
      <c r="B30" s="507" t="s">
        <v>63</v>
      </c>
      <c r="C30" s="369">
        <f>SUM(C20,C4)</f>
        <v>76561</v>
      </c>
      <c r="D30" s="369">
        <f>SUM(D20,D4)</f>
        <v>80390</v>
      </c>
      <c r="E30" s="333">
        <f>IF(C30&lt;&gt;0,D30/C30-1,"")</f>
        <v>0.0500124084063687</v>
      </c>
      <c r="F30" s="563" t="str">
        <f t="shared" si="1"/>
        <v>是</v>
      </c>
    </row>
    <row r="31" s="547" customFormat="1" ht="37.5" customHeight="1" spans="1:7">
      <c r="A31" s="565">
        <v>105</v>
      </c>
      <c r="B31" s="360" t="s">
        <v>64</v>
      </c>
      <c r="C31" s="571"/>
      <c r="D31" s="571"/>
      <c r="E31" s="333" t="str">
        <f t="shared" ref="E31:E42" si="2">IF(C31&lt;&gt;0,D31/C31-1,"")</f>
        <v/>
      </c>
      <c r="F31" s="563" t="str">
        <f t="shared" si="1"/>
        <v>是</v>
      </c>
      <c r="G31" s="572"/>
    </row>
    <row r="32" s="547" customFormat="1" ht="37.5" customHeight="1" spans="1:6">
      <c r="A32" s="561">
        <v>110</v>
      </c>
      <c r="B32" s="562" t="s">
        <v>65</v>
      </c>
      <c r="C32" s="361">
        <f>SUM(C33:C38,,C40)</f>
        <v>368547</v>
      </c>
      <c r="D32" s="361">
        <f>SUM(D33:D38,,D40)</f>
        <v>359873</v>
      </c>
      <c r="E32" s="333">
        <f t="shared" si="2"/>
        <v>-0.023535668449343</v>
      </c>
      <c r="F32" s="563" t="str">
        <f t="shared" si="1"/>
        <v>是</v>
      </c>
    </row>
    <row r="33" s="547" customFormat="1" ht="37.5" customHeight="1" spans="1:6">
      <c r="A33" s="564">
        <v>11001</v>
      </c>
      <c r="B33" s="363" t="s">
        <v>66</v>
      </c>
      <c r="C33" s="395">
        <v>-594</v>
      </c>
      <c r="D33" s="395">
        <v>-594</v>
      </c>
      <c r="E33" s="338">
        <f t="shared" si="2"/>
        <v>0</v>
      </c>
      <c r="F33" s="563" t="str">
        <f t="shared" si="1"/>
        <v>是</v>
      </c>
    </row>
    <row r="34" s="547" customFormat="1" ht="37.5" customHeight="1" spans="1:6">
      <c r="A34" s="564">
        <v>11002</v>
      </c>
      <c r="B34" s="363" t="s">
        <v>67</v>
      </c>
      <c r="C34" s="395">
        <v>222172</v>
      </c>
      <c r="D34" s="395">
        <v>232527</v>
      </c>
      <c r="E34" s="338">
        <f t="shared" si="2"/>
        <v>0.0466080334155519</v>
      </c>
      <c r="F34" s="563" t="str">
        <f t="shared" si="1"/>
        <v>是</v>
      </c>
    </row>
    <row r="35" s="547" customFormat="1" ht="37.5" customHeight="1" spans="1:6">
      <c r="A35" s="564">
        <v>11003</v>
      </c>
      <c r="B35" s="363" t="s">
        <v>68</v>
      </c>
      <c r="C35" s="395">
        <v>65615</v>
      </c>
      <c r="D35" s="395">
        <v>57534</v>
      </c>
      <c r="E35" s="338">
        <f t="shared" si="2"/>
        <v>-0.123157814524118</v>
      </c>
      <c r="F35" s="563" t="str">
        <f t="shared" si="1"/>
        <v>是</v>
      </c>
    </row>
    <row r="36" s="547" customFormat="1" ht="37.5" customHeight="1" spans="1:6">
      <c r="A36" s="564">
        <v>11008</v>
      </c>
      <c r="B36" s="363" t="s">
        <v>1640</v>
      </c>
      <c r="C36" s="395">
        <v>18297</v>
      </c>
      <c r="D36" s="395">
        <v>27689</v>
      </c>
      <c r="E36" s="338">
        <f t="shared" si="2"/>
        <v>0.51330819259988</v>
      </c>
      <c r="F36" s="563" t="str">
        <f t="shared" si="1"/>
        <v>是</v>
      </c>
    </row>
    <row r="37" s="547" customFormat="1" ht="37.5" customHeight="1" spans="1:6">
      <c r="A37" s="564">
        <v>11009</v>
      </c>
      <c r="B37" s="363" t="s">
        <v>70</v>
      </c>
      <c r="C37" s="573">
        <v>12310</v>
      </c>
      <c r="D37" s="395">
        <v>34238</v>
      </c>
      <c r="E37" s="338">
        <f t="shared" si="2"/>
        <v>1.78131600324939</v>
      </c>
      <c r="F37" s="563" t="str">
        <f t="shared" si="1"/>
        <v>是</v>
      </c>
    </row>
    <row r="38" customFormat="1" ht="37.5" customHeight="1" spans="1:6">
      <c r="A38" s="564">
        <v>11011</v>
      </c>
      <c r="B38" s="363" t="s">
        <v>71</v>
      </c>
      <c r="C38" s="361">
        <f>SUM(C39)</f>
        <v>49400</v>
      </c>
      <c r="D38" s="361">
        <f>SUM(D39)</f>
        <v>6840</v>
      </c>
      <c r="E38" s="338">
        <f t="shared" si="2"/>
        <v>-0.861538461538462</v>
      </c>
      <c r="F38" s="563" t="str">
        <f t="shared" si="1"/>
        <v>是</v>
      </c>
    </row>
    <row r="39" customFormat="1" ht="37.5" customHeight="1" spans="1:6">
      <c r="A39" s="564">
        <v>1101101</v>
      </c>
      <c r="B39" s="363" t="s">
        <v>72</v>
      </c>
      <c r="C39" s="395">
        <v>49400</v>
      </c>
      <c r="D39" s="395">
        <v>6840</v>
      </c>
      <c r="E39" s="338">
        <f t="shared" si="2"/>
        <v>-0.861538461538462</v>
      </c>
      <c r="F39" s="563" t="str">
        <f t="shared" si="1"/>
        <v>是</v>
      </c>
    </row>
    <row r="40" s="550" customFormat="1" ht="37.5" customHeight="1" spans="1:6">
      <c r="A40" s="574">
        <v>11015</v>
      </c>
      <c r="B40" s="367" t="s">
        <v>73</v>
      </c>
      <c r="C40" s="395">
        <v>1347</v>
      </c>
      <c r="D40" s="395">
        <v>1639</v>
      </c>
      <c r="E40" s="333">
        <f t="shared" si="2"/>
        <v>0.216778025241277</v>
      </c>
      <c r="F40" s="563" t="str">
        <f t="shared" si="1"/>
        <v>是</v>
      </c>
    </row>
    <row r="41" s="547" customFormat="1" ht="37.5" customHeight="1" spans="1:6">
      <c r="A41" s="575"/>
      <c r="B41" s="576" t="s">
        <v>74</v>
      </c>
      <c r="C41" s="369">
        <f>SUM(C30:C31,C32)</f>
        <v>445108</v>
      </c>
      <c r="D41" s="369">
        <f>SUM(D30:D31,D32)</f>
        <v>440263</v>
      </c>
      <c r="E41" s="333">
        <f t="shared" si="2"/>
        <v>-0.0108849986969455</v>
      </c>
      <c r="F41" s="563" t="str">
        <f t="shared" si="1"/>
        <v>是</v>
      </c>
    </row>
    <row r="42" s="547" customFormat="1" spans="1:5">
      <c r="A42" s="319"/>
      <c r="B42" s="319"/>
      <c r="C42" s="577"/>
      <c r="D42" s="577"/>
      <c r="E42" s="552"/>
    </row>
    <row r="43" s="547" customFormat="1" hidden="1" spans="1:5">
      <c r="A43" s="319"/>
      <c r="B43" s="319"/>
      <c r="C43" s="551"/>
      <c r="D43" s="577">
        <f>D41-'23区级一般支出情况表'!D39</f>
        <v>0</v>
      </c>
      <c r="E43" s="552"/>
    </row>
    <row r="44" s="547" customFormat="1" spans="1:5">
      <c r="A44" s="319"/>
      <c r="B44" s="319"/>
      <c r="C44" s="577"/>
      <c r="D44" s="577">
        <f>D41-'23区级一般支出情况表'!D39</f>
        <v>0</v>
      </c>
      <c r="E44" s="552"/>
    </row>
    <row r="45" s="547" customFormat="1" spans="1:5">
      <c r="A45" s="319"/>
      <c r="B45" s="319"/>
      <c r="C45" s="551"/>
      <c r="D45" s="577"/>
      <c r="E45" s="552"/>
    </row>
    <row r="46" s="547" customFormat="1" spans="1:5">
      <c r="A46" s="319"/>
      <c r="B46" s="319"/>
      <c r="C46" s="577"/>
      <c r="D46" s="577"/>
      <c r="E46" s="552"/>
    </row>
    <row r="47" s="547" customFormat="1" spans="1:5">
      <c r="A47" s="319"/>
      <c r="B47" s="319"/>
      <c r="C47" s="577"/>
      <c r="D47" s="577"/>
      <c r="E47" s="552"/>
    </row>
    <row r="48" s="547" customFormat="1" spans="1:5">
      <c r="A48" s="319"/>
      <c r="B48" s="319"/>
      <c r="C48" s="551"/>
      <c r="D48" s="577"/>
      <c r="E48" s="552"/>
    </row>
    <row r="49" s="547" customFormat="1" spans="1:5">
      <c r="A49" s="319"/>
      <c r="B49" s="319"/>
      <c r="C49" s="577"/>
      <c r="D49" s="577"/>
      <c r="E49" s="552"/>
    </row>
    <row r="50" s="547" customFormat="1" spans="1:5">
      <c r="A50" s="319"/>
      <c r="B50" s="319"/>
      <c r="C50" s="577"/>
      <c r="D50" s="577"/>
      <c r="E50" s="552"/>
    </row>
    <row r="51" s="547" customFormat="1" spans="1:5">
      <c r="A51" s="319"/>
      <c r="B51" s="319"/>
      <c r="C51" s="577"/>
      <c r="D51" s="577"/>
      <c r="E51" s="552"/>
    </row>
    <row r="52" s="547" customFormat="1" spans="1:5">
      <c r="A52" s="319"/>
      <c r="B52" s="319"/>
      <c r="C52" s="577"/>
      <c r="D52" s="577"/>
      <c r="E52" s="552"/>
    </row>
    <row r="53" s="547" customFormat="1" spans="1:5">
      <c r="A53" s="319"/>
      <c r="B53" s="319"/>
      <c r="C53" s="551"/>
      <c r="D53" s="577"/>
      <c r="E53" s="552"/>
    </row>
    <row r="54" s="547" customFormat="1" spans="1:5">
      <c r="A54" s="319"/>
      <c r="B54" s="319"/>
      <c r="C54" s="577"/>
      <c r="D54" s="577"/>
      <c r="E54" s="552"/>
    </row>
  </sheetData>
  <autoFilter ref="A3:F41">
    <filterColumn colId="5">
      <customFilters>
        <customFilter operator="equal" val="是"/>
      </customFilters>
    </filterColumn>
    <extLst/>
  </autoFilter>
  <mergeCells count="1">
    <mergeCell ref="B1:E1"/>
  </mergeCells>
  <conditionalFormatting sqref="E2">
    <cfRule type="cellIs" dxfId="0" priority="68" stopIfTrue="1" operator="lessThanOrEqual">
      <formula>-1</formula>
    </cfRule>
  </conditionalFormatting>
  <conditionalFormatting sqref="A31:B31">
    <cfRule type="expression" dxfId="1" priority="69" stopIfTrue="1">
      <formula>"len($A:$A)=3"</formula>
    </cfRule>
  </conditionalFormatting>
  <conditionalFormatting sqref="C31">
    <cfRule type="expression" dxfId="1" priority="9" stopIfTrue="1">
      <formula>"len($A:$A)=3"</formula>
    </cfRule>
  </conditionalFormatting>
  <conditionalFormatting sqref="D31">
    <cfRule type="expression" dxfId="1" priority="52" stopIfTrue="1">
      <formula>"len($A:$A)=3"</formula>
    </cfRule>
  </conditionalFormatting>
  <conditionalFormatting sqref="B32">
    <cfRule type="expression" dxfId="1" priority="49" stopIfTrue="1">
      <formula>"len($A:$A)=3"</formula>
    </cfRule>
  </conditionalFormatting>
  <conditionalFormatting sqref="C32:D32">
    <cfRule type="expression" dxfId="1" priority="6" stopIfTrue="1">
      <formula>"len($A:$A)=3"</formula>
    </cfRule>
    <cfRule type="expression" dxfId="1" priority="5" stopIfTrue="1">
      <formula>"len($A:$A)=3"</formula>
    </cfRule>
  </conditionalFormatting>
  <conditionalFormatting sqref="B34">
    <cfRule type="expression" dxfId="1" priority="37" stopIfTrue="1">
      <formula>"len($A:$A)=3"</formula>
    </cfRule>
  </conditionalFormatting>
  <conditionalFormatting sqref="C36">
    <cfRule type="expression" dxfId="1" priority="18" stopIfTrue="1">
      <formula>"len($A:$A)=3"</formula>
    </cfRule>
  </conditionalFormatting>
  <conditionalFormatting sqref="C38:D38">
    <cfRule type="expression" dxfId="1" priority="2" stopIfTrue="1">
      <formula>"len($A:$A)=3"</formula>
    </cfRule>
    <cfRule type="expression" dxfId="1" priority="1" stopIfTrue="1">
      <formula>"len($A:$A)=3"</formula>
    </cfRule>
  </conditionalFormatting>
  <conditionalFormatting sqref="B40">
    <cfRule type="expression" dxfId="1" priority="38" stopIfTrue="1">
      <formula>"len($A:$A)=3"</formula>
    </cfRule>
    <cfRule type="expression" dxfId="1" priority="39" stopIfTrue="1">
      <formula>"len($A:$A)=3"</formula>
    </cfRule>
  </conditionalFormatting>
  <conditionalFormatting sqref="C40">
    <cfRule type="expression" dxfId="1" priority="12" stopIfTrue="1">
      <formula>"len($A:$A)=3"</formula>
    </cfRule>
    <cfRule type="expression" dxfId="1" priority="15" stopIfTrue="1">
      <formula>"len($A:$A)=3"</formula>
    </cfRule>
  </conditionalFormatting>
  <conditionalFormatting sqref="B41">
    <cfRule type="expression" dxfId="1" priority="46" stopIfTrue="1">
      <formula>"len($A:$A)=3"</formula>
    </cfRule>
    <cfRule type="expression" dxfId="1" priority="47" stopIfTrue="1">
      <formula>"len($A:$A)=3"</formula>
    </cfRule>
  </conditionalFormatting>
  <conditionalFormatting sqref="C41:D41">
    <cfRule type="expression" dxfId="1" priority="62" stopIfTrue="1">
      <formula>"len($A:$A)=3"</formula>
    </cfRule>
    <cfRule type="expression" dxfId="1" priority="65" stopIfTrue="1">
      <formula>"len($A:$A)=3"</formula>
    </cfRule>
  </conditionalFormatting>
  <conditionalFormatting sqref="B7:B8">
    <cfRule type="expression" dxfId="1" priority="71" stopIfTrue="1">
      <formula>"len($A:$A)=3"</formula>
    </cfRule>
  </conditionalFormatting>
  <conditionalFormatting sqref="C4:C5">
    <cfRule type="expression" dxfId="1" priority="13" stopIfTrue="1">
      <formula>"len($A:$A)=3"</formula>
    </cfRule>
  </conditionalFormatting>
  <conditionalFormatting sqref="C6:C18">
    <cfRule type="expression" dxfId="1" priority="4" stopIfTrue="1">
      <formula>"len($A:$A)=3"</formula>
    </cfRule>
    <cfRule type="expression" dxfId="1" priority="3" stopIfTrue="1">
      <formula>"len($A:$A)=3"</formula>
    </cfRule>
  </conditionalFormatting>
  <conditionalFormatting sqref="C33:C35">
    <cfRule type="expression" dxfId="1" priority="17" stopIfTrue="1">
      <formula>"len($A:$A)=3"</formula>
    </cfRule>
    <cfRule type="expression" dxfId="1" priority="16" stopIfTrue="1">
      <formula>"len($A:$A)=3"</formula>
    </cfRule>
    <cfRule type="expression" dxfId="1" priority="8" stopIfTrue="1">
      <formula>"len($A:$A)=3"</formula>
    </cfRule>
  </conditionalFormatting>
  <conditionalFormatting sqref="D4:D6">
    <cfRule type="expression" dxfId="1" priority="56" stopIfTrue="1">
      <formula>"len($A:$A)=3"</formula>
    </cfRule>
  </conditionalFormatting>
  <conditionalFormatting sqref="D4:D29">
    <cfRule type="expression" dxfId="1" priority="53" stopIfTrue="1">
      <formula>"len($A:$A)=3"</formula>
    </cfRule>
  </conditionalFormatting>
  <conditionalFormatting sqref="D7:D8">
    <cfRule type="expression" dxfId="1" priority="54" stopIfTrue="1">
      <formula>"len($A:$A)=3"</formula>
    </cfRule>
  </conditionalFormatting>
  <conditionalFormatting sqref="D33:D35">
    <cfRule type="expression" dxfId="1" priority="59" stopIfTrue="1">
      <formula>"len($A:$A)=3"</formula>
    </cfRule>
    <cfRule type="expression" dxfId="1" priority="51" stopIfTrue="1">
      <formula>"len($A:$A)=3"</formula>
    </cfRule>
    <cfRule type="expression" dxfId="1" priority="64" stopIfTrue="1">
      <formula>"len($A:$A)=3"</formula>
    </cfRule>
  </conditionalFormatting>
  <conditionalFormatting sqref="D40:D41">
    <cfRule type="expression" dxfId="1" priority="58" stopIfTrue="1">
      <formula>"len($A:$A)=3"</formula>
    </cfRule>
    <cfRule type="expression" dxfId="1" priority="55" stopIfTrue="1">
      <formula>"len($A:$A)=3"</formula>
    </cfRule>
  </conditionalFormatting>
  <conditionalFormatting sqref="F4:F41">
    <cfRule type="cellIs" dxfId="5" priority="66" stopIfTrue="1" operator="lessThan">
      <formula>0</formula>
    </cfRule>
    <cfRule type="cellIs" dxfId="5" priority="67" stopIfTrue="1" operator="lessThan">
      <formula>0</formula>
    </cfRule>
  </conditionalFormatting>
  <conditionalFormatting sqref="A4:B29">
    <cfRule type="expression" dxfId="1" priority="70" stopIfTrue="1">
      <formula>"len($A:$A)=3"</formula>
    </cfRule>
  </conditionalFormatting>
  <conditionalFormatting sqref="B4:B6 B31 B41">
    <cfRule type="expression" dxfId="1" priority="73" stopIfTrue="1">
      <formula>"len($A:$A)=3"</formula>
    </cfRule>
  </conditionalFormatting>
  <conditionalFormatting sqref="C4:C5 C19:C29">
    <cfRule type="expression" dxfId="1" priority="10" stopIfTrue="1">
      <formula>"len($A:$A)=3"</formula>
    </cfRule>
  </conditionalFormatting>
  <conditionalFormatting sqref="C31 C33:C35">
    <cfRule type="expression" dxfId="1" priority="14" stopIfTrue="1">
      <formula>"len($A:$A)=3"</formula>
    </cfRule>
  </conditionalFormatting>
  <conditionalFormatting sqref="D31 D33:D35">
    <cfRule type="expression" dxfId="1" priority="57" stopIfTrue="1">
      <formula>"len($A:$A)=3"</formula>
    </cfRule>
  </conditionalFormatting>
  <conditionalFormatting sqref="A32:B32 B41">
    <cfRule type="expression" dxfId="1" priority="48" stopIfTrue="1">
      <formula>"len($A:$A)=3"</formula>
    </cfRule>
  </conditionalFormatting>
  <conditionalFormatting sqref="B33 B35 A36:B36 A38">
    <cfRule type="expression" dxfId="1" priority="43" stopIfTrue="1">
      <formula>"len($A:$A)=3"</formula>
    </cfRule>
  </conditionalFormatting>
  <conditionalFormatting sqref="A33:B35">
    <cfRule type="expression" dxfId="1" priority="41" stopIfTrue="1">
      <formula>"len($A:$A)=3"</formula>
    </cfRule>
  </conditionalFormatting>
  <conditionalFormatting sqref="A33:B35 B40">
    <cfRule type="expression" dxfId="1" priority="42" stopIfTrue="1">
      <formula>"len($A:$A)=3"</formula>
    </cfRule>
  </conditionalFormatting>
  <conditionalFormatting sqref="A36:B40">
    <cfRule type="expression" dxfId="1" priority="40" stopIfTrue="1">
      <formula>"len($A:$A)=3"</formula>
    </cfRule>
  </conditionalFormatting>
  <conditionalFormatting sqref="D36 B41">
    <cfRule type="expression" dxfId="1" priority="72" stopIfTrue="1">
      <formula>"len($A:$A)=3"</formula>
    </cfRule>
  </conditionalFormatting>
  <conditionalFormatting sqref="C36:C37 C39">
    <cfRule type="expression" dxfId="1" priority="7" stopIfTrue="1">
      <formula>"len($A:$A)=3"</formula>
    </cfRule>
  </conditionalFormatting>
  <conditionalFormatting sqref="D36:D37 D39">
    <cfRule type="expression" dxfId="1" priority="5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2">
    <tabColor theme="9" tint="0.4"/>
  </sheetPr>
  <dimension ref="A1:G54"/>
  <sheetViews>
    <sheetView showZeros="0" zoomScale="70" zoomScaleNormal="70" workbookViewId="0">
      <pane ySplit="3" topLeftCell="A32" activePane="bottomLeft" state="frozen"/>
      <selection/>
      <selection pane="bottomLeft" activeCell="D39" sqref="D39"/>
    </sheetView>
  </sheetViews>
  <sheetFormatPr defaultColWidth="9" defaultRowHeight="15.6" outlineLevelCol="6"/>
  <cols>
    <col min="1" max="1" width="17.6296296296296" style="319" customWidth="1"/>
    <col min="2" max="2" width="50.75" style="319" customWidth="1"/>
    <col min="3" max="4" width="18.4166666666667" style="551" customWidth="1"/>
    <col min="5" max="5" width="16.75" style="552" customWidth="1"/>
    <col min="6" max="16384" width="9" style="547"/>
  </cols>
  <sheetData>
    <row r="1" s="547" customFormat="1" ht="45" customHeight="1" spans="1:7">
      <c r="A1" s="553"/>
      <c r="B1" s="322" t="s">
        <v>1641</v>
      </c>
      <c r="C1" s="322"/>
      <c r="D1" s="322"/>
      <c r="E1" s="322"/>
      <c r="F1" s="554"/>
      <c r="G1" s="555"/>
    </row>
    <row r="2" s="547" customFormat="1" ht="18.95" customHeight="1" spans="1:6">
      <c r="A2" s="319"/>
      <c r="B2" s="556" t="s">
        <v>1642</v>
      </c>
      <c r="C2" s="557"/>
      <c r="D2" s="319"/>
      <c r="E2" s="326" t="s">
        <v>2</v>
      </c>
      <c r="F2" s="558"/>
    </row>
    <row r="3" s="548" customFormat="1" ht="55" customHeight="1" spans="1:6">
      <c r="A3" s="559" t="s">
        <v>3</v>
      </c>
      <c r="B3" s="152" t="s">
        <v>4</v>
      </c>
      <c r="C3" s="151" t="s">
        <v>1636</v>
      </c>
      <c r="D3" s="151" t="s">
        <v>1637</v>
      </c>
      <c r="E3" s="152" t="s">
        <v>1638</v>
      </c>
      <c r="F3" s="560" t="s">
        <v>8</v>
      </c>
    </row>
    <row r="4" s="547" customFormat="1" ht="37.5" customHeight="1" spans="1:6">
      <c r="A4" s="561" t="s">
        <v>13</v>
      </c>
      <c r="B4" s="562" t="s">
        <v>14</v>
      </c>
      <c r="C4" s="369">
        <f>SUM(C5:C19)</f>
        <v>49721</v>
      </c>
      <c r="D4" s="369">
        <f>SUM(D5:D19)</f>
        <v>60030</v>
      </c>
      <c r="E4" s="333">
        <f t="shared" ref="E4:E28" si="0">IF(C4&lt;&gt;0,D4/C4-1,"")</f>
        <v>0.207336940125903</v>
      </c>
      <c r="F4" s="563" t="str">
        <f t="shared" ref="F4:F41" si="1">IF(LEN(A4)=3,"是",IF(B4&lt;&gt;"",IF(SUM(C4:D4)&lt;&gt;0,"是","否"),"是"))</f>
        <v>是</v>
      </c>
    </row>
    <row r="5" s="547" customFormat="1" ht="37.5" customHeight="1" spans="1:6">
      <c r="A5" s="564" t="s">
        <v>15</v>
      </c>
      <c r="B5" s="363" t="s">
        <v>16</v>
      </c>
      <c r="C5" s="395">
        <v>25759</v>
      </c>
      <c r="D5" s="395">
        <v>32000</v>
      </c>
      <c r="E5" s="338">
        <f t="shared" si="0"/>
        <v>0.242284250164991</v>
      </c>
      <c r="F5" s="563" t="str">
        <f t="shared" si="1"/>
        <v>是</v>
      </c>
    </row>
    <row r="6" s="547" customFormat="1" ht="37.5" customHeight="1" spans="1:6">
      <c r="A6" s="564" t="s">
        <v>17</v>
      </c>
      <c r="B6" s="363" t="s">
        <v>18</v>
      </c>
      <c r="C6" s="395">
        <v>2928</v>
      </c>
      <c r="D6" s="395">
        <v>3500</v>
      </c>
      <c r="E6" s="338">
        <f t="shared" si="0"/>
        <v>0.195355191256831</v>
      </c>
      <c r="F6" s="563" t="str">
        <f t="shared" si="1"/>
        <v>是</v>
      </c>
    </row>
    <row r="7" s="547" customFormat="1" ht="37.5" customHeight="1" spans="1:6">
      <c r="A7" s="564" t="s">
        <v>19</v>
      </c>
      <c r="B7" s="363" t="s">
        <v>20</v>
      </c>
      <c r="C7" s="395">
        <v>671</v>
      </c>
      <c r="D7" s="395">
        <v>900</v>
      </c>
      <c r="E7" s="338">
        <f t="shared" si="0"/>
        <v>0.341281669150522</v>
      </c>
      <c r="F7" s="563" t="str">
        <f t="shared" si="1"/>
        <v>是</v>
      </c>
    </row>
    <row r="8" s="547" customFormat="1" ht="37.5" customHeight="1" spans="1:6">
      <c r="A8" s="564" t="s">
        <v>21</v>
      </c>
      <c r="B8" s="363" t="s">
        <v>22</v>
      </c>
      <c r="C8" s="395">
        <v>11443</v>
      </c>
      <c r="D8" s="395">
        <v>12000</v>
      </c>
      <c r="E8" s="338">
        <f t="shared" si="0"/>
        <v>0.0486760464913047</v>
      </c>
      <c r="F8" s="563" t="str">
        <f t="shared" si="1"/>
        <v>是</v>
      </c>
    </row>
    <row r="9" s="547" customFormat="1" ht="37.5" customHeight="1" spans="1:6">
      <c r="A9" s="564" t="s">
        <v>23</v>
      </c>
      <c r="B9" s="363" t="s">
        <v>24</v>
      </c>
      <c r="C9" s="395">
        <v>2580</v>
      </c>
      <c r="D9" s="395">
        <v>2600</v>
      </c>
      <c r="E9" s="338">
        <f t="shared" si="0"/>
        <v>0.00775193798449614</v>
      </c>
      <c r="F9" s="563" t="str">
        <f t="shared" si="1"/>
        <v>是</v>
      </c>
    </row>
    <row r="10" s="547" customFormat="1" ht="37.5" customHeight="1" spans="1:6">
      <c r="A10" s="564" t="s">
        <v>25</v>
      </c>
      <c r="B10" s="363" t="s">
        <v>26</v>
      </c>
      <c r="C10" s="395">
        <v>1056</v>
      </c>
      <c r="D10" s="395">
        <v>1300</v>
      </c>
      <c r="E10" s="338">
        <f t="shared" si="0"/>
        <v>0.231060606060606</v>
      </c>
      <c r="F10" s="563" t="str">
        <f t="shared" si="1"/>
        <v>是</v>
      </c>
    </row>
    <row r="11" s="547" customFormat="1" ht="37.5" customHeight="1" spans="1:6">
      <c r="A11" s="564" t="s">
        <v>27</v>
      </c>
      <c r="B11" s="363" t="s">
        <v>28</v>
      </c>
      <c r="C11" s="395">
        <v>765</v>
      </c>
      <c r="D11" s="395">
        <v>900</v>
      </c>
      <c r="E11" s="338">
        <f t="shared" si="0"/>
        <v>0.176470588235294</v>
      </c>
      <c r="F11" s="563" t="str">
        <f t="shared" si="1"/>
        <v>是</v>
      </c>
    </row>
    <row r="12" s="547" customFormat="1" ht="37.5" customHeight="1" spans="1:6">
      <c r="A12" s="564" t="s">
        <v>29</v>
      </c>
      <c r="B12" s="363" t="s">
        <v>30</v>
      </c>
      <c r="C12" s="395">
        <v>730</v>
      </c>
      <c r="D12" s="395">
        <v>1000</v>
      </c>
      <c r="E12" s="338">
        <f t="shared" si="0"/>
        <v>0.36986301369863</v>
      </c>
      <c r="F12" s="563" t="str">
        <f t="shared" si="1"/>
        <v>是</v>
      </c>
    </row>
    <row r="13" s="547" customFormat="1" ht="37.5" customHeight="1" spans="1:6">
      <c r="A13" s="564" t="s">
        <v>31</v>
      </c>
      <c r="B13" s="363" t="s">
        <v>32</v>
      </c>
      <c r="C13" s="395">
        <v>254</v>
      </c>
      <c r="D13" s="395">
        <v>450</v>
      </c>
      <c r="E13" s="338">
        <f t="shared" si="0"/>
        <v>0.771653543307087</v>
      </c>
      <c r="F13" s="563" t="str">
        <f t="shared" si="1"/>
        <v>是</v>
      </c>
    </row>
    <row r="14" s="547" customFormat="1" ht="37.5" customHeight="1" spans="1:6">
      <c r="A14" s="564" t="s">
        <v>33</v>
      </c>
      <c r="B14" s="363" t="s">
        <v>34</v>
      </c>
      <c r="C14" s="395">
        <v>995</v>
      </c>
      <c r="D14" s="395">
        <v>2630</v>
      </c>
      <c r="E14" s="338">
        <f t="shared" si="0"/>
        <v>1.64321608040201</v>
      </c>
      <c r="F14" s="563" t="str">
        <f t="shared" si="1"/>
        <v>是</v>
      </c>
    </row>
    <row r="15" s="547" customFormat="1" ht="37.5" customHeight="1" spans="1:6">
      <c r="A15" s="564" t="s">
        <v>35</v>
      </c>
      <c r="B15" s="363" t="s">
        <v>36</v>
      </c>
      <c r="C15" s="395">
        <v>241</v>
      </c>
      <c r="D15" s="395">
        <v>200</v>
      </c>
      <c r="E15" s="338">
        <f t="shared" si="0"/>
        <v>-0.170124481327801</v>
      </c>
      <c r="F15" s="563" t="str">
        <f t="shared" si="1"/>
        <v>是</v>
      </c>
    </row>
    <row r="16" s="547" customFormat="1" ht="37.5" customHeight="1" spans="1:6">
      <c r="A16" s="564" t="s">
        <v>37</v>
      </c>
      <c r="B16" s="363" t="s">
        <v>38</v>
      </c>
      <c r="C16" s="395">
        <v>2040</v>
      </c>
      <c r="D16" s="395">
        <v>2200</v>
      </c>
      <c r="E16" s="338">
        <f t="shared" si="0"/>
        <v>0.0784313725490196</v>
      </c>
      <c r="F16" s="563" t="str">
        <f t="shared" si="1"/>
        <v>是</v>
      </c>
    </row>
    <row r="17" s="547" customFormat="1" ht="37.5" hidden="1" customHeight="1" spans="1:6">
      <c r="A17" s="564" t="s">
        <v>39</v>
      </c>
      <c r="B17" s="363" t="s">
        <v>40</v>
      </c>
      <c r="C17" s="395">
        <v>0</v>
      </c>
      <c r="D17" s="395"/>
      <c r="E17" s="338" t="str">
        <f t="shared" si="0"/>
        <v/>
      </c>
      <c r="F17" s="563" t="str">
        <f t="shared" si="1"/>
        <v>否</v>
      </c>
    </row>
    <row r="18" s="547" customFormat="1" ht="37.5" customHeight="1" spans="1:6">
      <c r="A18" s="564" t="s">
        <v>41</v>
      </c>
      <c r="B18" s="363" t="s">
        <v>42</v>
      </c>
      <c r="C18" s="395">
        <v>259</v>
      </c>
      <c r="D18" s="395">
        <v>350</v>
      </c>
      <c r="E18" s="338">
        <f t="shared" si="0"/>
        <v>0.351351351351351</v>
      </c>
      <c r="F18" s="563" t="str">
        <f t="shared" si="1"/>
        <v>是</v>
      </c>
    </row>
    <row r="19" s="547" customFormat="1" ht="37.5" hidden="1" customHeight="1" spans="1:6">
      <c r="A19" s="854" t="s">
        <v>1639</v>
      </c>
      <c r="B19" s="363" t="s">
        <v>44</v>
      </c>
      <c r="C19" s="395"/>
      <c r="D19" s="395"/>
      <c r="E19" s="338" t="str">
        <f t="shared" si="0"/>
        <v/>
      </c>
      <c r="F19" s="563" t="str">
        <f t="shared" si="1"/>
        <v>否</v>
      </c>
    </row>
    <row r="20" s="547" customFormat="1" ht="37.5" customHeight="1" spans="1:6">
      <c r="A20" s="565" t="s">
        <v>45</v>
      </c>
      <c r="B20" s="562" t="s">
        <v>46</v>
      </c>
      <c r="C20" s="369">
        <f>SUM(C21:C28)</f>
        <v>26840</v>
      </c>
      <c r="D20" s="369">
        <f>SUM(D21:D28)</f>
        <v>20360</v>
      </c>
      <c r="E20" s="333">
        <f t="shared" si="0"/>
        <v>-0.241430700447094</v>
      </c>
      <c r="F20" s="563" t="str">
        <f t="shared" si="1"/>
        <v>是</v>
      </c>
    </row>
    <row r="21" s="547" customFormat="1" ht="37.5" customHeight="1" spans="1:6">
      <c r="A21" s="566" t="s">
        <v>47</v>
      </c>
      <c r="B21" s="363" t="s">
        <v>48</v>
      </c>
      <c r="C21" s="395">
        <v>3248</v>
      </c>
      <c r="D21" s="395">
        <v>3430</v>
      </c>
      <c r="E21" s="338">
        <f t="shared" si="0"/>
        <v>0.0560344827586208</v>
      </c>
      <c r="F21" s="563" t="str">
        <f t="shared" si="1"/>
        <v>是</v>
      </c>
    </row>
    <row r="22" s="547" customFormat="1" ht="37.5" customHeight="1" spans="1:6">
      <c r="A22" s="564" t="s">
        <v>49</v>
      </c>
      <c r="B22" s="567" t="s">
        <v>50</v>
      </c>
      <c r="C22" s="395">
        <v>16757</v>
      </c>
      <c r="D22" s="395">
        <v>10740</v>
      </c>
      <c r="E22" s="338">
        <f t="shared" si="0"/>
        <v>-0.359073819896163</v>
      </c>
      <c r="F22" s="563" t="str">
        <f t="shared" si="1"/>
        <v>是</v>
      </c>
    </row>
    <row r="23" s="547" customFormat="1" ht="37.5" customHeight="1" spans="1:6">
      <c r="A23" s="564" t="s">
        <v>51</v>
      </c>
      <c r="B23" s="363" t="s">
        <v>52</v>
      </c>
      <c r="C23" s="395">
        <v>2824</v>
      </c>
      <c r="D23" s="395">
        <v>3200</v>
      </c>
      <c r="E23" s="338">
        <f t="shared" si="0"/>
        <v>0.13314447592068</v>
      </c>
      <c r="F23" s="563" t="str">
        <f t="shared" si="1"/>
        <v>是</v>
      </c>
    </row>
    <row r="24" s="547" customFormat="1" ht="37.5" hidden="1" customHeight="1" spans="1:6">
      <c r="A24" s="564" t="s">
        <v>53</v>
      </c>
      <c r="B24" s="363" t="s">
        <v>54</v>
      </c>
      <c r="C24" s="395">
        <v>0</v>
      </c>
      <c r="D24" s="395"/>
      <c r="E24" s="338" t="str">
        <f t="shared" si="0"/>
        <v/>
      </c>
      <c r="F24" s="563" t="str">
        <f t="shared" si="1"/>
        <v>否</v>
      </c>
    </row>
    <row r="25" s="547" customFormat="1" ht="37.5" customHeight="1" spans="1:6">
      <c r="A25" s="564" t="s">
        <v>55</v>
      </c>
      <c r="B25" s="363" t="s">
        <v>56</v>
      </c>
      <c r="C25" s="395">
        <v>3051</v>
      </c>
      <c r="D25" s="395">
        <v>2500</v>
      </c>
      <c r="E25" s="338">
        <f t="shared" si="0"/>
        <v>-0.180596525729269</v>
      </c>
      <c r="F25" s="563" t="str">
        <f t="shared" si="1"/>
        <v>是</v>
      </c>
    </row>
    <row r="26" s="547" customFormat="1" ht="37.5" hidden="1" customHeight="1" spans="1:6">
      <c r="A26" s="564" t="s">
        <v>57</v>
      </c>
      <c r="B26" s="363" t="s">
        <v>58</v>
      </c>
      <c r="C26" s="395">
        <v>0</v>
      </c>
      <c r="D26" s="395"/>
      <c r="E26" s="338" t="str">
        <f t="shared" si="0"/>
        <v/>
      </c>
      <c r="F26" s="563" t="str">
        <f t="shared" si="1"/>
        <v>否</v>
      </c>
    </row>
    <row r="27" s="547" customFormat="1" ht="37.5" customHeight="1" spans="1:6">
      <c r="A27" s="564" t="s">
        <v>59</v>
      </c>
      <c r="B27" s="363" t="s">
        <v>60</v>
      </c>
      <c r="C27" s="395">
        <v>521</v>
      </c>
      <c r="D27" s="568">
        <v>490</v>
      </c>
      <c r="E27" s="338">
        <f t="shared" si="0"/>
        <v>-0.0595009596928983</v>
      </c>
      <c r="F27" s="563" t="str">
        <f t="shared" si="1"/>
        <v>是</v>
      </c>
    </row>
    <row r="28" s="547" customFormat="1" ht="37.5" customHeight="1" spans="1:6">
      <c r="A28" s="564" t="s">
        <v>61</v>
      </c>
      <c r="B28" s="363" t="s">
        <v>62</v>
      </c>
      <c r="C28" s="395">
        <v>439</v>
      </c>
      <c r="D28" s="395"/>
      <c r="E28" s="338">
        <f t="shared" si="0"/>
        <v>-1</v>
      </c>
      <c r="F28" s="563" t="str">
        <f t="shared" si="1"/>
        <v>是</v>
      </c>
    </row>
    <row r="29" s="547" customFormat="1" ht="37.5" customHeight="1" spans="1:6">
      <c r="A29" s="564"/>
      <c r="B29" s="363"/>
      <c r="C29" s="395"/>
      <c r="D29" s="395"/>
      <c r="E29" s="569"/>
      <c r="F29" s="563" t="str">
        <f t="shared" si="1"/>
        <v>是</v>
      </c>
    </row>
    <row r="30" s="549" customFormat="1" ht="37.5" customHeight="1" spans="1:6">
      <c r="A30" s="570"/>
      <c r="B30" s="507" t="s">
        <v>63</v>
      </c>
      <c r="C30" s="369">
        <f>SUM(C20,C4)</f>
        <v>76561</v>
      </c>
      <c r="D30" s="369">
        <f>SUM(D20,D4)</f>
        <v>80390</v>
      </c>
      <c r="E30" s="333">
        <f t="shared" ref="E30:E41" si="2">IF(C30&lt;&gt;0,D30/C30-1,"")</f>
        <v>0.0500124084063687</v>
      </c>
      <c r="F30" s="563" t="str">
        <f t="shared" si="1"/>
        <v>是</v>
      </c>
    </row>
    <row r="31" s="547" customFormat="1" ht="37.5" customHeight="1" spans="1:7">
      <c r="A31" s="565">
        <v>105</v>
      </c>
      <c r="B31" s="360" t="s">
        <v>64</v>
      </c>
      <c r="C31" s="571"/>
      <c r="D31" s="571"/>
      <c r="E31" s="333" t="str">
        <f t="shared" si="2"/>
        <v/>
      </c>
      <c r="F31" s="563" t="str">
        <f t="shared" si="1"/>
        <v>是</v>
      </c>
      <c r="G31" s="572"/>
    </row>
    <row r="32" s="547" customFormat="1" ht="37.5" customHeight="1" spans="1:6">
      <c r="A32" s="561">
        <v>110</v>
      </c>
      <c r="B32" s="562" t="s">
        <v>65</v>
      </c>
      <c r="C32" s="361">
        <f>SUM(C33:C38,,C40)</f>
        <v>368546.56</v>
      </c>
      <c r="D32" s="361">
        <f>SUM(D33:D38,,D40)</f>
        <v>359873</v>
      </c>
      <c r="E32" s="333">
        <f t="shared" si="2"/>
        <v>-0.0235345026690793</v>
      </c>
      <c r="F32" s="563" t="str">
        <f t="shared" si="1"/>
        <v>是</v>
      </c>
    </row>
    <row r="33" s="547" customFormat="1" ht="37.5" customHeight="1" spans="1:6">
      <c r="A33" s="564">
        <v>11001</v>
      </c>
      <c r="B33" s="363" t="s">
        <v>66</v>
      </c>
      <c r="C33" s="395">
        <v>-594</v>
      </c>
      <c r="D33" s="395">
        <v>-594</v>
      </c>
      <c r="E33" s="338">
        <f t="shared" si="2"/>
        <v>0</v>
      </c>
      <c r="F33" s="563" t="str">
        <f t="shared" si="1"/>
        <v>是</v>
      </c>
    </row>
    <row r="34" s="547" customFormat="1" ht="37.5" customHeight="1" spans="1:6">
      <c r="A34" s="564">
        <v>11002</v>
      </c>
      <c r="B34" s="363" t="s">
        <v>67</v>
      </c>
      <c r="C34" s="395">
        <v>222171.56</v>
      </c>
      <c r="D34" s="395">
        <v>232527</v>
      </c>
      <c r="E34" s="338">
        <f t="shared" si="2"/>
        <v>0.046610106172005</v>
      </c>
      <c r="F34" s="563" t="str">
        <f t="shared" si="1"/>
        <v>是</v>
      </c>
    </row>
    <row r="35" s="547" customFormat="1" ht="37.5" customHeight="1" spans="1:6">
      <c r="A35" s="564">
        <v>11003</v>
      </c>
      <c r="B35" s="363" t="s">
        <v>68</v>
      </c>
      <c r="C35" s="395">
        <v>65615</v>
      </c>
      <c r="D35" s="395">
        <v>57534</v>
      </c>
      <c r="E35" s="338">
        <f t="shared" si="2"/>
        <v>-0.123157814524118</v>
      </c>
      <c r="F35" s="563" t="str">
        <f t="shared" si="1"/>
        <v>是</v>
      </c>
    </row>
    <row r="36" s="547" customFormat="1" ht="37.5" customHeight="1" spans="1:6">
      <c r="A36" s="564">
        <v>11008</v>
      </c>
      <c r="B36" s="363" t="s">
        <v>1640</v>
      </c>
      <c r="C36" s="395">
        <v>18297</v>
      </c>
      <c r="D36" s="395">
        <v>27689</v>
      </c>
      <c r="E36" s="338">
        <f t="shared" si="2"/>
        <v>0.51330819259988</v>
      </c>
      <c r="F36" s="563" t="str">
        <f t="shared" si="1"/>
        <v>是</v>
      </c>
    </row>
    <row r="37" s="547" customFormat="1" ht="37.5" customHeight="1" spans="1:6">
      <c r="A37" s="564">
        <v>11009</v>
      </c>
      <c r="B37" s="363" t="s">
        <v>70</v>
      </c>
      <c r="C37" s="573">
        <v>12310</v>
      </c>
      <c r="D37" s="395">
        <v>34238</v>
      </c>
      <c r="E37" s="338">
        <f t="shared" si="2"/>
        <v>1.78131600324939</v>
      </c>
      <c r="F37" s="563" t="str">
        <f t="shared" si="1"/>
        <v>是</v>
      </c>
    </row>
    <row r="38" customFormat="1" ht="37.5" customHeight="1" spans="1:6">
      <c r="A38" s="564">
        <v>11011</v>
      </c>
      <c r="B38" s="363" t="s">
        <v>71</v>
      </c>
      <c r="C38" s="361">
        <f>SUM(C39)</f>
        <v>49400</v>
      </c>
      <c r="D38" s="361">
        <f>SUM(D39)</f>
        <v>6840</v>
      </c>
      <c r="E38" s="338">
        <f t="shared" si="2"/>
        <v>-0.861538461538462</v>
      </c>
      <c r="F38" s="563" t="str">
        <f t="shared" si="1"/>
        <v>是</v>
      </c>
    </row>
    <row r="39" customFormat="1" ht="37.5" customHeight="1" spans="1:6">
      <c r="A39" s="564">
        <v>1101101</v>
      </c>
      <c r="B39" s="363" t="s">
        <v>72</v>
      </c>
      <c r="C39" s="395">
        <v>49400</v>
      </c>
      <c r="D39" s="395">
        <v>6840</v>
      </c>
      <c r="E39" s="338">
        <f t="shared" si="2"/>
        <v>-0.861538461538462</v>
      </c>
      <c r="F39" s="563" t="str">
        <f t="shared" si="1"/>
        <v>是</v>
      </c>
    </row>
    <row r="40" s="550" customFormat="1" ht="37.5" customHeight="1" spans="1:6">
      <c r="A40" s="574">
        <v>11015</v>
      </c>
      <c r="B40" s="367" t="s">
        <v>73</v>
      </c>
      <c r="C40" s="395">
        <v>1347</v>
      </c>
      <c r="D40" s="395">
        <v>1639</v>
      </c>
      <c r="E40" s="333">
        <f t="shared" si="2"/>
        <v>0.216778025241277</v>
      </c>
      <c r="F40" s="563" t="str">
        <f t="shared" si="1"/>
        <v>是</v>
      </c>
    </row>
    <row r="41" s="547" customFormat="1" ht="37.5" customHeight="1" spans="1:6">
      <c r="A41" s="575"/>
      <c r="B41" s="576" t="s">
        <v>74</v>
      </c>
      <c r="C41" s="369">
        <f>SUM(C30:C31,C32)</f>
        <v>445107.56</v>
      </c>
      <c r="D41" s="369">
        <f>SUM(D30:D31,D32)</f>
        <v>440263</v>
      </c>
      <c r="E41" s="333">
        <f t="shared" si="2"/>
        <v>-0.0108840209319293</v>
      </c>
      <c r="F41" s="563" t="str">
        <f t="shared" si="1"/>
        <v>是</v>
      </c>
    </row>
    <row r="42" s="547" customFormat="1" spans="1:5">
      <c r="A42" s="319"/>
      <c r="B42" s="319"/>
      <c r="C42" s="577"/>
      <c r="D42" s="577"/>
      <c r="E42" s="552"/>
    </row>
    <row r="43" s="547" customFormat="1" hidden="1" spans="1:5">
      <c r="A43" s="319"/>
      <c r="B43" s="319"/>
      <c r="C43" s="551"/>
      <c r="D43" s="577">
        <f>D41-'23区级一般支出情况表'!D39</f>
        <v>0</v>
      </c>
      <c r="E43" s="552"/>
    </row>
    <row r="44" s="547" customFormat="1" spans="1:5">
      <c r="A44" s="319"/>
      <c r="B44" s="319"/>
      <c r="C44" s="577"/>
      <c r="D44" s="577">
        <f>'23区级一般支出情况表'!D39-D41</f>
        <v>0</v>
      </c>
      <c r="E44" s="552"/>
    </row>
    <row r="45" s="547" customFormat="1" spans="1:5">
      <c r="A45" s="319"/>
      <c r="B45" s="319"/>
      <c r="C45" s="551"/>
      <c r="D45" s="577"/>
      <c r="E45" s="552"/>
    </row>
    <row r="46" s="547" customFormat="1" spans="1:5">
      <c r="A46" s="319"/>
      <c r="B46" s="319"/>
      <c r="C46" s="577"/>
      <c r="D46" s="577"/>
      <c r="E46" s="552"/>
    </row>
    <row r="47" s="547" customFormat="1" spans="1:5">
      <c r="A47" s="319"/>
      <c r="B47" s="319"/>
      <c r="C47" s="577"/>
      <c r="D47" s="577"/>
      <c r="E47" s="552"/>
    </row>
    <row r="48" s="547" customFormat="1" spans="1:5">
      <c r="A48" s="319"/>
      <c r="B48" s="319"/>
      <c r="C48" s="551"/>
      <c r="D48" s="577"/>
      <c r="E48" s="552"/>
    </row>
    <row r="49" s="547" customFormat="1" spans="1:5">
      <c r="A49" s="319"/>
      <c r="B49" s="319"/>
      <c r="C49" s="577"/>
      <c r="D49" s="577"/>
      <c r="E49" s="552"/>
    </row>
    <row r="50" s="547" customFormat="1" spans="1:5">
      <c r="A50" s="319"/>
      <c r="B50" s="319"/>
      <c r="C50" s="577"/>
      <c r="D50" s="577"/>
      <c r="E50" s="552"/>
    </row>
    <row r="51" s="547" customFormat="1" spans="1:5">
      <c r="A51" s="319"/>
      <c r="B51" s="319"/>
      <c r="C51" s="577"/>
      <c r="D51" s="577"/>
      <c r="E51" s="552"/>
    </row>
    <row r="52" s="547" customFormat="1" spans="1:5">
      <c r="A52" s="319"/>
      <c r="B52" s="319"/>
      <c r="C52" s="577"/>
      <c r="D52" s="577"/>
      <c r="E52" s="552"/>
    </row>
    <row r="53" s="547" customFormat="1" spans="1:5">
      <c r="A53" s="319"/>
      <c r="B53" s="319"/>
      <c r="C53" s="551"/>
      <c r="D53" s="577"/>
      <c r="E53" s="552"/>
    </row>
    <row r="54" s="547" customFormat="1" spans="1:5">
      <c r="A54" s="319"/>
      <c r="B54" s="319"/>
      <c r="C54" s="577"/>
      <c r="D54" s="577"/>
      <c r="E54" s="552"/>
    </row>
  </sheetData>
  <autoFilter ref="A3:F41">
    <filterColumn colId="5">
      <customFilters>
        <customFilter operator="equal" val="是"/>
      </customFilters>
    </filterColumn>
    <extLst/>
  </autoFilter>
  <mergeCells count="1">
    <mergeCell ref="B1:E1"/>
  </mergeCells>
  <conditionalFormatting sqref="E2">
    <cfRule type="cellIs" dxfId="0" priority="93" stopIfTrue="1" operator="lessThanOrEqual">
      <formula>-1</formula>
    </cfRule>
  </conditionalFormatting>
  <conditionalFormatting sqref="A31:B31">
    <cfRule type="expression" dxfId="1" priority="48" stopIfTrue="1">
      <formula>"len($A:$A)=3"</formula>
    </cfRule>
  </conditionalFormatting>
  <conditionalFormatting sqref="C31">
    <cfRule type="expression" dxfId="1" priority="13" stopIfTrue="1">
      <formula>"len($A:$A)=3"</formula>
    </cfRule>
  </conditionalFormatting>
  <conditionalFormatting sqref="D31">
    <cfRule type="expression" dxfId="1" priority="35" stopIfTrue="1">
      <formula>"len($A:$A)=3"</formula>
    </cfRule>
  </conditionalFormatting>
  <conditionalFormatting sqref="B32">
    <cfRule type="expression" dxfId="1" priority="32" stopIfTrue="1">
      <formula>"len($A:$A)=3"</formula>
    </cfRule>
  </conditionalFormatting>
  <conditionalFormatting sqref="C32:D32">
    <cfRule type="expression" dxfId="1" priority="10" stopIfTrue="1">
      <formula>"len($A:$A)=3"</formula>
    </cfRule>
    <cfRule type="expression" dxfId="1" priority="9" stopIfTrue="1">
      <formula>"len($A:$A)=3"</formula>
    </cfRule>
  </conditionalFormatting>
  <conditionalFormatting sqref="D33">
    <cfRule type="expression" dxfId="1" priority="44" stopIfTrue="1">
      <formula>"len($A:$A)=3"</formula>
    </cfRule>
    <cfRule type="expression" dxfId="1" priority="42" stopIfTrue="1">
      <formula>"len($A:$A)=3"</formula>
    </cfRule>
    <cfRule type="expression" dxfId="1" priority="34" stopIfTrue="1">
      <formula>"len($A:$A)=3"</formula>
    </cfRule>
  </conditionalFormatting>
  <conditionalFormatting sqref="B34">
    <cfRule type="expression" dxfId="1" priority="22" stopIfTrue="1">
      <formula>"len($A:$A)=3"</formula>
    </cfRule>
  </conditionalFormatting>
  <conditionalFormatting sqref="C36">
    <cfRule type="expression" dxfId="1" priority="21" stopIfTrue="1">
      <formula>"len($A:$A)=3"</formula>
    </cfRule>
  </conditionalFormatting>
  <conditionalFormatting sqref="C38:D38">
    <cfRule type="expression" dxfId="1" priority="6" stopIfTrue="1">
      <formula>"len($A:$A)=3"</formula>
    </cfRule>
    <cfRule type="expression" dxfId="1" priority="5" stopIfTrue="1">
      <formula>"len($A:$A)=3"</formula>
    </cfRule>
  </conditionalFormatting>
  <conditionalFormatting sqref="B40">
    <cfRule type="expression" dxfId="1" priority="24" stopIfTrue="1">
      <formula>"len($A:$A)=3"</formula>
    </cfRule>
    <cfRule type="expression" dxfId="1" priority="23" stopIfTrue="1">
      <formula>"len($A:$A)=3"</formula>
    </cfRule>
  </conditionalFormatting>
  <conditionalFormatting sqref="C40">
    <cfRule type="expression" dxfId="1" priority="18" stopIfTrue="1">
      <formula>"len($A:$A)=3"</formula>
    </cfRule>
    <cfRule type="expression" dxfId="1" priority="15" stopIfTrue="1">
      <formula>"len($A:$A)=3"</formula>
    </cfRule>
  </conditionalFormatting>
  <conditionalFormatting sqref="B41">
    <cfRule type="expression" dxfId="1" priority="30" stopIfTrue="1">
      <formula>"len($A:$A)=3"</formula>
    </cfRule>
    <cfRule type="expression" dxfId="1" priority="29" stopIfTrue="1">
      <formula>"len($A:$A)=3"</formula>
    </cfRule>
  </conditionalFormatting>
  <conditionalFormatting sqref="C41:D41">
    <cfRule type="expression" dxfId="1" priority="45" stopIfTrue="1">
      <formula>"len($A:$A)=3"</formula>
    </cfRule>
    <cfRule type="expression" dxfId="1" priority="43" stopIfTrue="1">
      <formula>"len($A:$A)=3"</formula>
    </cfRule>
  </conditionalFormatting>
  <conditionalFormatting sqref="B7:B8">
    <cfRule type="expression" dxfId="1" priority="50" stopIfTrue="1">
      <formula>"len($A:$A)=3"</formula>
    </cfRule>
  </conditionalFormatting>
  <conditionalFormatting sqref="C4:C5">
    <cfRule type="expression" dxfId="1" priority="16" stopIfTrue="1">
      <formula>"len($A:$A)=3"</formula>
    </cfRule>
  </conditionalFormatting>
  <conditionalFormatting sqref="C6:C18">
    <cfRule type="expression" dxfId="1" priority="8" stopIfTrue="1">
      <formula>"len($A:$A)=3"</formula>
    </cfRule>
    <cfRule type="expression" dxfId="1" priority="7" stopIfTrue="1">
      <formula>"len($A:$A)=3"</formula>
    </cfRule>
  </conditionalFormatting>
  <conditionalFormatting sqref="C33:C35">
    <cfRule type="expression" dxfId="1" priority="20" stopIfTrue="1">
      <formula>"len($A:$A)=3"</formula>
    </cfRule>
    <cfRule type="expression" dxfId="1" priority="19" stopIfTrue="1">
      <formula>"len($A:$A)=3"</formula>
    </cfRule>
    <cfRule type="expression" dxfId="1" priority="12" stopIfTrue="1">
      <formula>"len($A:$A)=3"</formula>
    </cfRule>
  </conditionalFormatting>
  <conditionalFormatting sqref="D4:D6">
    <cfRule type="expression" dxfId="1" priority="39" stopIfTrue="1">
      <formula>"len($A:$A)=3"</formula>
    </cfRule>
  </conditionalFormatting>
  <conditionalFormatting sqref="D4:D29">
    <cfRule type="expression" dxfId="1" priority="36" stopIfTrue="1">
      <formula>"len($A:$A)=3"</formula>
    </cfRule>
  </conditionalFormatting>
  <conditionalFormatting sqref="D7:D8">
    <cfRule type="expression" dxfId="1" priority="37" stopIfTrue="1">
      <formula>"len($A:$A)=3"</formula>
    </cfRule>
  </conditionalFormatting>
  <conditionalFormatting sqref="D34:D35">
    <cfRule type="expression" dxfId="1" priority="4" stopIfTrue="1">
      <formula>"len($A:$A)=3"</formula>
    </cfRule>
    <cfRule type="expression" dxfId="1" priority="3" stopIfTrue="1">
      <formula>"len($A:$A)=3"</formula>
    </cfRule>
    <cfRule type="expression" dxfId="1" priority="2" stopIfTrue="1">
      <formula>"len($A:$A)=3"</formula>
    </cfRule>
    <cfRule type="expression" dxfId="1" priority="1" stopIfTrue="1">
      <formula>"len($A:$A)=3"</formula>
    </cfRule>
  </conditionalFormatting>
  <conditionalFormatting sqref="D40:D41">
    <cfRule type="expression" dxfId="1" priority="41" stopIfTrue="1">
      <formula>"len($A:$A)=3"</formula>
    </cfRule>
    <cfRule type="expression" dxfId="1" priority="38" stopIfTrue="1">
      <formula>"len($A:$A)=3"</formula>
    </cfRule>
  </conditionalFormatting>
  <conditionalFormatting sqref="F4:F41">
    <cfRule type="cellIs" dxfId="5" priority="47" stopIfTrue="1" operator="lessThan">
      <formula>0</formula>
    </cfRule>
    <cfRule type="cellIs" dxfId="5" priority="46" stopIfTrue="1" operator="lessThan">
      <formula>0</formula>
    </cfRule>
  </conditionalFormatting>
  <conditionalFormatting sqref="A4:B29">
    <cfRule type="expression" dxfId="1" priority="49" stopIfTrue="1">
      <formula>"len($A:$A)=3"</formula>
    </cfRule>
  </conditionalFormatting>
  <conditionalFormatting sqref="B4:B6 B31 B41">
    <cfRule type="expression" dxfId="1" priority="52" stopIfTrue="1">
      <formula>"len($A:$A)=3"</formula>
    </cfRule>
  </conditionalFormatting>
  <conditionalFormatting sqref="C4:C5 C19:C29">
    <cfRule type="expression" dxfId="1" priority="14" stopIfTrue="1">
      <formula>"len($A:$A)=3"</formula>
    </cfRule>
  </conditionalFormatting>
  <conditionalFormatting sqref="C31 C33:C35">
    <cfRule type="expression" dxfId="1" priority="17" stopIfTrue="1">
      <formula>"len($A:$A)=3"</formula>
    </cfRule>
  </conditionalFormatting>
  <conditionalFormatting sqref="D31 D33">
    <cfRule type="expression" dxfId="1" priority="40" stopIfTrue="1">
      <formula>"len($A:$A)=3"</formula>
    </cfRule>
  </conditionalFormatting>
  <conditionalFormatting sqref="A32:B32 B41">
    <cfRule type="expression" dxfId="1" priority="31" stopIfTrue="1">
      <formula>"len($A:$A)=3"</formula>
    </cfRule>
  </conditionalFormatting>
  <conditionalFormatting sqref="B33 B35 A36:B36 A38">
    <cfRule type="expression" dxfId="1" priority="28" stopIfTrue="1">
      <formula>"len($A:$A)=3"</formula>
    </cfRule>
  </conditionalFormatting>
  <conditionalFormatting sqref="A33:B35 B40">
    <cfRule type="expression" dxfId="1" priority="27" stopIfTrue="1">
      <formula>"len($A:$A)=3"</formula>
    </cfRule>
  </conditionalFormatting>
  <conditionalFormatting sqref="A33:B35">
    <cfRule type="expression" dxfId="1" priority="26" stopIfTrue="1">
      <formula>"len($A:$A)=3"</formula>
    </cfRule>
  </conditionalFormatting>
  <conditionalFormatting sqref="A36:B40">
    <cfRule type="expression" dxfId="1" priority="25" stopIfTrue="1">
      <formula>"len($A:$A)=3"</formula>
    </cfRule>
  </conditionalFormatting>
  <conditionalFormatting sqref="D36 B41">
    <cfRule type="expression" dxfId="1" priority="51" stopIfTrue="1">
      <formula>"len($A:$A)=3"</formula>
    </cfRule>
  </conditionalFormatting>
  <conditionalFormatting sqref="C36:C37 C39">
    <cfRule type="expression" dxfId="1" priority="11" stopIfTrue="1">
      <formula>"len($A:$A)=3"</formula>
    </cfRule>
  </conditionalFormatting>
  <conditionalFormatting sqref="D36:D37 D39">
    <cfRule type="expression" dxfId="1" priority="3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3">
    <tabColor theme="9" tint="0.4"/>
  </sheetPr>
  <dimension ref="A1:G51"/>
  <sheetViews>
    <sheetView showZeros="0" zoomScale="70" zoomScaleNormal="70" workbookViewId="0">
      <pane ySplit="3" topLeftCell="A29" activePane="bottomLeft" state="frozen"/>
      <selection/>
      <selection pane="bottomLeft" activeCell="D39" sqref="D39"/>
    </sheetView>
  </sheetViews>
  <sheetFormatPr defaultColWidth="9" defaultRowHeight="15.6" outlineLevelCol="6"/>
  <cols>
    <col min="1" max="1" width="12.75" style="375" customWidth="1"/>
    <col min="2" max="2" width="50.75" style="375" customWidth="1"/>
    <col min="3" max="4" width="19.5185185185185" style="375" customWidth="1"/>
    <col min="5" max="5" width="16.75" style="375" customWidth="1"/>
    <col min="6" max="6" width="9.75" style="375" customWidth="1"/>
    <col min="7" max="7" width="9.5" style="299" customWidth="1"/>
    <col min="8" max="16384" width="9" style="299"/>
  </cols>
  <sheetData>
    <row r="1" ht="45" customHeight="1" spans="1:7">
      <c r="A1" s="514"/>
      <c r="B1" s="377" t="s">
        <v>1643</v>
      </c>
      <c r="C1" s="377"/>
      <c r="D1" s="377"/>
      <c r="E1" s="377"/>
      <c r="F1" s="378"/>
      <c r="G1" s="420"/>
    </row>
    <row r="2" ht="18.95" customHeight="1" spans="1:5">
      <c r="A2" s="515"/>
      <c r="B2" s="516" t="s">
        <v>1644</v>
      </c>
      <c r="C2" s="382"/>
      <c r="E2" s="481" t="s">
        <v>2</v>
      </c>
    </row>
    <row r="3" s="512" customFormat="1" ht="45" customHeight="1" spans="1:6">
      <c r="A3" s="517" t="s">
        <v>3</v>
      </c>
      <c r="B3" s="264" t="s">
        <v>4</v>
      </c>
      <c r="C3" s="151" t="s">
        <v>1636</v>
      </c>
      <c r="D3" s="151" t="s">
        <v>1637</v>
      </c>
      <c r="E3" s="152" t="s">
        <v>1638</v>
      </c>
      <c r="F3" s="518" t="s">
        <v>8</v>
      </c>
    </row>
    <row r="4" ht="37.5" customHeight="1" spans="1:6">
      <c r="A4" s="519" t="s">
        <v>81</v>
      </c>
      <c r="B4" s="520" t="s">
        <v>82</v>
      </c>
      <c r="C4" s="521">
        <f>SUMIF('24区级一般支出情况明细表'!$A$4:$A$1269,A4,'24区级一般支出情况明细表'!$C$4:$C$1269)</f>
        <v>30774</v>
      </c>
      <c r="D4" s="521">
        <f>SUMIF('24区级一般支出情况明细表'!$A$4:$A$1269,A4,'24区级一般支出情况明细表'!$D$4:$D$1269)</f>
        <v>32148</v>
      </c>
      <c r="E4" s="522">
        <f>IF(C4&lt;&gt;0,D4/C4-1,"")</f>
        <v>0.04464807954767</v>
      </c>
      <c r="F4" s="197" t="str">
        <f t="shared" ref="F4:F39" si="0">IF(LEN(A4)=3,"是",IF(B4&lt;&gt;"",IF(SUM(C4:D4)&lt;&gt;0,"是","否"),"是"))</f>
        <v>是</v>
      </c>
    </row>
    <row r="5" ht="37.5" customHeight="1" spans="1:6">
      <c r="A5" s="519" t="s">
        <v>83</v>
      </c>
      <c r="B5" s="523" t="s">
        <v>84</v>
      </c>
      <c r="C5" s="521">
        <f>SUMIF('24区级一般支出情况明细表'!$A$4:$A$1269,A5,'24区级一般支出情况明细表'!$C$4:$C$1269)</f>
        <v>0</v>
      </c>
      <c r="D5" s="521">
        <f>SUMIF('24区级一般支出情况明细表'!$A$4:$A$1269,A5,'24区级一般支出情况明细表'!$D$4:$D$1269)</f>
        <v>0</v>
      </c>
      <c r="E5" s="522" t="str">
        <f t="shared" ref="E5:E30" si="1">IF(C5&lt;&gt;0,D5/C5-1,"")</f>
        <v/>
      </c>
      <c r="F5" s="197" t="str">
        <f t="shared" si="0"/>
        <v>是</v>
      </c>
    </row>
    <row r="6" ht="37.5" customHeight="1" spans="1:6">
      <c r="A6" s="519" t="s">
        <v>85</v>
      </c>
      <c r="B6" s="523" t="s">
        <v>86</v>
      </c>
      <c r="C6" s="521">
        <f>SUMIF('24区级一般支出情况明细表'!$A$4:$A$1269,A6,'24区级一般支出情况明细表'!$C$4:$C$1269)</f>
        <v>0</v>
      </c>
      <c r="D6" s="521">
        <f>SUMIF('24区级一般支出情况明细表'!$A$4:$A$1269,A6,'24区级一般支出情况明细表'!$D$4:$D$1269)</f>
        <v>88</v>
      </c>
      <c r="E6" s="522" t="str">
        <f t="shared" si="1"/>
        <v/>
      </c>
      <c r="F6" s="197" t="str">
        <f t="shared" si="0"/>
        <v>是</v>
      </c>
    </row>
    <row r="7" ht="37.5" customHeight="1" spans="1:6">
      <c r="A7" s="519" t="s">
        <v>87</v>
      </c>
      <c r="B7" s="523" t="s">
        <v>88</v>
      </c>
      <c r="C7" s="521">
        <f>SUMIF('24区级一般支出情况明细表'!$A$4:$A$1269,A7,'24区级一般支出情况明细表'!$C$4:$C$1269)</f>
        <v>12933</v>
      </c>
      <c r="D7" s="521">
        <f>SUMIF('24区级一般支出情况明细表'!$A$4:$A$1269,A7,'24区级一般支出情况明细表'!$D$4:$D$1269)</f>
        <v>14365</v>
      </c>
      <c r="E7" s="522">
        <f t="shared" si="1"/>
        <v>0.110724503208846</v>
      </c>
      <c r="F7" s="197" t="str">
        <f t="shared" si="0"/>
        <v>是</v>
      </c>
    </row>
    <row r="8" ht="37.5" customHeight="1" spans="1:6">
      <c r="A8" s="519" t="s">
        <v>89</v>
      </c>
      <c r="B8" s="523" t="s">
        <v>90</v>
      </c>
      <c r="C8" s="521">
        <f>SUMIF('24区级一般支出情况明细表'!$A$4:$A$1269,A8,'24区级一般支出情况明细表'!$C$4:$C$1269)</f>
        <v>63365</v>
      </c>
      <c r="D8" s="521">
        <f>SUMIF('24区级一般支出情况明细表'!$A$4:$A$1269,A8,'24区级一般支出情况明细表'!$D$4:$D$1269)</f>
        <v>61132</v>
      </c>
      <c r="E8" s="522">
        <f t="shared" si="1"/>
        <v>-0.0352402745995424</v>
      </c>
      <c r="F8" s="197" t="str">
        <f t="shared" si="0"/>
        <v>是</v>
      </c>
    </row>
    <row r="9" ht="37.5" customHeight="1" spans="1:6">
      <c r="A9" s="519" t="s">
        <v>91</v>
      </c>
      <c r="B9" s="523" t="s">
        <v>92</v>
      </c>
      <c r="C9" s="521">
        <f>SUMIF('24区级一般支出情况明细表'!$A$4:$A$1269,A9,'24区级一般支出情况明细表'!$C$4:$C$1269)</f>
        <v>807</v>
      </c>
      <c r="D9" s="521">
        <f>SUMIF('24区级一般支出情况明细表'!$A$4:$A$1269,A9,'24区级一般支出情况明细表'!$D$4:$D$1269)</f>
        <v>1811</v>
      </c>
      <c r="E9" s="522">
        <f t="shared" si="1"/>
        <v>1.24411400247831</v>
      </c>
      <c r="F9" s="197" t="str">
        <f t="shared" si="0"/>
        <v>是</v>
      </c>
    </row>
    <row r="10" ht="37.5" customHeight="1" spans="1:6">
      <c r="A10" s="519" t="s">
        <v>93</v>
      </c>
      <c r="B10" s="523" t="s">
        <v>94</v>
      </c>
      <c r="C10" s="521">
        <f>SUMIF('24区级一般支出情况明细表'!$A$4:$A$1269,A10,'24区级一般支出情况明细表'!$C$4:$C$1269)</f>
        <v>1354</v>
      </c>
      <c r="D10" s="521">
        <f>SUMIF('24区级一般支出情况明细表'!$A$4:$A$1269,A10,'24区级一般支出情况明细表'!$D$4:$D$1269)</f>
        <v>3329</v>
      </c>
      <c r="E10" s="522">
        <f t="shared" si="1"/>
        <v>1.45864106351551</v>
      </c>
      <c r="F10" s="197" t="str">
        <f t="shared" si="0"/>
        <v>是</v>
      </c>
    </row>
    <row r="11" ht="37.5" customHeight="1" spans="1:6">
      <c r="A11" s="519" t="s">
        <v>95</v>
      </c>
      <c r="B11" s="523" t="s">
        <v>96</v>
      </c>
      <c r="C11" s="521">
        <f>SUMIF('24区级一般支出情况明细表'!$A$4:$A$1269,A11,'24区级一般支出情况明细表'!$C$4:$C$1269)</f>
        <v>94996</v>
      </c>
      <c r="D11" s="521">
        <f>SUMIF('24区级一般支出情况明细表'!$A$4:$A$1269,A11,'24区级一般支出情况明细表'!$D$4:$D$1269)</f>
        <v>91012</v>
      </c>
      <c r="E11" s="522">
        <f t="shared" si="1"/>
        <v>-0.041938607941387</v>
      </c>
      <c r="F11" s="197" t="str">
        <f t="shared" si="0"/>
        <v>是</v>
      </c>
    </row>
    <row r="12" ht="37.5" customHeight="1" spans="1:6">
      <c r="A12" s="519" t="s">
        <v>97</v>
      </c>
      <c r="B12" s="523" t="s">
        <v>98</v>
      </c>
      <c r="C12" s="521">
        <f>SUMIF('24区级一般支出情况明细表'!$A$4:$A$1269,A12,'24区级一般支出情况明细表'!$C$4:$C$1269)</f>
        <v>28613</v>
      </c>
      <c r="D12" s="521">
        <f>SUMIF('24区级一般支出情况明细表'!$A$4:$A$1269,A12,'24区级一般支出情况明细表'!$D$4:$D$1269)</f>
        <v>30379</v>
      </c>
      <c r="E12" s="522">
        <f t="shared" si="1"/>
        <v>0.0617201971132002</v>
      </c>
      <c r="F12" s="197" t="str">
        <f t="shared" si="0"/>
        <v>是</v>
      </c>
    </row>
    <row r="13" ht="37.5" customHeight="1" spans="1:6">
      <c r="A13" s="519" t="s">
        <v>99</v>
      </c>
      <c r="B13" s="523" t="s">
        <v>100</v>
      </c>
      <c r="C13" s="521">
        <f>SUMIF('24区级一般支出情况明细表'!$A$4:$A$1269,A13,'24区级一般支出情况明细表'!$C$4:$C$1269)</f>
        <v>3776</v>
      </c>
      <c r="D13" s="521">
        <f>SUMIF('24区级一般支出情况明细表'!$A$4:$A$1269,A13,'24区级一般支出情况明细表'!$D$4:$D$1269)</f>
        <v>8596</v>
      </c>
      <c r="E13" s="522">
        <f t="shared" si="1"/>
        <v>1.27648305084746</v>
      </c>
      <c r="F13" s="197" t="str">
        <f t="shared" si="0"/>
        <v>是</v>
      </c>
    </row>
    <row r="14" ht="37.5" customHeight="1" spans="1:6">
      <c r="A14" s="519" t="s">
        <v>101</v>
      </c>
      <c r="B14" s="523" t="s">
        <v>102</v>
      </c>
      <c r="C14" s="521">
        <f>SUMIF('24区级一般支出情况明细表'!$A$4:$A$1269,A14,'24区级一般支出情况明细表'!$C$4:$C$1269)</f>
        <v>5146</v>
      </c>
      <c r="D14" s="521">
        <f>SUMIF('24区级一般支出情况明细表'!$A$4:$A$1269,A14,'24区级一般支出情况明细表'!$D$4:$D$1269)</f>
        <v>7082</v>
      </c>
      <c r="E14" s="522">
        <f t="shared" si="1"/>
        <v>0.376214535561601</v>
      </c>
      <c r="F14" s="197" t="str">
        <f t="shared" si="0"/>
        <v>是</v>
      </c>
    </row>
    <row r="15" ht="37.5" customHeight="1" spans="1:6">
      <c r="A15" s="519" t="s">
        <v>103</v>
      </c>
      <c r="B15" s="523" t="s">
        <v>104</v>
      </c>
      <c r="C15" s="521">
        <f>SUMIF('24区级一般支出情况明细表'!$A$4:$A$1269,A15,'24区级一般支出情况明细表'!$C$4:$C$1269)</f>
        <v>77413</v>
      </c>
      <c r="D15" s="521">
        <f>SUMIF('24区级一般支出情况明细表'!$A$4:$A$1269,A15,'24区级一般支出情况明细表'!$D$4:$D$1269)</f>
        <v>106492</v>
      </c>
      <c r="E15" s="522">
        <f t="shared" si="1"/>
        <v>0.375634583338716</v>
      </c>
      <c r="F15" s="197" t="str">
        <f t="shared" si="0"/>
        <v>是</v>
      </c>
    </row>
    <row r="16" ht="37.5" customHeight="1" spans="1:6">
      <c r="A16" s="519" t="s">
        <v>105</v>
      </c>
      <c r="B16" s="523" t="s">
        <v>106</v>
      </c>
      <c r="C16" s="521">
        <f>SUMIF('24区级一般支出情况明细表'!$A$4:$A$1269,A16,'24区级一般支出情况明细表'!$C$4:$C$1269)</f>
        <v>5194</v>
      </c>
      <c r="D16" s="521">
        <f>SUMIF('24区级一般支出情况明细表'!$A$4:$A$1269,A16,'24区级一般支出情况明细表'!$D$4:$D$1269)</f>
        <v>14364</v>
      </c>
      <c r="E16" s="522">
        <f t="shared" si="1"/>
        <v>1.76549865229111</v>
      </c>
      <c r="F16" s="197" t="str">
        <f t="shared" si="0"/>
        <v>是</v>
      </c>
    </row>
    <row r="17" ht="37.5" customHeight="1" spans="1:6">
      <c r="A17" s="519" t="s">
        <v>107</v>
      </c>
      <c r="B17" s="523" t="s">
        <v>108</v>
      </c>
      <c r="C17" s="521">
        <f>SUMIF('24区级一般支出情况明细表'!$A$4:$A$1269,A17,'24区级一般支出情况明细表'!$C$4:$C$1269)</f>
        <v>603</v>
      </c>
      <c r="D17" s="521">
        <f>SUMIF('24区级一般支出情况明细表'!$A$4:$A$1269,A17,'24区级一般支出情况明细表'!$D$4:$D$1269)</f>
        <v>3971</v>
      </c>
      <c r="E17" s="522">
        <f t="shared" si="1"/>
        <v>5.58540630182421</v>
      </c>
      <c r="F17" s="197" t="str">
        <f t="shared" si="0"/>
        <v>是</v>
      </c>
    </row>
    <row r="18" ht="37.5" customHeight="1" spans="1:6">
      <c r="A18" s="519" t="s">
        <v>109</v>
      </c>
      <c r="B18" s="523" t="s">
        <v>110</v>
      </c>
      <c r="C18" s="521">
        <f>SUMIF('24区级一般支出情况明细表'!$A$4:$A$1269,A18,'24区级一般支出情况明细表'!$C$4:$C$1269)</f>
        <v>185</v>
      </c>
      <c r="D18" s="521">
        <f>SUMIF('24区级一般支出情况明细表'!$A$4:$A$1269,A18,'24区级一般支出情况明细表'!$D$4:$D$1269)</f>
        <v>33</v>
      </c>
      <c r="E18" s="522">
        <f t="shared" si="1"/>
        <v>-0.821621621621622</v>
      </c>
      <c r="F18" s="197" t="str">
        <f t="shared" si="0"/>
        <v>是</v>
      </c>
    </row>
    <row r="19" ht="37.5" customHeight="1" spans="1:6">
      <c r="A19" s="519" t="s">
        <v>111</v>
      </c>
      <c r="B19" s="523" t="s">
        <v>112</v>
      </c>
      <c r="C19" s="521">
        <f>SUMIF('24区级一般支出情况明细表'!$A$4:$A$1269,A19,'24区级一般支出情况明细表'!$C$4:$C$1269)</f>
        <v>0</v>
      </c>
      <c r="D19" s="521">
        <f>SUMIF('24区级一般支出情况明细表'!$A$4:$A$1269,A19,'24区级一般支出情况明细表'!$D$4:$D$1269)</f>
        <v>0</v>
      </c>
      <c r="E19" s="522" t="str">
        <f t="shared" si="1"/>
        <v/>
      </c>
      <c r="F19" s="197" t="str">
        <f t="shared" si="0"/>
        <v>是</v>
      </c>
    </row>
    <row r="20" ht="37.5" customHeight="1" spans="1:6">
      <c r="A20" s="519" t="s">
        <v>113</v>
      </c>
      <c r="B20" s="523" t="s">
        <v>114</v>
      </c>
      <c r="C20" s="521">
        <f>SUMIF('24区级一般支出情况明细表'!$A$4:$A$1269,A20,'24区级一般支出情况明细表'!$C$4:$C$1269)</f>
        <v>0</v>
      </c>
      <c r="D20" s="521">
        <f>SUMIF('24区级一般支出情况明细表'!$A$4:$A$1269,A20,'24区级一般支出情况明细表'!$D$4:$D$1269)</f>
        <v>0</v>
      </c>
      <c r="E20" s="522" t="str">
        <f t="shared" si="1"/>
        <v/>
      </c>
      <c r="F20" s="197" t="str">
        <f t="shared" si="0"/>
        <v>是</v>
      </c>
    </row>
    <row r="21" ht="37.5" customHeight="1" spans="1:6">
      <c r="A21" s="519" t="s">
        <v>115</v>
      </c>
      <c r="B21" s="523" t="s">
        <v>116</v>
      </c>
      <c r="C21" s="521">
        <f>SUMIF('24区级一般支出情况明细表'!$A$4:$A$1269,A21,'24区级一般支出情况明细表'!$C$4:$C$1269)</f>
        <v>4305</v>
      </c>
      <c r="D21" s="521">
        <f>SUMIF('24区级一般支出情况明细表'!$A$4:$A$1269,A21,'24区级一般支出情况明细表'!$D$4:$D$1269)</f>
        <v>4428</v>
      </c>
      <c r="E21" s="522">
        <f t="shared" si="1"/>
        <v>0.0285714285714285</v>
      </c>
      <c r="F21" s="197" t="str">
        <f t="shared" si="0"/>
        <v>是</v>
      </c>
    </row>
    <row r="22" ht="37.5" customHeight="1" spans="1:6">
      <c r="A22" s="519" t="s">
        <v>117</v>
      </c>
      <c r="B22" s="523" t="s">
        <v>118</v>
      </c>
      <c r="C22" s="521">
        <f>SUMIF('24区级一般支出情况明细表'!$A$4:$A$1269,A22,'24区级一般支出情况明细表'!$C$4:$C$1269)</f>
        <v>14968</v>
      </c>
      <c r="D22" s="521">
        <f>SUMIF('24区级一般支出情况明细表'!$A$4:$A$1269,A22,'24区级一般支出情况明细表'!$D$4:$D$1269)</f>
        <v>11725</v>
      </c>
      <c r="E22" s="522">
        <f t="shared" si="1"/>
        <v>-0.21666221272047</v>
      </c>
      <c r="F22" s="197" t="str">
        <f t="shared" si="0"/>
        <v>是</v>
      </c>
    </row>
    <row r="23" ht="37.5" customHeight="1" spans="1:6">
      <c r="A23" s="519" t="s">
        <v>119</v>
      </c>
      <c r="B23" s="523" t="s">
        <v>120</v>
      </c>
      <c r="C23" s="521">
        <f>SUMIF('24区级一般支出情况明细表'!$A$4:$A$1269,A23,'24区级一般支出情况明细表'!$C$4:$C$1269)</f>
        <v>235</v>
      </c>
      <c r="D23" s="521">
        <f>SUMIF('24区级一般支出情况明细表'!$A$4:$A$1269,A23,'24区级一般支出情况明细表'!$D$4:$D$1269)</f>
        <v>365</v>
      </c>
      <c r="E23" s="522">
        <f t="shared" si="1"/>
        <v>0.553191489361702</v>
      </c>
      <c r="F23" s="197" t="str">
        <f t="shared" si="0"/>
        <v>是</v>
      </c>
    </row>
    <row r="24" ht="37.5" customHeight="1" spans="1:6">
      <c r="A24" s="519" t="s">
        <v>121</v>
      </c>
      <c r="B24" s="523" t="s">
        <v>122</v>
      </c>
      <c r="C24" s="521">
        <f>SUMIF('24区级一般支出情况明细表'!$A$4:$A$1269,A24,'24区级一般支出情况明细表'!$C$4:$C$1269)</f>
        <v>2452</v>
      </c>
      <c r="D24" s="521">
        <f>SUMIF('24区级一般支出情况明细表'!$A$4:$A$1269,A24,'24区级一般支出情况明细表'!$D$4:$D$1269)</f>
        <v>5818</v>
      </c>
      <c r="E24" s="522">
        <f t="shared" si="1"/>
        <v>1.37275693311582</v>
      </c>
      <c r="F24" s="197" t="str">
        <f t="shared" si="0"/>
        <v>是</v>
      </c>
    </row>
    <row r="25" ht="37.5" customHeight="1" spans="1:6">
      <c r="A25" s="519" t="s">
        <v>123</v>
      </c>
      <c r="B25" s="523" t="s">
        <v>124</v>
      </c>
      <c r="C25" s="521">
        <f>SUMIF('24区级一般支出情况明细表'!$A$4:$A$1269,A25,'24区级一般支出情况明细表'!$C$4:$C$1269)</f>
        <v>0</v>
      </c>
      <c r="D25" s="521">
        <f>SUMIF('24区级一般支出情况明细表'!$A$4:$A$1269,A25,'24区级一般支出情况明细表'!$D$4:$D$1269)</f>
        <v>4300</v>
      </c>
      <c r="E25" s="522" t="str">
        <f t="shared" si="1"/>
        <v/>
      </c>
      <c r="F25" s="197" t="str">
        <f t="shared" si="0"/>
        <v>是</v>
      </c>
    </row>
    <row r="26" ht="37.5" customHeight="1" spans="1:6">
      <c r="A26" s="519" t="s">
        <v>129</v>
      </c>
      <c r="B26" s="523" t="s">
        <v>1645</v>
      </c>
      <c r="C26" s="521">
        <f>SUMIF('24区级一般支出情况明细表'!$A$4:$A$1269,A26,'24区级一般支出情况明细表'!$C$4:$C$1269)</f>
        <v>580</v>
      </c>
      <c r="D26" s="521">
        <f>SUMIF('24区级一般支出情况明细表'!$A$4:$A$1269,A26,'24区级一般支出情况明细表'!$D$4:$D$1269)</f>
        <v>18301</v>
      </c>
      <c r="E26" s="522"/>
      <c r="F26" s="197" t="str">
        <f t="shared" si="0"/>
        <v>是</v>
      </c>
    </row>
    <row r="27" ht="37.5" customHeight="1" spans="1:6">
      <c r="A27" s="519" t="s">
        <v>125</v>
      </c>
      <c r="B27" s="523" t="s">
        <v>1646</v>
      </c>
      <c r="C27" s="521">
        <f>SUMIF('24区级一般支出情况明细表'!A:A,A27,'24区级一般支出情况明细表'!C:C)</f>
        <v>5431</v>
      </c>
      <c r="D27" s="521">
        <f>SUMIF('24区级一般支出情况明细表'!A:A,A27,'24区级一般支出情况明细表'!D:D)</f>
        <v>5646</v>
      </c>
      <c r="E27" s="522">
        <f>IF(C27&lt;&gt;0,D27/C27-1,"")</f>
        <v>0.0395875529368441</v>
      </c>
      <c r="F27" s="197" t="str">
        <f t="shared" si="0"/>
        <v>是</v>
      </c>
    </row>
    <row r="28" ht="37.5" customHeight="1" spans="1:6">
      <c r="A28" s="519" t="s">
        <v>127</v>
      </c>
      <c r="B28" s="523" t="s">
        <v>1647</v>
      </c>
      <c r="C28" s="521">
        <f>SUMIF('24区级一般支出情况明细表'!A:A,A28,'24区级一般支出情况明细表'!C:C)</f>
        <v>52</v>
      </c>
      <c r="D28" s="521">
        <f>SUMIF('24区级一般支出情况明细表'!A:A,A28,'24区级一般支出情况明细表'!D:D)</f>
        <v>15</v>
      </c>
      <c r="E28" s="522">
        <f>IF(C28&lt;&gt;0,D28/C28-1,"")</f>
        <v>-0.711538461538462</v>
      </c>
      <c r="F28" s="197" t="str">
        <f t="shared" si="0"/>
        <v>是</v>
      </c>
    </row>
    <row r="29" ht="37.5" customHeight="1" spans="1:6">
      <c r="A29" s="519"/>
      <c r="B29" s="523"/>
      <c r="C29" s="524"/>
      <c r="D29" s="524"/>
      <c r="E29" s="525"/>
      <c r="F29" s="197" t="str">
        <f t="shared" si="0"/>
        <v>是</v>
      </c>
    </row>
    <row r="30" s="381" customFormat="1" ht="37.5" customHeight="1" spans="1:6">
      <c r="A30" s="526"/>
      <c r="B30" s="507" t="s">
        <v>131</v>
      </c>
      <c r="C30" s="527">
        <f>SUM(C4:C28)</f>
        <v>353182</v>
      </c>
      <c r="D30" s="527">
        <f>SUM(D4:D28)</f>
        <v>425400</v>
      </c>
      <c r="E30" s="528">
        <f>IF(C30&lt;&gt;0,D30/C30-1,"")</f>
        <v>0.204478144412796</v>
      </c>
      <c r="F30" s="197" t="str">
        <f t="shared" si="0"/>
        <v>是</v>
      </c>
    </row>
    <row r="31" ht="37.5" customHeight="1" spans="1:7">
      <c r="A31" s="529">
        <v>230</v>
      </c>
      <c r="B31" s="530" t="s">
        <v>132</v>
      </c>
      <c r="C31" s="527">
        <f>SUM(C32:C35)</f>
        <v>9285</v>
      </c>
      <c r="D31" s="527">
        <f>SUM(D32:D35)</f>
        <v>7263</v>
      </c>
      <c r="E31" s="528">
        <f>IF(C31&lt;&gt;0,D31/C31-1,"")</f>
        <v>-0.217770597738288</v>
      </c>
      <c r="F31" s="197" t="str">
        <f t="shared" si="0"/>
        <v>是</v>
      </c>
      <c r="G31" s="531"/>
    </row>
    <row r="32" ht="37.5" customHeight="1" spans="1:6">
      <c r="A32" s="532">
        <v>23006</v>
      </c>
      <c r="B32" s="533" t="s">
        <v>133</v>
      </c>
      <c r="C32" s="534">
        <v>7646</v>
      </c>
      <c r="D32" s="524">
        <v>7263</v>
      </c>
      <c r="E32" s="522">
        <f t="shared" ref="E32:E39" si="2">IF(C32&lt;&gt;0,D32/C32-1,"")</f>
        <v>-0.0500915511378499</v>
      </c>
      <c r="F32" s="197" t="str">
        <f t="shared" si="0"/>
        <v>是</v>
      </c>
    </row>
    <row r="33" ht="36" hidden="1" customHeight="1" spans="1:6">
      <c r="A33" s="519">
        <v>23008</v>
      </c>
      <c r="B33" s="533" t="s">
        <v>134</v>
      </c>
      <c r="C33" s="534"/>
      <c r="D33" s="524"/>
      <c r="E33" s="522" t="str">
        <f t="shared" si="2"/>
        <v/>
      </c>
      <c r="F33" s="197" t="str">
        <f t="shared" si="0"/>
        <v>否</v>
      </c>
    </row>
    <row r="34" ht="37.5" customHeight="1" spans="1:7">
      <c r="A34" s="535">
        <v>23015</v>
      </c>
      <c r="B34" s="536" t="s">
        <v>135</v>
      </c>
      <c r="C34" s="534">
        <v>1639</v>
      </c>
      <c r="D34" s="524"/>
      <c r="E34" s="522"/>
      <c r="F34" s="197" t="str">
        <f t="shared" si="0"/>
        <v>是</v>
      </c>
      <c r="G34" s="537"/>
    </row>
    <row r="35" s="513" customFormat="1" ht="36" hidden="1" customHeight="1" spans="1:6">
      <c r="A35" s="535">
        <v>23016</v>
      </c>
      <c r="B35" s="536" t="s">
        <v>136</v>
      </c>
      <c r="C35" s="534"/>
      <c r="D35" s="524"/>
      <c r="E35" s="522" t="str">
        <f t="shared" si="2"/>
        <v/>
      </c>
      <c r="F35" s="197" t="str">
        <f t="shared" si="0"/>
        <v>否</v>
      </c>
    </row>
    <row r="36" s="513" customFormat="1" ht="37.5" customHeight="1" spans="1:6">
      <c r="A36" s="529">
        <v>231</v>
      </c>
      <c r="B36" s="538" t="s">
        <v>1648</v>
      </c>
      <c r="C36" s="527">
        <f>C37</f>
        <v>54952</v>
      </c>
      <c r="D36" s="527">
        <f>D37</f>
        <v>7600</v>
      </c>
      <c r="E36" s="528">
        <f t="shared" si="2"/>
        <v>-0.861697481438346</v>
      </c>
      <c r="F36" s="197" t="str">
        <f t="shared" si="0"/>
        <v>是</v>
      </c>
    </row>
    <row r="37" s="513" customFormat="1" ht="36" customHeight="1" spans="1:6">
      <c r="A37" s="535">
        <v>23103</v>
      </c>
      <c r="B37" s="536" t="s">
        <v>138</v>
      </c>
      <c r="C37" s="470">
        <v>54952</v>
      </c>
      <c r="D37" s="524">
        <v>7600</v>
      </c>
      <c r="E37" s="522">
        <f t="shared" si="2"/>
        <v>-0.861697481438346</v>
      </c>
      <c r="F37" s="197" t="str">
        <f t="shared" si="0"/>
        <v>是</v>
      </c>
    </row>
    <row r="38" s="513" customFormat="1" ht="37.5" customHeight="1" spans="1:6">
      <c r="A38" s="529">
        <v>23009</v>
      </c>
      <c r="B38" s="539" t="s">
        <v>139</v>
      </c>
      <c r="C38" s="540">
        <v>27689</v>
      </c>
      <c r="D38" s="540"/>
      <c r="E38" s="528">
        <f t="shared" si="2"/>
        <v>-1</v>
      </c>
      <c r="F38" s="197" t="str">
        <f t="shared" si="0"/>
        <v>是</v>
      </c>
    </row>
    <row r="39" ht="37.5" customHeight="1" spans="1:7">
      <c r="A39" s="526"/>
      <c r="B39" s="264" t="s">
        <v>140</v>
      </c>
      <c r="C39" s="527">
        <f>SUM(C30:C31,C36,C38)</f>
        <v>445108</v>
      </c>
      <c r="D39" s="527">
        <f>SUM(D30:D31,D36,D38)</f>
        <v>440263</v>
      </c>
      <c r="E39" s="528">
        <f t="shared" si="2"/>
        <v>-0.0108849986969455</v>
      </c>
      <c r="F39" s="197" t="str">
        <f t="shared" si="0"/>
        <v>是</v>
      </c>
      <c r="G39" s="541"/>
    </row>
    <row r="40" spans="4:4">
      <c r="D40" s="542"/>
    </row>
    <row r="41" spans="4:4">
      <c r="D41" s="542"/>
    </row>
    <row r="43" spans="4:4">
      <c r="D43" s="542"/>
    </row>
    <row r="44" spans="4:4">
      <c r="D44" s="542"/>
    </row>
    <row r="46" spans="4:4">
      <c r="D46" s="542"/>
    </row>
    <row r="47" spans="4:4">
      <c r="D47" s="542"/>
    </row>
    <row r="48" spans="4:4">
      <c r="D48" s="542"/>
    </row>
    <row r="49" spans="4:4">
      <c r="D49" s="542"/>
    </row>
    <row r="51" spans="4:4">
      <c r="D51" s="542"/>
    </row>
  </sheetData>
  <autoFilter ref="A3:G39">
    <filterColumn colId="5">
      <customFilters>
        <customFilter operator="equal" val="是"/>
      </customFilters>
    </filterColumn>
    <extLst/>
  </autoFilter>
  <mergeCells count="1">
    <mergeCell ref="B1:E1"/>
  </mergeCells>
  <conditionalFormatting sqref="F26">
    <cfRule type="cellIs" dxfId="5" priority="1" stopIfTrue="1" operator="lessThan">
      <formula>0</formula>
    </cfRule>
  </conditionalFormatting>
  <conditionalFormatting sqref="A37:B37">
    <cfRule type="expression" dxfId="1" priority="2" stopIfTrue="1">
      <formula>"len($A:$A)=3"</formula>
    </cfRule>
  </conditionalFormatting>
  <conditionalFormatting sqref="F37">
    <cfRule type="cellIs" dxfId="5" priority="3" stopIfTrue="1" operator="lessThan">
      <formula>0</formula>
    </cfRule>
  </conditionalFormatting>
  <conditionalFormatting sqref="D38">
    <cfRule type="cellIs" dxfId="5" priority="4" stopIfTrue="1" operator="lessThan">
      <formula>0</formula>
    </cfRule>
    <cfRule type="cellIs" dxfId="0" priority="5" stopIfTrue="1" operator="greaterThan">
      <formula>5</formula>
    </cfRule>
  </conditionalFormatting>
  <conditionalFormatting sqref="D33:D34">
    <cfRule type="cellIs" dxfId="5" priority="32" stopIfTrue="1" operator="lessThan">
      <formula>0</formula>
    </cfRule>
    <cfRule type="cellIs" dxfId="0" priority="33" stopIfTrue="1" operator="greaterThan">
      <formula>5</formula>
    </cfRule>
  </conditionalFormatting>
  <conditionalFormatting sqref="E2 D32 D40:E44">
    <cfRule type="cellIs" dxfId="0" priority="30" stopIfTrue="1" operator="lessThanOrEqual">
      <formula>-1</formula>
    </cfRule>
  </conditionalFormatting>
  <conditionalFormatting sqref="F4:F25 F27:F36 F38:F40">
    <cfRule type="cellIs" dxfId="5" priority="14" stopIfTrue="1" operator="lessThan">
      <formula>0</formula>
    </cfRule>
  </conditionalFormatting>
  <conditionalFormatting sqref="A34:B35">
    <cfRule type="expression" dxfId="1" priority="12"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theme="9" tint="0.4"/>
  </sheetPr>
  <dimension ref="A1:T1280"/>
  <sheetViews>
    <sheetView showZeros="0" zoomScale="70" zoomScaleNormal="70" workbookViewId="0">
      <pane ySplit="3" topLeftCell="A1258" activePane="bottomLeft" state="frozen"/>
      <selection/>
      <selection pane="bottomLeft" activeCell="H1" sqref="H$1:T$1048576"/>
    </sheetView>
  </sheetViews>
  <sheetFormatPr defaultColWidth="9" defaultRowHeight="15.6"/>
  <cols>
    <col min="1" max="1" width="23.5" style="372" customWidth="1"/>
    <col min="2" max="2" width="50.75" style="375" customWidth="1"/>
    <col min="3" max="3" width="18.8796296296296" style="475" customWidth="1"/>
    <col min="4" max="4" width="18.8796296296296" style="476" customWidth="1"/>
    <col min="5" max="5" width="16.75" style="372" customWidth="1"/>
    <col min="6" max="6" width="4.37962962962963" style="375" customWidth="1"/>
    <col min="7" max="7" width="9" style="372" customWidth="1"/>
    <col min="8" max="9" width="9" style="372" hidden="1" customWidth="1"/>
    <col min="10" max="10" width="13.1759259259259" style="372" hidden="1" customWidth="1"/>
    <col min="11" max="11" width="17.7777777777778" style="372" hidden="1" customWidth="1"/>
    <col min="12" max="12" width="21.1111111111111" style="372" hidden="1" customWidth="1"/>
    <col min="13" max="13" width="14.3333333333333" style="372" hidden="1" customWidth="1"/>
    <col min="14" max="14" width="18.7314814814815" style="372" hidden="1" customWidth="1"/>
    <col min="15" max="15" width="15.5555555555556" style="372" hidden="1" customWidth="1"/>
    <col min="16" max="17" width="13.1111111111111" style="372" hidden="1" customWidth="1"/>
    <col min="18" max="18" width="13.4907407407407" style="372" hidden="1" customWidth="1"/>
    <col min="19" max="20" width="9" style="372" hidden="1" customWidth="1"/>
    <col min="21" max="16384" width="9" style="372"/>
  </cols>
  <sheetData>
    <row r="1" s="236" customFormat="1" ht="45" customHeight="1" spans="2:7">
      <c r="B1" s="377" t="s">
        <v>1649</v>
      </c>
      <c r="C1" s="477"/>
      <c r="D1" s="477"/>
      <c r="E1" s="377"/>
      <c r="F1" s="241"/>
      <c r="G1" s="241"/>
    </row>
    <row r="2" s="236" customFormat="1" ht="20.1" customHeight="1" spans="1:18">
      <c r="A2" s="380"/>
      <c r="B2" s="478" t="s">
        <v>1650</v>
      </c>
      <c r="C2" s="479"/>
      <c r="D2" s="480"/>
      <c r="E2" s="481" t="s">
        <v>2</v>
      </c>
      <c r="J2" s="492">
        <f t="shared" ref="J2:R2" si="0">SUBTOTAL(9,J4:J1280)</f>
        <v>425400</v>
      </c>
      <c r="K2" s="492">
        <f t="shared" si="0"/>
        <v>425400.670315</v>
      </c>
      <c r="L2" s="492">
        <f t="shared" si="0"/>
        <v>173096.450939</v>
      </c>
      <c r="M2" s="492">
        <f t="shared" si="0"/>
        <v>65973.449727</v>
      </c>
      <c r="N2" s="492">
        <f t="shared" si="0"/>
        <v>2200.1917</v>
      </c>
      <c r="O2" s="492">
        <f t="shared" si="0"/>
        <v>113821.407311</v>
      </c>
      <c r="P2" s="492">
        <f t="shared" si="0"/>
        <v>70309.170638</v>
      </c>
      <c r="Q2" s="492">
        <f t="shared" si="0"/>
        <v>55090.41</v>
      </c>
      <c r="R2" s="492">
        <f t="shared" si="0"/>
        <v>10463.406935</v>
      </c>
    </row>
    <row r="3" s="473" customFormat="1" ht="45" customHeight="1" spans="1:18">
      <c r="A3" s="482" t="s">
        <v>3</v>
      </c>
      <c r="B3" s="264" t="s">
        <v>4</v>
      </c>
      <c r="C3" s="483" t="s">
        <v>1636</v>
      </c>
      <c r="D3" s="483" t="s">
        <v>1637</v>
      </c>
      <c r="E3" s="152" t="s">
        <v>1638</v>
      </c>
      <c r="F3" s="484" t="s">
        <v>8</v>
      </c>
      <c r="G3" s="473" t="s">
        <v>143</v>
      </c>
      <c r="J3" s="473" t="s">
        <v>1651</v>
      </c>
      <c r="K3" s="473" t="s">
        <v>1652</v>
      </c>
      <c r="L3" s="473" t="s">
        <v>1653</v>
      </c>
      <c r="M3" s="473" t="s">
        <v>1654</v>
      </c>
      <c r="N3" s="473" t="s">
        <v>1655</v>
      </c>
      <c r="O3" s="473" t="s">
        <v>1656</v>
      </c>
      <c r="P3" s="543" t="s">
        <v>1657</v>
      </c>
      <c r="Q3" s="473" t="s">
        <v>1658</v>
      </c>
      <c r="R3" s="473" t="s">
        <v>1659</v>
      </c>
    </row>
    <row r="4" ht="33" customHeight="1" spans="1:16">
      <c r="A4" s="349">
        <v>201</v>
      </c>
      <c r="B4" s="331" t="s">
        <v>82</v>
      </c>
      <c r="C4" s="485">
        <f>SUM(C5,C17,C26,C36,C47,C58,C69,C77,C86,C99,C108,C119,C131,C138,C146,C152,C159,C166,C173,C180,C187,C195,C201,C207,C214,C229,C236,C242)</f>
        <v>30774</v>
      </c>
      <c r="D4" s="485">
        <f>SUM(D5,D17,D26,D36,D47,D58,D69,D77,D86,D99,D108,D119,D131,D138,D146,D152,D159,D166,D173,D180,D187,D195,D201,D207,D214,D229,D236,D242)</f>
        <v>32148</v>
      </c>
      <c r="E4" s="486">
        <f t="shared" ref="E4:E32" si="1">IF(C4&lt;&gt;0,D4/C4-1,"")</f>
        <v>0.04464807954767</v>
      </c>
      <c r="F4" s="197" t="str">
        <f t="shared" ref="F4:F32" si="2">IF(LEN(A4)=3,"是",IF(B4&lt;&gt;"",IF(SUM(C4:D4)&lt;&gt;0,"是","否"),"是"))</f>
        <v>是</v>
      </c>
      <c r="G4" s="372" t="str">
        <f t="shared" ref="G4:G32" si="3">IF(LEN(A4)=3,"类",IF(LEN(A4)=5,"款","项"))</f>
        <v>类</v>
      </c>
      <c r="H4" s="372" t="str">
        <f t="shared" ref="H4:H32" si="4">LEFT(A4,3)</f>
        <v>201</v>
      </c>
      <c r="I4" s="372" t="str">
        <f t="shared" ref="I4:I32" si="5">LEFT(A4,5)</f>
        <v>201</v>
      </c>
      <c r="J4" s="372">
        <f>ROUND(K4,0)</f>
        <v>0</v>
      </c>
      <c r="K4" s="372">
        <f>SUM(L4:P4)</f>
        <v>0</v>
      </c>
      <c r="L4" s="236">
        <v>0</v>
      </c>
      <c r="N4" s="236">
        <v>0</v>
      </c>
      <c r="P4" s="372">
        <v>0</v>
      </c>
    </row>
    <row r="5" ht="33" customHeight="1" spans="1:16">
      <c r="A5" s="341">
        <v>20101</v>
      </c>
      <c r="B5" s="336" t="s">
        <v>144</v>
      </c>
      <c r="C5" s="487">
        <f>SUM(C6:C16)</f>
        <v>969</v>
      </c>
      <c r="D5" s="487">
        <f>SUM(D6:D16)</f>
        <v>1014</v>
      </c>
      <c r="E5" s="488">
        <f t="shared" si="1"/>
        <v>0.0464396284829722</v>
      </c>
      <c r="F5" s="197" t="str">
        <f t="shared" si="2"/>
        <v>是</v>
      </c>
      <c r="G5" s="372" t="str">
        <f t="shared" si="3"/>
        <v>款</v>
      </c>
      <c r="H5" s="372" t="str">
        <f t="shared" si="4"/>
        <v>201</v>
      </c>
      <c r="I5" s="372" t="str">
        <f t="shared" si="5"/>
        <v>20101</v>
      </c>
      <c r="J5" s="372">
        <f t="shared" ref="J5:J68" si="6">ROUND(K5,0)</f>
        <v>0</v>
      </c>
      <c r="K5" s="372">
        <f>SUM(L5:P5)</f>
        <v>0</v>
      </c>
      <c r="L5" s="236">
        <v>0</v>
      </c>
      <c r="N5" s="236">
        <v>0</v>
      </c>
      <c r="O5" s="372">
        <v>0</v>
      </c>
      <c r="P5" s="372">
        <v>0</v>
      </c>
    </row>
    <row r="6" ht="33" customHeight="1" spans="1:17">
      <c r="A6" s="341">
        <v>2010101</v>
      </c>
      <c r="B6" s="336" t="s">
        <v>145</v>
      </c>
      <c r="C6" s="388">
        <v>809</v>
      </c>
      <c r="D6" s="489">
        <v>761</v>
      </c>
      <c r="E6" s="488">
        <f t="shared" si="1"/>
        <v>-0.0593325092707045</v>
      </c>
      <c r="F6" s="197" t="str">
        <f t="shared" si="2"/>
        <v>是</v>
      </c>
      <c r="G6" s="372" t="str">
        <f t="shared" si="3"/>
        <v>项</v>
      </c>
      <c r="H6" s="372" t="str">
        <f t="shared" si="4"/>
        <v>201</v>
      </c>
      <c r="I6" s="372" t="str">
        <f t="shared" si="5"/>
        <v>20101</v>
      </c>
      <c r="J6" s="372">
        <f t="shared" si="6"/>
        <v>761</v>
      </c>
      <c r="K6" s="372">
        <f>SUM(L6:P6)</f>
        <v>761.47088</v>
      </c>
      <c r="L6" s="236">
        <v>741.47088</v>
      </c>
      <c r="M6" s="372">
        <v>20</v>
      </c>
      <c r="N6" s="236">
        <v>0</v>
      </c>
      <c r="O6" s="372">
        <v>0</v>
      </c>
      <c r="P6" s="372">
        <v>0</v>
      </c>
      <c r="Q6" s="372">
        <v>0</v>
      </c>
    </row>
    <row r="7" ht="33" hidden="1" customHeight="1" spans="1:17">
      <c r="A7" s="341">
        <v>2010102</v>
      </c>
      <c r="B7" s="336" t="s">
        <v>146</v>
      </c>
      <c r="C7" s="388"/>
      <c r="D7" s="489"/>
      <c r="E7" s="488" t="str">
        <f t="shared" si="1"/>
        <v/>
      </c>
      <c r="F7" s="197" t="str">
        <f t="shared" si="2"/>
        <v>否</v>
      </c>
      <c r="G7" s="372" t="str">
        <f t="shared" si="3"/>
        <v>项</v>
      </c>
      <c r="H7" s="372" t="str">
        <f t="shared" si="4"/>
        <v>201</v>
      </c>
      <c r="I7" s="372" t="str">
        <f t="shared" si="5"/>
        <v>20101</v>
      </c>
      <c r="J7" s="372">
        <f t="shared" si="6"/>
        <v>0</v>
      </c>
      <c r="K7" s="372">
        <f t="shared" ref="K7:K70" si="7">SUM(L7:P7)</f>
        <v>0</v>
      </c>
      <c r="L7" s="236">
        <v>0</v>
      </c>
      <c r="M7" s="372">
        <v>0</v>
      </c>
      <c r="N7" s="236">
        <v>0</v>
      </c>
      <c r="O7" s="372">
        <v>0</v>
      </c>
      <c r="P7" s="372">
        <v>0</v>
      </c>
      <c r="Q7" s="372">
        <v>0</v>
      </c>
    </row>
    <row r="8" ht="36" hidden="1" customHeight="1" spans="1:17">
      <c r="A8" s="341">
        <v>2010103</v>
      </c>
      <c r="B8" s="336" t="s">
        <v>147</v>
      </c>
      <c r="C8" s="388">
        <v>0</v>
      </c>
      <c r="D8" s="489">
        <f t="shared" ref="D7:D16" si="8">ROUND(J8-Q8,0)</f>
        <v>0</v>
      </c>
      <c r="E8" s="488" t="str">
        <f t="shared" si="1"/>
        <v/>
      </c>
      <c r="F8" s="197" t="str">
        <f t="shared" si="2"/>
        <v>否</v>
      </c>
      <c r="G8" s="372" t="str">
        <f t="shared" si="3"/>
        <v>项</v>
      </c>
      <c r="H8" s="372" t="str">
        <f t="shared" si="4"/>
        <v>201</v>
      </c>
      <c r="I8" s="372" t="str">
        <f t="shared" si="5"/>
        <v>20101</v>
      </c>
      <c r="J8" s="372">
        <f t="shared" si="6"/>
        <v>0</v>
      </c>
      <c r="K8" s="372">
        <f t="shared" si="7"/>
        <v>0</v>
      </c>
      <c r="L8" s="236">
        <v>0</v>
      </c>
      <c r="M8" s="372">
        <v>0</v>
      </c>
      <c r="N8" s="236">
        <v>0</v>
      </c>
      <c r="O8" s="372">
        <v>0</v>
      </c>
      <c r="P8" s="372">
        <v>0</v>
      </c>
      <c r="Q8" s="372">
        <v>0</v>
      </c>
    </row>
    <row r="9" ht="33" customHeight="1" spans="1:17">
      <c r="A9" s="341">
        <v>2010104</v>
      </c>
      <c r="B9" s="336" t="s">
        <v>148</v>
      </c>
      <c r="C9" s="388">
        <v>77</v>
      </c>
      <c r="D9" s="489">
        <v>131</v>
      </c>
      <c r="E9" s="488">
        <f t="shared" si="1"/>
        <v>0.701298701298701</v>
      </c>
      <c r="F9" s="197" t="str">
        <f t="shared" si="2"/>
        <v>是</v>
      </c>
      <c r="G9" s="372" t="str">
        <f t="shared" si="3"/>
        <v>项</v>
      </c>
      <c r="H9" s="372" t="str">
        <f t="shared" si="4"/>
        <v>201</v>
      </c>
      <c r="I9" s="372" t="str">
        <f t="shared" si="5"/>
        <v>20101</v>
      </c>
      <c r="J9" s="372">
        <f t="shared" si="6"/>
        <v>131</v>
      </c>
      <c r="K9" s="372">
        <f t="shared" si="7"/>
        <v>131.4</v>
      </c>
      <c r="L9" s="236">
        <v>0</v>
      </c>
      <c r="M9" s="372">
        <v>131.4</v>
      </c>
      <c r="N9" s="236">
        <v>0</v>
      </c>
      <c r="O9" s="372">
        <v>0</v>
      </c>
      <c r="P9" s="372">
        <v>0</v>
      </c>
      <c r="Q9" s="372">
        <v>0</v>
      </c>
    </row>
    <row r="10" ht="36" customHeight="1" spans="1:17">
      <c r="A10" s="341">
        <v>2010105</v>
      </c>
      <c r="B10" s="336" t="s">
        <v>149</v>
      </c>
      <c r="C10" s="388">
        <v>2</v>
      </c>
      <c r="D10" s="489">
        <v>2</v>
      </c>
      <c r="E10" s="488">
        <f t="shared" si="1"/>
        <v>0</v>
      </c>
      <c r="F10" s="197" t="str">
        <f t="shared" si="2"/>
        <v>是</v>
      </c>
      <c r="G10" s="372" t="str">
        <f t="shared" si="3"/>
        <v>项</v>
      </c>
      <c r="H10" s="372" t="str">
        <f t="shared" si="4"/>
        <v>201</v>
      </c>
      <c r="I10" s="372" t="str">
        <f t="shared" si="5"/>
        <v>20101</v>
      </c>
      <c r="J10" s="372">
        <f t="shared" si="6"/>
        <v>2</v>
      </c>
      <c r="K10" s="372">
        <f t="shared" si="7"/>
        <v>2</v>
      </c>
      <c r="L10" s="236">
        <v>0</v>
      </c>
      <c r="M10" s="372">
        <v>0</v>
      </c>
      <c r="N10" s="236">
        <v>0</v>
      </c>
      <c r="O10" s="372">
        <v>0</v>
      </c>
      <c r="P10" s="372">
        <v>2</v>
      </c>
      <c r="Q10" s="372">
        <v>0</v>
      </c>
    </row>
    <row r="11" ht="36" hidden="1" customHeight="1" spans="1:17">
      <c r="A11" s="341">
        <v>2010106</v>
      </c>
      <c r="B11" s="336" t="s">
        <v>150</v>
      </c>
      <c r="C11" s="388">
        <v>0</v>
      </c>
      <c r="D11" s="489">
        <f t="shared" si="8"/>
        <v>0</v>
      </c>
      <c r="E11" s="488" t="str">
        <f t="shared" si="1"/>
        <v/>
      </c>
      <c r="F11" s="197" t="str">
        <f t="shared" si="2"/>
        <v>否</v>
      </c>
      <c r="G11" s="372" t="str">
        <f t="shared" si="3"/>
        <v>项</v>
      </c>
      <c r="H11" s="372" t="str">
        <f t="shared" si="4"/>
        <v>201</v>
      </c>
      <c r="I11" s="372" t="str">
        <f t="shared" si="5"/>
        <v>20101</v>
      </c>
      <c r="J11" s="372">
        <f t="shared" si="6"/>
        <v>0</v>
      </c>
      <c r="K11" s="372">
        <f t="shared" si="7"/>
        <v>0</v>
      </c>
      <c r="L11" s="236">
        <v>0</v>
      </c>
      <c r="M11" s="372">
        <v>0</v>
      </c>
      <c r="N11" s="236">
        <v>0</v>
      </c>
      <c r="O11" s="372">
        <v>0</v>
      </c>
      <c r="P11" s="372">
        <v>0</v>
      </c>
      <c r="Q11" s="372">
        <v>0</v>
      </c>
    </row>
    <row r="12" ht="36" customHeight="1" spans="1:17">
      <c r="A12" s="341">
        <v>2010107</v>
      </c>
      <c r="B12" s="336" t="s">
        <v>151</v>
      </c>
      <c r="C12" s="388">
        <v>28</v>
      </c>
      <c r="D12" s="489">
        <v>30</v>
      </c>
      <c r="E12" s="488">
        <f t="shared" si="1"/>
        <v>0.0714285714285714</v>
      </c>
      <c r="F12" s="197" t="str">
        <f t="shared" si="2"/>
        <v>是</v>
      </c>
      <c r="G12" s="372" t="str">
        <f t="shared" si="3"/>
        <v>项</v>
      </c>
      <c r="H12" s="372" t="str">
        <f t="shared" si="4"/>
        <v>201</v>
      </c>
      <c r="I12" s="372" t="str">
        <f t="shared" si="5"/>
        <v>20101</v>
      </c>
      <c r="J12" s="372">
        <f t="shared" si="6"/>
        <v>30</v>
      </c>
      <c r="K12" s="372">
        <f t="shared" si="7"/>
        <v>30</v>
      </c>
      <c r="L12" s="236">
        <v>0</v>
      </c>
      <c r="M12" s="372">
        <v>30</v>
      </c>
      <c r="N12" s="236">
        <v>0</v>
      </c>
      <c r="O12" s="372">
        <v>0</v>
      </c>
      <c r="P12" s="372">
        <v>0</v>
      </c>
      <c r="Q12" s="372">
        <v>0</v>
      </c>
    </row>
    <row r="13" ht="33" customHeight="1" spans="1:17">
      <c r="A13" s="341">
        <v>2010108</v>
      </c>
      <c r="B13" s="336" t="s">
        <v>152</v>
      </c>
      <c r="C13" s="388">
        <v>53</v>
      </c>
      <c r="D13" s="489">
        <v>90</v>
      </c>
      <c r="E13" s="488">
        <f t="shared" si="1"/>
        <v>0.69811320754717</v>
      </c>
      <c r="F13" s="197" t="str">
        <f t="shared" si="2"/>
        <v>是</v>
      </c>
      <c r="G13" s="372" t="str">
        <f t="shared" si="3"/>
        <v>项</v>
      </c>
      <c r="H13" s="372" t="str">
        <f t="shared" si="4"/>
        <v>201</v>
      </c>
      <c r="I13" s="372" t="str">
        <f t="shared" si="5"/>
        <v>20101</v>
      </c>
      <c r="J13" s="372">
        <f t="shared" si="6"/>
        <v>90</v>
      </c>
      <c r="K13" s="372">
        <f t="shared" si="7"/>
        <v>90.22</v>
      </c>
      <c r="L13" s="236">
        <v>17.72</v>
      </c>
      <c r="M13" s="372">
        <v>69.6</v>
      </c>
      <c r="N13" s="236">
        <v>0</v>
      </c>
      <c r="O13" s="372">
        <v>0</v>
      </c>
      <c r="P13" s="372">
        <v>2.9</v>
      </c>
      <c r="Q13" s="372">
        <v>0</v>
      </c>
    </row>
    <row r="14" ht="36" hidden="1" customHeight="1" spans="1:17">
      <c r="A14" s="341">
        <v>2010109</v>
      </c>
      <c r="B14" s="336" t="s">
        <v>153</v>
      </c>
      <c r="C14" s="388">
        <v>0</v>
      </c>
      <c r="D14" s="489">
        <f t="shared" si="8"/>
        <v>0</v>
      </c>
      <c r="E14" s="488" t="str">
        <f t="shared" si="1"/>
        <v/>
      </c>
      <c r="F14" s="197" t="str">
        <f t="shared" si="2"/>
        <v>否</v>
      </c>
      <c r="G14" s="372" t="str">
        <f t="shared" si="3"/>
        <v>项</v>
      </c>
      <c r="H14" s="372" t="str">
        <f t="shared" si="4"/>
        <v>201</v>
      </c>
      <c r="I14" s="372" t="str">
        <f t="shared" si="5"/>
        <v>20101</v>
      </c>
      <c r="J14" s="372">
        <f t="shared" si="6"/>
        <v>0</v>
      </c>
      <c r="K14" s="372">
        <f t="shared" si="7"/>
        <v>0</v>
      </c>
      <c r="L14" s="236">
        <v>0</v>
      </c>
      <c r="M14" s="372">
        <v>0</v>
      </c>
      <c r="N14" s="236">
        <v>0</v>
      </c>
      <c r="O14" s="372">
        <v>0</v>
      </c>
      <c r="P14" s="372">
        <v>0</v>
      </c>
      <c r="Q14" s="372">
        <v>0</v>
      </c>
    </row>
    <row r="15" ht="36" hidden="1" customHeight="1" spans="1:17">
      <c r="A15" s="341">
        <v>2010150</v>
      </c>
      <c r="B15" s="336" t="s">
        <v>154</v>
      </c>
      <c r="C15" s="388">
        <v>0</v>
      </c>
      <c r="D15" s="489">
        <f t="shared" si="8"/>
        <v>0</v>
      </c>
      <c r="E15" s="488" t="str">
        <f t="shared" si="1"/>
        <v/>
      </c>
      <c r="F15" s="197" t="str">
        <f t="shared" si="2"/>
        <v>否</v>
      </c>
      <c r="G15" s="372" t="str">
        <f t="shared" si="3"/>
        <v>项</v>
      </c>
      <c r="H15" s="372" t="str">
        <f t="shared" si="4"/>
        <v>201</v>
      </c>
      <c r="I15" s="372" t="str">
        <f t="shared" si="5"/>
        <v>20101</v>
      </c>
      <c r="J15" s="372">
        <f t="shared" si="6"/>
        <v>0</v>
      </c>
      <c r="K15" s="372">
        <f t="shared" si="7"/>
        <v>0</v>
      </c>
      <c r="L15" s="236">
        <v>0</v>
      </c>
      <c r="M15" s="372">
        <v>0</v>
      </c>
      <c r="N15" s="236">
        <v>0</v>
      </c>
      <c r="O15" s="372">
        <v>0</v>
      </c>
      <c r="P15" s="372">
        <v>0</v>
      </c>
      <c r="Q15" s="372">
        <v>0</v>
      </c>
    </row>
    <row r="16" ht="33" hidden="1" customHeight="1" spans="1:17">
      <c r="A16" s="341">
        <v>2010199</v>
      </c>
      <c r="B16" s="336" t="s">
        <v>155</v>
      </c>
      <c r="C16" s="388">
        <v>0</v>
      </c>
      <c r="D16" s="489">
        <f t="shared" si="8"/>
        <v>0</v>
      </c>
      <c r="E16" s="488" t="str">
        <f t="shared" si="1"/>
        <v/>
      </c>
      <c r="F16" s="197" t="str">
        <f t="shared" si="2"/>
        <v>否</v>
      </c>
      <c r="G16" s="372" t="str">
        <f t="shared" si="3"/>
        <v>项</v>
      </c>
      <c r="H16" s="372" t="str">
        <f t="shared" si="4"/>
        <v>201</v>
      </c>
      <c r="I16" s="372" t="str">
        <f t="shared" si="5"/>
        <v>20101</v>
      </c>
      <c r="J16" s="372">
        <f t="shared" si="6"/>
        <v>0</v>
      </c>
      <c r="K16" s="372">
        <f t="shared" si="7"/>
        <v>0</v>
      </c>
      <c r="L16" s="236">
        <v>0</v>
      </c>
      <c r="M16" s="372">
        <v>0</v>
      </c>
      <c r="N16" s="236">
        <v>0</v>
      </c>
      <c r="O16" s="372">
        <v>0</v>
      </c>
      <c r="P16" s="372">
        <v>0</v>
      </c>
      <c r="Q16" s="372">
        <v>0</v>
      </c>
    </row>
    <row r="17" ht="33" customHeight="1" spans="1:16">
      <c r="A17" s="341">
        <v>20102</v>
      </c>
      <c r="B17" s="336" t="s">
        <v>156</v>
      </c>
      <c r="C17" s="487">
        <f>SUM(C18:C25)</f>
        <v>802</v>
      </c>
      <c r="D17" s="487">
        <f>SUM(D18:D25)</f>
        <v>837</v>
      </c>
      <c r="E17" s="488">
        <f t="shared" si="1"/>
        <v>0.0436408977556109</v>
      </c>
      <c r="F17" s="197" t="str">
        <f t="shared" si="2"/>
        <v>是</v>
      </c>
      <c r="G17" s="372" t="str">
        <f t="shared" si="3"/>
        <v>款</v>
      </c>
      <c r="H17" s="372" t="str">
        <f t="shared" si="4"/>
        <v>201</v>
      </c>
      <c r="I17" s="372" t="str">
        <f t="shared" si="5"/>
        <v>20102</v>
      </c>
      <c r="J17" s="372">
        <f t="shared" si="6"/>
        <v>0</v>
      </c>
      <c r="K17" s="372">
        <f t="shared" si="7"/>
        <v>0</v>
      </c>
      <c r="L17" s="236">
        <v>0</v>
      </c>
      <c r="N17" s="236">
        <v>0</v>
      </c>
      <c r="O17" s="372">
        <v>0</v>
      </c>
      <c r="P17" s="372">
        <v>0</v>
      </c>
    </row>
    <row r="18" ht="33" customHeight="1" spans="1:17">
      <c r="A18" s="341">
        <v>2010201</v>
      </c>
      <c r="B18" s="336" t="s">
        <v>145</v>
      </c>
      <c r="C18" s="388">
        <v>726</v>
      </c>
      <c r="D18" s="489">
        <v>705</v>
      </c>
      <c r="E18" s="488">
        <f t="shared" si="1"/>
        <v>-0.0289256198347108</v>
      </c>
      <c r="F18" s="197" t="str">
        <f t="shared" si="2"/>
        <v>是</v>
      </c>
      <c r="G18" s="372" t="str">
        <f t="shared" si="3"/>
        <v>项</v>
      </c>
      <c r="H18" s="372" t="str">
        <f t="shared" si="4"/>
        <v>201</v>
      </c>
      <c r="I18" s="372" t="str">
        <f t="shared" si="5"/>
        <v>20102</v>
      </c>
      <c r="J18" s="372">
        <f t="shared" si="6"/>
        <v>705</v>
      </c>
      <c r="K18" s="372">
        <f t="shared" si="7"/>
        <v>705.1247</v>
      </c>
      <c r="L18" s="236">
        <v>705.1247</v>
      </c>
      <c r="M18" s="372">
        <v>0</v>
      </c>
      <c r="N18" s="236">
        <v>0</v>
      </c>
      <c r="O18" s="372">
        <v>0</v>
      </c>
      <c r="P18" s="372">
        <v>0</v>
      </c>
      <c r="Q18" s="372">
        <v>0</v>
      </c>
    </row>
    <row r="19" ht="36" hidden="1" customHeight="1" spans="1:17">
      <c r="A19" s="341">
        <v>2010202</v>
      </c>
      <c r="B19" s="336" t="s">
        <v>146</v>
      </c>
      <c r="C19" s="388">
        <v>0</v>
      </c>
      <c r="D19" s="489">
        <f t="shared" ref="D18:D25" si="9">ROUND(J19-Q19,0)</f>
        <v>0</v>
      </c>
      <c r="E19" s="488" t="str">
        <f t="shared" si="1"/>
        <v/>
      </c>
      <c r="F19" s="197" t="str">
        <f t="shared" si="2"/>
        <v>否</v>
      </c>
      <c r="G19" s="372" t="str">
        <f t="shared" si="3"/>
        <v>项</v>
      </c>
      <c r="H19" s="372" t="str">
        <f t="shared" si="4"/>
        <v>201</v>
      </c>
      <c r="I19" s="372" t="str">
        <f t="shared" si="5"/>
        <v>20102</v>
      </c>
      <c r="J19" s="372">
        <f t="shared" si="6"/>
        <v>0</v>
      </c>
      <c r="K19" s="372">
        <f t="shared" si="7"/>
        <v>0</v>
      </c>
      <c r="L19" s="236">
        <v>0</v>
      </c>
      <c r="M19" s="372">
        <v>0</v>
      </c>
      <c r="N19" s="236">
        <v>0</v>
      </c>
      <c r="O19" s="372">
        <v>0</v>
      </c>
      <c r="P19" s="372">
        <v>0</v>
      </c>
      <c r="Q19" s="372">
        <v>0</v>
      </c>
    </row>
    <row r="20" ht="36" hidden="1" customHeight="1" spans="1:17">
      <c r="A20" s="341">
        <v>2010203</v>
      </c>
      <c r="B20" s="336" t="s">
        <v>147</v>
      </c>
      <c r="C20" s="388">
        <v>0</v>
      </c>
      <c r="D20" s="489">
        <f t="shared" si="9"/>
        <v>0</v>
      </c>
      <c r="E20" s="488" t="str">
        <f t="shared" si="1"/>
        <v/>
      </c>
      <c r="F20" s="197" t="str">
        <f t="shared" si="2"/>
        <v>否</v>
      </c>
      <c r="G20" s="372" t="str">
        <f t="shared" si="3"/>
        <v>项</v>
      </c>
      <c r="H20" s="372" t="str">
        <f t="shared" si="4"/>
        <v>201</v>
      </c>
      <c r="I20" s="372" t="str">
        <f t="shared" si="5"/>
        <v>20102</v>
      </c>
      <c r="J20" s="372">
        <f t="shared" si="6"/>
        <v>0</v>
      </c>
      <c r="K20" s="372">
        <f t="shared" si="7"/>
        <v>0</v>
      </c>
      <c r="L20" s="236">
        <v>0</v>
      </c>
      <c r="M20" s="372">
        <v>0</v>
      </c>
      <c r="N20" s="236">
        <v>0</v>
      </c>
      <c r="O20" s="372">
        <v>0</v>
      </c>
      <c r="P20" s="372">
        <v>0</v>
      </c>
      <c r="Q20" s="372">
        <v>0</v>
      </c>
    </row>
    <row r="21" ht="33" customHeight="1" spans="1:17">
      <c r="A21" s="341">
        <v>2010204</v>
      </c>
      <c r="B21" s="336" t="s">
        <v>157</v>
      </c>
      <c r="C21" s="388">
        <v>38</v>
      </c>
      <c r="D21" s="489">
        <v>57</v>
      </c>
      <c r="E21" s="488">
        <f t="shared" si="1"/>
        <v>0.5</v>
      </c>
      <c r="F21" s="197" t="str">
        <f t="shared" si="2"/>
        <v>是</v>
      </c>
      <c r="G21" s="372" t="str">
        <f t="shared" si="3"/>
        <v>项</v>
      </c>
      <c r="H21" s="372" t="str">
        <f t="shared" si="4"/>
        <v>201</v>
      </c>
      <c r="I21" s="372" t="str">
        <f t="shared" si="5"/>
        <v>20102</v>
      </c>
      <c r="J21" s="372">
        <f t="shared" si="6"/>
        <v>57</v>
      </c>
      <c r="K21" s="372">
        <f t="shared" si="7"/>
        <v>57.01</v>
      </c>
      <c r="L21" s="236">
        <v>0</v>
      </c>
      <c r="M21" s="372">
        <v>57.01</v>
      </c>
      <c r="N21" s="236">
        <v>0</v>
      </c>
      <c r="O21" s="372">
        <v>0</v>
      </c>
      <c r="P21" s="372">
        <v>0</v>
      </c>
      <c r="Q21" s="372">
        <v>0</v>
      </c>
    </row>
    <row r="22" ht="33" customHeight="1" spans="1:17">
      <c r="A22" s="341">
        <v>2010205</v>
      </c>
      <c r="B22" s="336" t="s">
        <v>158</v>
      </c>
      <c r="C22" s="388">
        <v>34</v>
      </c>
      <c r="D22" s="489">
        <v>36</v>
      </c>
      <c r="E22" s="488">
        <f t="shared" si="1"/>
        <v>0.0588235294117647</v>
      </c>
      <c r="F22" s="197" t="str">
        <f t="shared" si="2"/>
        <v>是</v>
      </c>
      <c r="G22" s="372" t="str">
        <f t="shared" si="3"/>
        <v>项</v>
      </c>
      <c r="H22" s="372" t="str">
        <f t="shared" si="4"/>
        <v>201</v>
      </c>
      <c r="I22" s="372" t="str">
        <f t="shared" si="5"/>
        <v>20102</v>
      </c>
      <c r="J22" s="372">
        <f t="shared" si="6"/>
        <v>36</v>
      </c>
      <c r="K22" s="372">
        <f t="shared" si="7"/>
        <v>35.76</v>
      </c>
      <c r="L22" s="236">
        <v>0</v>
      </c>
      <c r="M22" s="372">
        <v>35.76</v>
      </c>
      <c r="N22" s="236">
        <v>0</v>
      </c>
      <c r="O22" s="372">
        <v>0</v>
      </c>
      <c r="P22" s="372">
        <v>0</v>
      </c>
      <c r="Q22" s="372">
        <v>0</v>
      </c>
    </row>
    <row r="23" ht="36" hidden="1" customHeight="1" spans="1:17">
      <c r="A23" s="341">
        <v>2010206</v>
      </c>
      <c r="B23" s="336" t="s">
        <v>159</v>
      </c>
      <c r="C23" s="388">
        <v>0</v>
      </c>
      <c r="D23" s="489">
        <f t="shared" si="9"/>
        <v>0</v>
      </c>
      <c r="E23" s="488" t="str">
        <f t="shared" si="1"/>
        <v/>
      </c>
      <c r="F23" s="197" t="str">
        <f t="shared" si="2"/>
        <v>否</v>
      </c>
      <c r="G23" s="372" t="str">
        <f t="shared" si="3"/>
        <v>项</v>
      </c>
      <c r="H23" s="372" t="str">
        <f t="shared" si="4"/>
        <v>201</v>
      </c>
      <c r="I23" s="372" t="str">
        <f t="shared" si="5"/>
        <v>20102</v>
      </c>
      <c r="J23" s="372">
        <f t="shared" si="6"/>
        <v>0</v>
      </c>
      <c r="K23" s="372">
        <f t="shared" si="7"/>
        <v>0</v>
      </c>
      <c r="L23" s="236">
        <v>0</v>
      </c>
      <c r="M23" s="372">
        <v>0</v>
      </c>
      <c r="N23" s="236">
        <v>0</v>
      </c>
      <c r="O23" s="372">
        <v>0</v>
      </c>
      <c r="P23" s="372">
        <v>0</v>
      </c>
      <c r="Q23" s="372">
        <v>0</v>
      </c>
    </row>
    <row r="24" ht="36" hidden="1" customHeight="1" spans="1:17">
      <c r="A24" s="341">
        <v>2010250</v>
      </c>
      <c r="B24" s="336" t="s">
        <v>154</v>
      </c>
      <c r="C24" s="388">
        <v>0</v>
      </c>
      <c r="D24" s="489">
        <f t="shared" si="9"/>
        <v>0</v>
      </c>
      <c r="E24" s="488" t="str">
        <f t="shared" si="1"/>
        <v/>
      </c>
      <c r="F24" s="197" t="str">
        <f t="shared" si="2"/>
        <v>否</v>
      </c>
      <c r="G24" s="372" t="str">
        <f t="shared" si="3"/>
        <v>项</v>
      </c>
      <c r="H24" s="372" t="str">
        <f t="shared" si="4"/>
        <v>201</v>
      </c>
      <c r="I24" s="372" t="str">
        <f t="shared" si="5"/>
        <v>20102</v>
      </c>
      <c r="J24" s="372">
        <f t="shared" si="6"/>
        <v>0</v>
      </c>
      <c r="K24" s="372">
        <f t="shared" si="7"/>
        <v>0</v>
      </c>
      <c r="L24" s="236">
        <v>0</v>
      </c>
      <c r="M24" s="372">
        <v>0</v>
      </c>
      <c r="N24" s="236">
        <v>0</v>
      </c>
      <c r="O24" s="372">
        <v>0</v>
      </c>
      <c r="P24" s="372">
        <v>0</v>
      </c>
      <c r="Q24" s="372">
        <v>0</v>
      </c>
    </row>
    <row r="25" ht="33" customHeight="1" spans="1:17">
      <c r="A25" s="341">
        <v>2010299</v>
      </c>
      <c r="B25" s="336" t="s">
        <v>160</v>
      </c>
      <c r="C25" s="388">
        <v>4</v>
      </c>
      <c r="D25" s="489">
        <v>39</v>
      </c>
      <c r="E25" s="488">
        <f t="shared" si="1"/>
        <v>8.75</v>
      </c>
      <c r="F25" s="197" t="str">
        <f t="shared" si="2"/>
        <v>是</v>
      </c>
      <c r="G25" s="372" t="str">
        <f t="shared" si="3"/>
        <v>项</v>
      </c>
      <c r="H25" s="372" t="str">
        <f t="shared" si="4"/>
        <v>201</v>
      </c>
      <c r="I25" s="372" t="str">
        <f t="shared" si="5"/>
        <v>20102</v>
      </c>
      <c r="J25" s="372">
        <f t="shared" si="6"/>
        <v>39</v>
      </c>
      <c r="K25" s="372">
        <f t="shared" si="7"/>
        <v>39</v>
      </c>
      <c r="L25" s="236">
        <v>0</v>
      </c>
      <c r="M25" s="372">
        <v>34</v>
      </c>
      <c r="N25" s="236">
        <v>0</v>
      </c>
      <c r="O25" s="372">
        <v>0</v>
      </c>
      <c r="P25" s="372">
        <v>5</v>
      </c>
      <c r="Q25" s="372">
        <v>0</v>
      </c>
    </row>
    <row r="26" ht="33" customHeight="1" spans="1:16">
      <c r="A26" s="341">
        <v>20103</v>
      </c>
      <c r="B26" s="336" t="s">
        <v>161</v>
      </c>
      <c r="C26" s="487">
        <f>SUM(C27:C35)</f>
        <v>13184</v>
      </c>
      <c r="D26" s="487">
        <f>SUM(D27:D35)</f>
        <v>13752</v>
      </c>
      <c r="E26" s="488">
        <f t="shared" si="1"/>
        <v>0.0430825242718447</v>
      </c>
      <c r="F26" s="197" t="str">
        <f t="shared" si="2"/>
        <v>是</v>
      </c>
      <c r="G26" s="372" t="str">
        <f t="shared" si="3"/>
        <v>款</v>
      </c>
      <c r="H26" s="372" t="str">
        <f t="shared" si="4"/>
        <v>201</v>
      </c>
      <c r="I26" s="372" t="str">
        <f t="shared" si="5"/>
        <v>20103</v>
      </c>
      <c r="J26" s="372">
        <f t="shared" si="6"/>
        <v>0</v>
      </c>
      <c r="K26" s="372">
        <f t="shared" si="7"/>
        <v>0</v>
      </c>
      <c r="L26" s="236">
        <v>0</v>
      </c>
      <c r="N26" s="236">
        <v>0</v>
      </c>
      <c r="O26" s="372">
        <v>0</v>
      </c>
      <c r="P26" s="372">
        <v>0</v>
      </c>
    </row>
    <row r="27" ht="33" customHeight="1" spans="1:17">
      <c r="A27" s="341">
        <v>2010301</v>
      </c>
      <c r="B27" s="336" t="s">
        <v>145</v>
      </c>
      <c r="C27" s="388">
        <v>4613</v>
      </c>
      <c r="D27" s="489">
        <v>5545</v>
      </c>
      <c r="E27" s="488">
        <f t="shared" si="1"/>
        <v>0.202037719488402</v>
      </c>
      <c r="F27" s="197" t="str">
        <f t="shared" si="2"/>
        <v>是</v>
      </c>
      <c r="G27" s="372" t="str">
        <f t="shared" si="3"/>
        <v>项</v>
      </c>
      <c r="H27" s="372" t="str">
        <f t="shared" si="4"/>
        <v>201</v>
      </c>
      <c r="I27" s="372" t="str">
        <f t="shared" si="5"/>
        <v>20103</v>
      </c>
      <c r="J27" s="372">
        <f t="shared" si="6"/>
        <v>5545</v>
      </c>
      <c r="K27" s="372">
        <f t="shared" si="7"/>
        <v>5544.813217</v>
      </c>
      <c r="L27" s="236">
        <v>3929.628385</v>
      </c>
      <c r="M27" s="372">
        <v>1615.184832</v>
      </c>
      <c r="N27" s="236">
        <v>0</v>
      </c>
      <c r="O27" s="372">
        <v>0</v>
      </c>
      <c r="P27" s="372">
        <v>0</v>
      </c>
      <c r="Q27" s="372">
        <v>0</v>
      </c>
    </row>
    <row r="28" ht="36" customHeight="1" spans="1:17">
      <c r="A28" s="341">
        <v>2010302</v>
      </c>
      <c r="B28" s="336" t="s">
        <v>146</v>
      </c>
      <c r="C28" s="388">
        <v>7</v>
      </c>
      <c r="D28" s="489"/>
      <c r="E28" s="488">
        <f t="shared" si="1"/>
        <v>-1</v>
      </c>
      <c r="F28" s="197" t="str">
        <f t="shared" si="2"/>
        <v>是</v>
      </c>
      <c r="G28" s="372" t="str">
        <f t="shared" si="3"/>
        <v>项</v>
      </c>
      <c r="H28" s="372" t="str">
        <f t="shared" si="4"/>
        <v>201</v>
      </c>
      <c r="I28" s="372" t="str">
        <f t="shared" si="5"/>
        <v>20103</v>
      </c>
      <c r="J28" s="372">
        <f t="shared" si="6"/>
        <v>0</v>
      </c>
      <c r="K28" s="372">
        <f t="shared" si="7"/>
        <v>0</v>
      </c>
      <c r="L28" s="236">
        <v>0</v>
      </c>
      <c r="M28" s="372">
        <v>0</v>
      </c>
      <c r="N28" s="236">
        <v>0</v>
      </c>
      <c r="O28" s="372">
        <v>0</v>
      </c>
      <c r="P28" s="372">
        <v>0</v>
      </c>
      <c r="Q28" s="372">
        <v>0</v>
      </c>
    </row>
    <row r="29" ht="36" hidden="1" customHeight="1" spans="1:17">
      <c r="A29" s="341">
        <v>2010303</v>
      </c>
      <c r="B29" s="336" t="s">
        <v>147</v>
      </c>
      <c r="C29" s="388">
        <v>0</v>
      </c>
      <c r="D29" s="489">
        <f>ROUND(J29-Q29,0)</f>
        <v>0</v>
      </c>
      <c r="E29" s="488" t="str">
        <f t="shared" si="1"/>
        <v/>
      </c>
      <c r="F29" s="197" t="str">
        <f t="shared" si="2"/>
        <v>否</v>
      </c>
      <c r="G29" s="372" t="str">
        <f t="shared" si="3"/>
        <v>项</v>
      </c>
      <c r="H29" s="372" t="str">
        <f t="shared" si="4"/>
        <v>201</v>
      </c>
      <c r="I29" s="372" t="str">
        <f t="shared" si="5"/>
        <v>20103</v>
      </c>
      <c r="J29" s="372">
        <f t="shared" si="6"/>
        <v>0</v>
      </c>
      <c r="K29" s="372">
        <f t="shared" si="7"/>
        <v>0</v>
      </c>
      <c r="L29" s="236">
        <v>0</v>
      </c>
      <c r="M29" s="372">
        <v>0</v>
      </c>
      <c r="N29" s="236">
        <v>0</v>
      </c>
      <c r="O29" s="372">
        <v>0</v>
      </c>
      <c r="P29" s="372">
        <v>0</v>
      </c>
      <c r="Q29" s="372">
        <v>0</v>
      </c>
    </row>
    <row r="30" ht="36" hidden="1" customHeight="1" spans="1:17">
      <c r="A30" s="341">
        <v>2010304</v>
      </c>
      <c r="B30" s="336" t="s">
        <v>162</v>
      </c>
      <c r="C30" s="388">
        <v>0</v>
      </c>
      <c r="D30" s="489">
        <f>ROUND(J30-Q30,0)</f>
        <v>0</v>
      </c>
      <c r="E30" s="488" t="str">
        <f t="shared" si="1"/>
        <v/>
      </c>
      <c r="F30" s="197" t="str">
        <f t="shared" si="2"/>
        <v>否</v>
      </c>
      <c r="G30" s="372" t="str">
        <f t="shared" si="3"/>
        <v>项</v>
      </c>
      <c r="H30" s="372" t="str">
        <f t="shared" si="4"/>
        <v>201</v>
      </c>
      <c r="I30" s="372" t="str">
        <f t="shared" si="5"/>
        <v>20103</v>
      </c>
      <c r="J30" s="372">
        <f t="shared" si="6"/>
        <v>0</v>
      </c>
      <c r="K30" s="372">
        <f t="shared" si="7"/>
        <v>0</v>
      </c>
      <c r="L30" s="236">
        <v>0</v>
      </c>
      <c r="M30" s="372">
        <v>0</v>
      </c>
      <c r="N30" s="236">
        <v>0</v>
      </c>
      <c r="O30" s="372">
        <v>0</v>
      </c>
      <c r="P30" s="372">
        <v>0</v>
      </c>
      <c r="Q30" s="372">
        <v>0</v>
      </c>
    </row>
    <row r="31" ht="36" hidden="1" customHeight="1" spans="1:17">
      <c r="A31" s="341">
        <v>2010305</v>
      </c>
      <c r="B31" s="336" t="s">
        <v>1660</v>
      </c>
      <c r="C31" s="388">
        <v>0</v>
      </c>
      <c r="D31" s="489">
        <f>ROUND(J31-Q31,0)</f>
        <v>0</v>
      </c>
      <c r="E31" s="488" t="str">
        <f t="shared" si="1"/>
        <v/>
      </c>
      <c r="F31" s="197" t="str">
        <f t="shared" si="2"/>
        <v>否</v>
      </c>
      <c r="G31" s="390" t="str">
        <f t="shared" si="3"/>
        <v>项</v>
      </c>
      <c r="H31" s="372" t="str">
        <f t="shared" si="4"/>
        <v>201</v>
      </c>
      <c r="I31" s="372" t="str">
        <f t="shared" si="5"/>
        <v>20103</v>
      </c>
      <c r="J31" s="372">
        <f t="shared" si="6"/>
        <v>0</v>
      </c>
      <c r="K31" s="372">
        <f t="shared" si="7"/>
        <v>0</v>
      </c>
      <c r="L31" s="236">
        <v>0</v>
      </c>
      <c r="M31" s="372">
        <v>0</v>
      </c>
      <c r="N31" s="236">
        <v>0</v>
      </c>
      <c r="O31" s="372">
        <v>0</v>
      </c>
      <c r="P31" s="372">
        <v>0</v>
      </c>
      <c r="Q31" s="372">
        <v>0</v>
      </c>
    </row>
    <row r="32" ht="33" customHeight="1" spans="1:17">
      <c r="A32" s="341">
        <v>2010306</v>
      </c>
      <c r="B32" s="336" t="s">
        <v>164</v>
      </c>
      <c r="C32" s="388">
        <v>581</v>
      </c>
      <c r="D32" s="489">
        <v>581</v>
      </c>
      <c r="E32" s="488">
        <f t="shared" si="1"/>
        <v>0</v>
      </c>
      <c r="F32" s="197" t="str">
        <f t="shared" si="2"/>
        <v>是</v>
      </c>
      <c r="G32" s="372" t="str">
        <f t="shared" si="3"/>
        <v>项</v>
      </c>
      <c r="H32" s="372" t="str">
        <f t="shared" si="4"/>
        <v>201</v>
      </c>
      <c r="I32" s="372" t="str">
        <f t="shared" si="5"/>
        <v>20103</v>
      </c>
      <c r="J32" s="372">
        <f t="shared" si="6"/>
        <v>581</v>
      </c>
      <c r="K32" s="372">
        <f t="shared" si="7"/>
        <v>580.729825</v>
      </c>
      <c r="L32" s="236">
        <v>310.0619</v>
      </c>
      <c r="M32" s="372">
        <v>270.667925</v>
      </c>
      <c r="N32" s="236">
        <v>0</v>
      </c>
      <c r="O32" s="372">
        <v>0</v>
      </c>
      <c r="P32" s="372">
        <v>0</v>
      </c>
      <c r="Q32" s="372">
        <v>0</v>
      </c>
    </row>
    <row r="33" ht="36" hidden="1" customHeight="1" spans="1:17">
      <c r="A33" s="341">
        <v>2010309</v>
      </c>
      <c r="B33" s="336" t="s">
        <v>166</v>
      </c>
      <c r="C33" s="388">
        <v>0</v>
      </c>
      <c r="D33" s="489">
        <f>ROUND(J33-Q33,0)</f>
        <v>0</v>
      </c>
      <c r="E33" s="488" t="str">
        <f t="shared" ref="E33:E66" si="10">IF(C33&lt;&gt;0,D33/C33-1,"")</f>
        <v/>
      </c>
      <c r="F33" s="197" t="str">
        <f t="shared" ref="F33:F66" si="11">IF(LEN(A33)=3,"是",IF(B33&lt;&gt;"",IF(SUM(C33:D33)&lt;&gt;0,"是","否"),"是"))</f>
        <v>否</v>
      </c>
      <c r="G33" s="372" t="str">
        <f t="shared" ref="G33:G66" si="12">IF(LEN(A33)=3,"类",IF(LEN(A33)=5,"款","项"))</f>
        <v>项</v>
      </c>
      <c r="H33" s="372" t="str">
        <f t="shared" ref="H33:H72" si="13">LEFT(A33,3)</f>
        <v>201</v>
      </c>
      <c r="I33" s="372" t="str">
        <f t="shared" ref="I33:I72" si="14">LEFT(A33,5)</f>
        <v>20103</v>
      </c>
      <c r="J33" s="372">
        <f t="shared" si="6"/>
        <v>0</v>
      </c>
      <c r="K33" s="372">
        <f t="shared" si="7"/>
        <v>0</v>
      </c>
      <c r="L33" s="236">
        <v>0</v>
      </c>
      <c r="M33" s="372">
        <v>0</v>
      </c>
      <c r="N33" s="236">
        <v>0</v>
      </c>
      <c r="O33" s="372">
        <v>0</v>
      </c>
      <c r="P33" s="372">
        <v>0</v>
      </c>
      <c r="Q33" s="372">
        <v>0</v>
      </c>
    </row>
    <row r="34" ht="33" customHeight="1" spans="1:17">
      <c r="A34" s="341">
        <v>2010350</v>
      </c>
      <c r="B34" s="336" t="s">
        <v>154</v>
      </c>
      <c r="C34" s="388">
        <v>5221</v>
      </c>
      <c r="D34" s="489">
        <v>4972</v>
      </c>
      <c r="E34" s="488">
        <f t="shared" si="10"/>
        <v>-0.0476920130243248</v>
      </c>
      <c r="F34" s="197" t="str">
        <f t="shared" si="11"/>
        <v>是</v>
      </c>
      <c r="G34" s="372" t="str">
        <f t="shared" si="12"/>
        <v>项</v>
      </c>
      <c r="H34" s="372" t="str">
        <f t="shared" si="13"/>
        <v>201</v>
      </c>
      <c r="I34" s="372" t="str">
        <f t="shared" si="14"/>
        <v>20103</v>
      </c>
      <c r="J34" s="372">
        <f t="shared" si="6"/>
        <v>4972</v>
      </c>
      <c r="K34" s="372">
        <f t="shared" si="7"/>
        <v>4971.568058</v>
      </c>
      <c r="L34" s="236">
        <v>4812.768058</v>
      </c>
      <c r="M34" s="372">
        <v>158.8</v>
      </c>
      <c r="N34" s="236">
        <v>0</v>
      </c>
      <c r="O34" s="372">
        <v>0</v>
      </c>
      <c r="P34" s="372">
        <v>0</v>
      </c>
      <c r="Q34" s="372">
        <v>0</v>
      </c>
    </row>
    <row r="35" ht="45" customHeight="1" spans="1:17">
      <c r="A35" s="491">
        <v>2010399</v>
      </c>
      <c r="B35" s="336" t="s">
        <v>167</v>
      </c>
      <c r="C35" s="388">
        <v>2762</v>
      </c>
      <c r="D35" s="489">
        <v>2654</v>
      </c>
      <c r="E35" s="488">
        <f t="shared" si="10"/>
        <v>-0.0391020999275887</v>
      </c>
      <c r="F35" s="197" t="str">
        <f t="shared" si="11"/>
        <v>是</v>
      </c>
      <c r="G35" s="372" t="str">
        <f t="shared" si="12"/>
        <v>项</v>
      </c>
      <c r="H35" s="372" t="str">
        <f t="shared" si="13"/>
        <v>201</v>
      </c>
      <c r="I35" s="372" t="str">
        <f t="shared" si="14"/>
        <v>20103</v>
      </c>
      <c r="J35" s="372">
        <f t="shared" si="6"/>
        <v>2654</v>
      </c>
      <c r="K35" s="372">
        <f t="shared" si="7"/>
        <v>2653.744884</v>
      </c>
      <c r="L35" s="236">
        <v>589.497708</v>
      </c>
      <c r="M35" s="372">
        <v>2064.247176</v>
      </c>
      <c r="N35" s="236">
        <v>0</v>
      </c>
      <c r="O35" s="372">
        <v>0</v>
      </c>
      <c r="P35" s="372">
        <v>0</v>
      </c>
      <c r="Q35" s="372">
        <v>0</v>
      </c>
    </row>
    <row r="36" ht="33" customHeight="1" spans="1:16">
      <c r="A36" s="341">
        <v>20104</v>
      </c>
      <c r="B36" s="336" t="s">
        <v>168</v>
      </c>
      <c r="C36" s="487">
        <f>SUM(C37:C46)</f>
        <v>1663</v>
      </c>
      <c r="D36" s="487">
        <f>SUM(D37:D46)</f>
        <v>1822</v>
      </c>
      <c r="E36" s="488">
        <f t="shared" si="10"/>
        <v>0.0956103427540589</v>
      </c>
      <c r="F36" s="197" t="str">
        <f t="shared" si="11"/>
        <v>是</v>
      </c>
      <c r="G36" s="372" t="str">
        <f t="shared" si="12"/>
        <v>款</v>
      </c>
      <c r="H36" s="372" t="str">
        <f t="shared" si="13"/>
        <v>201</v>
      </c>
      <c r="I36" s="372" t="str">
        <f t="shared" si="14"/>
        <v>20104</v>
      </c>
      <c r="J36" s="372">
        <f t="shared" si="6"/>
        <v>0</v>
      </c>
      <c r="K36" s="372">
        <f t="shared" si="7"/>
        <v>0</v>
      </c>
      <c r="L36" s="236">
        <v>0</v>
      </c>
      <c r="N36" s="236">
        <v>0</v>
      </c>
      <c r="O36" s="372">
        <v>0</v>
      </c>
      <c r="P36" s="372">
        <v>0</v>
      </c>
    </row>
    <row r="37" ht="33" customHeight="1" spans="1:17">
      <c r="A37" s="341">
        <v>2010401</v>
      </c>
      <c r="B37" s="336" t="s">
        <v>145</v>
      </c>
      <c r="C37" s="388">
        <v>354</v>
      </c>
      <c r="D37" s="489">
        <v>350</v>
      </c>
      <c r="E37" s="488">
        <f t="shared" si="10"/>
        <v>-0.0112994350282486</v>
      </c>
      <c r="F37" s="197" t="str">
        <f t="shared" si="11"/>
        <v>是</v>
      </c>
      <c r="G37" s="372" t="str">
        <f t="shared" si="12"/>
        <v>项</v>
      </c>
      <c r="H37" s="372" t="str">
        <f t="shared" si="13"/>
        <v>201</v>
      </c>
      <c r="I37" s="372" t="str">
        <f t="shared" si="14"/>
        <v>20104</v>
      </c>
      <c r="J37" s="372">
        <f t="shared" si="6"/>
        <v>350</v>
      </c>
      <c r="K37" s="372">
        <f t="shared" si="7"/>
        <v>349.934986</v>
      </c>
      <c r="L37" s="236">
        <v>349.934986</v>
      </c>
      <c r="M37" s="372">
        <v>0</v>
      </c>
      <c r="N37" s="236">
        <v>0</v>
      </c>
      <c r="O37" s="372">
        <v>0</v>
      </c>
      <c r="P37" s="372">
        <v>0</v>
      </c>
      <c r="Q37" s="372">
        <v>0</v>
      </c>
    </row>
    <row r="38" ht="33" hidden="1" customHeight="1" spans="1:17">
      <c r="A38" s="341">
        <v>2010402</v>
      </c>
      <c r="B38" s="336" t="s">
        <v>146</v>
      </c>
      <c r="C38" s="388"/>
      <c r="D38" s="489"/>
      <c r="E38" s="488" t="str">
        <f t="shared" si="10"/>
        <v/>
      </c>
      <c r="F38" s="197" t="str">
        <f t="shared" si="11"/>
        <v>否</v>
      </c>
      <c r="G38" s="372" t="str">
        <f t="shared" si="12"/>
        <v>项</v>
      </c>
      <c r="H38" s="372" t="str">
        <f t="shared" si="13"/>
        <v>201</v>
      </c>
      <c r="I38" s="372" t="str">
        <f t="shared" si="14"/>
        <v>20104</v>
      </c>
      <c r="J38" s="372">
        <f t="shared" si="6"/>
        <v>0</v>
      </c>
      <c r="K38" s="372">
        <f t="shared" si="7"/>
        <v>0</v>
      </c>
      <c r="L38" s="236">
        <v>0</v>
      </c>
      <c r="M38" s="372">
        <v>0</v>
      </c>
      <c r="N38" s="236">
        <v>0</v>
      </c>
      <c r="O38" s="372">
        <v>0</v>
      </c>
      <c r="P38" s="372">
        <v>0</v>
      </c>
      <c r="Q38" s="372">
        <v>0</v>
      </c>
    </row>
    <row r="39" ht="36" hidden="1" customHeight="1" spans="1:17">
      <c r="A39" s="341">
        <v>2010403</v>
      </c>
      <c r="B39" s="336" t="s">
        <v>147</v>
      </c>
      <c r="C39" s="388">
        <v>0</v>
      </c>
      <c r="D39" s="489">
        <f>ROUND(J39-Q39,0)</f>
        <v>0</v>
      </c>
      <c r="E39" s="488" t="str">
        <f t="shared" si="10"/>
        <v/>
      </c>
      <c r="F39" s="197" t="str">
        <f t="shared" si="11"/>
        <v>否</v>
      </c>
      <c r="G39" s="372" t="str">
        <f t="shared" si="12"/>
        <v>项</v>
      </c>
      <c r="H39" s="372" t="str">
        <f t="shared" si="13"/>
        <v>201</v>
      </c>
      <c r="I39" s="372" t="str">
        <f t="shared" si="14"/>
        <v>20104</v>
      </c>
      <c r="J39" s="372">
        <f t="shared" si="6"/>
        <v>0</v>
      </c>
      <c r="K39" s="372">
        <f t="shared" si="7"/>
        <v>0</v>
      </c>
      <c r="L39" s="236">
        <v>0</v>
      </c>
      <c r="M39" s="372">
        <v>0</v>
      </c>
      <c r="N39" s="236">
        <v>0</v>
      </c>
      <c r="O39" s="372">
        <v>0</v>
      </c>
      <c r="P39" s="372">
        <v>0</v>
      </c>
      <c r="Q39" s="372">
        <v>0</v>
      </c>
    </row>
    <row r="40" ht="36" hidden="1" customHeight="1" spans="1:17">
      <c r="A40" s="341">
        <v>2010404</v>
      </c>
      <c r="B40" s="336" t="s">
        <v>169</v>
      </c>
      <c r="C40" s="388"/>
      <c r="D40" s="489"/>
      <c r="E40" s="488" t="str">
        <f t="shared" si="10"/>
        <v/>
      </c>
      <c r="F40" s="197" t="str">
        <f t="shared" si="11"/>
        <v>否</v>
      </c>
      <c r="G40" s="372" t="str">
        <f t="shared" si="12"/>
        <v>项</v>
      </c>
      <c r="H40" s="372" t="str">
        <f t="shared" si="13"/>
        <v>201</v>
      </c>
      <c r="I40" s="372" t="str">
        <f t="shared" si="14"/>
        <v>20104</v>
      </c>
      <c r="J40" s="372">
        <f t="shared" si="6"/>
        <v>0</v>
      </c>
      <c r="K40" s="372">
        <f t="shared" si="7"/>
        <v>0</v>
      </c>
      <c r="L40" s="236">
        <v>0</v>
      </c>
      <c r="M40" s="372">
        <v>0</v>
      </c>
      <c r="N40" s="236">
        <v>0</v>
      </c>
      <c r="O40" s="372">
        <v>0</v>
      </c>
      <c r="P40" s="372">
        <v>0</v>
      </c>
      <c r="Q40" s="372">
        <v>0</v>
      </c>
    </row>
    <row r="41" ht="36" hidden="1" customHeight="1" spans="1:17">
      <c r="A41" s="341">
        <v>2010405</v>
      </c>
      <c r="B41" s="336" t="s">
        <v>170</v>
      </c>
      <c r="C41" s="388">
        <v>0</v>
      </c>
      <c r="D41" s="489">
        <f>ROUND(J41-Q41,0)</f>
        <v>0</v>
      </c>
      <c r="E41" s="488" t="str">
        <f t="shared" si="10"/>
        <v/>
      </c>
      <c r="F41" s="197" t="str">
        <f t="shared" si="11"/>
        <v>否</v>
      </c>
      <c r="G41" s="372" t="str">
        <f t="shared" si="12"/>
        <v>项</v>
      </c>
      <c r="H41" s="372" t="str">
        <f t="shared" si="13"/>
        <v>201</v>
      </c>
      <c r="I41" s="372" t="str">
        <f t="shared" si="14"/>
        <v>20104</v>
      </c>
      <c r="J41" s="372">
        <f t="shared" si="6"/>
        <v>0</v>
      </c>
      <c r="K41" s="372">
        <f t="shared" si="7"/>
        <v>0</v>
      </c>
      <c r="L41" s="236">
        <v>0</v>
      </c>
      <c r="M41" s="372">
        <v>0</v>
      </c>
      <c r="N41" s="236">
        <v>0</v>
      </c>
      <c r="O41" s="372">
        <v>0</v>
      </c>
      <c r="P41" s="372">
        <v>0</v>
      </c>
      <c r="Q41" s="372">
        <v>0</v>
      </c>
    </row>
    <row r="42" ht="33" customHeight="1" spans="1:17">
      <c r="A42" s="341">
        <v>2010406</v>
      </c>
      <c r="B42" s="336" t="s">
        <v>171</v>
      </c>
      <c r="C42" s="388">
        <v>300</v>
      </c>
      <c r="D42" s="489">
        <v>400</v>
      </c>
      <c r="E42" s="488">
        <f t="shared" si="10"/>
        <v>0.333333333333333</v>
      </c>
      <c r="F42" s="197" t="str">
        <f t="shared" si="11"/>
        <v>是</v>
      </c>
      <c r="G42" s="372" t="str">
        <f t="shared" si="12"/>
        <v>项</v>
      </c>
      <c r="H42" s="372" t="str">
        <f t="shared" si="13"/>
        <v>201</v>
      </c>
      <c r="I42" s="372" t="str">
        <f t="shared" si="14"/>
        <v>20104</v>
      </c>
      <c r="J42" s="372">
        <f t="shared" si="6"/>
        <v>400</v>
      </c>
      <c r="K42" s="372">
        <f t="shared" si="7"/>
        <v>400</v>
      </c>
      <c r="L42" s="236">
        <v>0</v>
      </c>
      <c r="M42" s="372">
        <v>400</v>
      </c>
      <c r="N42" s="236">
        <v>0</v>
      </c>
      <c r="O42" s="372">
        <v>0</v>
      </c>
      <c r="P42" s="372">
        <v>0</v>
      </c>
      <c r="Q42" s="372">
        <v>0</v>
      </c>
    </row>
    <row r="43" ht="36" hidden="1" customHeight="1" spans="1:17">
      <c r="A43" s="341">
        <v>2010407</v>
      </c>
      <c r="B43" s="336" t="s">
        <v>172</v>
      </c>
      <c r="C43" s="388">
        <v>0</v>
      </c>
      <c r="D43" s="489">
        <f>ROUND(J43-Q43,0)</f>
        <v>0</v>
      </c>
      <c r="E43" s="488" t="str">
        <f t="shared" si="10"/>
        <v/>
      </c>
      <c r="F43" s="197" t="str">
        <f t="shared" si="11"/>
        <v>否</v>
      </c>
      <c r="G43" s="372" t="str">
        <f t="shared" si="12"/>
        <v>项</v>
      </c>
      <c r="H43" s="372" t="str">
        <f t="shared" si="13"/>
        <v>201</v>
      </c>
      <c r="I43" s="372" t="str">
        <f t="shared" si="14"/>
        <v>20104</v>
      </c>
      <c r="J43" s="372">
        <f t="shared" si="6"/>
        <v>0</v>
      </c>
      <c r="K43" s="372">
        <f t="shared" si="7"/>
        <v>0</v>
      </c>
      <c r="L43" s="236">
        <v>0</v>
      </c>
      <c r="M43" s="372">
        <v>0</v>
      </c>
      <c r="N43" s="236">
        <v>0</v>
      </c>
      <c r="O43" s="372">
        <v>0</v>
      </c>
      <c r="P43" s="372">
        <v>0</v>
      </c>
      <c r="Q43" s="372">
        <v>0</v>
      </c>
    </row>
    <row r="44" ht="36" customHeight="1" spans="1:17">
      <c r="A44" s="341">
        <v>2010408</v>
      </c>
      <c r="B44" s="336" t="s">
        <v>173</v>
      </c>
      <c r="C44" s="388"/>
      <c r="D44" s="489">
        <v>1</v>
      </c>
      <c r="E44" s="488" t="str">
        <f t="shared" si="10"/>
        <v/>
      </c>
      <c r="F44" s="197" t="str">
        <f t="shared" si="11"/>
        <v>是</v>
      </c>
      <c r="G44" s="372" t="str">
        <f t="shared" si="12"/>
        <v>项</v>
      </c>
      <c r="H44" s="372" t="str">
        <f t="shared" si="13"/>
        <v>201</v>
      </c>
      <c r="I44" s="372" t="str">
        <f t="shared" si="14"/>
        <v>20104</v>
      </c>
      <c r="J44" s="372">
        <f t="shared" si="6"/>
        <v>1</v>
      </c>
      <c r="K44" s="372">
        <f t="shared" si="7"/>
        <v>0.9</v>
      </c>
      <c r="L44" s="236">
        <v>0</v>
      </c>
      <c r="M44" s="372">
        <v>0</v>
      </c>
      <c r="N44" s="236">
        <v>0</v>
      </c>
      <c r="O44" s="372">
        <v>0</v>
      </c>
      <c r="P44" s="372">
        <v>0.9</v>
      </c>
      <c r="Q44" s="372">
        <v>0</v>
      </c>
    </row>
    <row r="45" ht="36" customHeight="1" spans="1:17">
      <c r="A45" s="341">
        <v>2010450</v>
      </c>
      <c r="B45" s="336" t="s">
        <v>154</v>
      </c>
      <c r="C45" s="388">
        <v>343</v>
      </c>
      <c r="D45" s="489">
        <v>323</v>
      </c>
      <c r="E45" s="488">
        <f t="shared" si="10"/>
        <v>-0.0583090379008746</v>
      </c>
      <c r="F45" s="197" t="str">
        <f t="shared" si="11"/>
        <v>是</v>
      </c>
      <c r="G45" s="372" t="str">
        <f t="shared" si="12"/>
        <v>项</v>
      </c>
      <c r="H45" s="372" t="str">
        <f t="shared" si="13"/>
        <v>201</v>
      </c>
      <c r="I45" s="372" t="str">
        <f t="shared" si="14"/>
        <v>20104</v>
      </c>
      <c r="J45" s="372">
        <f t="shared" si="6"/>
        <v>323</v>
      </c>
      <c r="K45" s="372">
        <f t="shared" si="7"/>
        <v>323.310128</v>
      </c>
      <c r="L45" s="236">
        <v>323.310128</v>
      </c>
      <c r="M45" s="372">
        <v>0</v>
      </c>
      <c r="N45" s="236">
        <v>0</v>
      </c>
      <c r="O45" s="372">
        <v>0</v>
      </c>
      <c r="P45" s="372">
        <v>0</v>
      </c>
      <c r="Q45" s="372">
        <v>0</v>
      </c>
    </row>
    <row r="46" ht="33" customHeight="1" spans="1:17">
      <c r="A46" s="341">
        <v>2010499</v>
      </c>
      <c r="B46" s="336" t="s">
        <v>174</v>
      </c>
      <c r="C46" s="388">
        <v>666</v>
      </c>
      <c r="D46" s="489">
        <v>748</v>
      </c>
      <c r="E46" s="488">
        <f t="shared" si="10"/>
        <v>0.123123123123123</v>
      </c>
      <c r="F46" s="197" t="str">
        <f t="shared" si="11"/>
        <v>是</v>
      </c>
      <c r="G46" s="372" t="str">
        <f t="shared" si="12"/>
        <v>项</v>
      </c>
      <c r="H46" s="372" t="str">
        <f t="shared" si="13"/>
        <v>201</v>
      </c>
      <c r="I46" s="372" t="str">
        <f t="shared" si="14"/>
        <v>20104</v>
      </c>
      <c r="J46" s="372">
        <f t="shared" si="6"/>
        <v>748</v>
      </c>
      <c r="K46" s="372">
        <f t="shared" si="7"/>
        <v>747.92</v>
      </c>
      <c r="L46" s="236">
        <v>0</v>
      </c>
      <c r="M46" s="372">
        <v>743.22</v>
      </c>
      <c r="N46" s="236">
        <v>0</v>
      </c>
      <c r="O46" s="372">
        <v>0</v>
      </c>
      <c r="P46" s="372">
        <v>4.7</v>
      </c>
      <c r="Q46" s="372">
        <v>0</v>
      </c>
    </row>
    <row r="47" ht="33" customHeight="1" spans="1:16">
      <c r="A47" s="341">
        <v>20105</v>
      </c>
      <c r="B47" s="336" t="s">
        <v>175</v>
      </c>
      <c r="C47" s="487">
        <f>SUM(C48:C57)</f>
        <v>313</v>
      </c>
      <c r="D47" s="487">
        <f>SUM(D48:D57)</f>
        <v>449</v>
      </c>
      <c r="E47" s="488">
        <f t="shared" si="10"/>
        <v>0.434504792332268</v>
      </c>
      <c r="F47" s="197" t="str">
        <f t="shared" si="11"/>
        <v>是</v>
      </c>
      <c r="G47" s="372" t="str">
        <f t="shared" si="12"/>
        <v>款</v>
      </c>
      <c r="H47" s="372" t="str">
        <f t="shared" si="13"/>
        <v>201</v>
      </c>
      <c r="I47" s="372" t="str">
        <f t="shared" si="14"/>
        <v>20105</v>
      </c>
      <c r="J47" s="372">
        <f t="shared" si="6"/>
        <v>0</v>
      </c>
      <c r="K47" s="372">
        <f t="shared" si="7"/>
        <v>0</v>
      </c>
      <c r="L47" s="236">
        <v>0</v>
      </c>
      <c r="N47" s="236">
        <v>0</v>
      </c>
      <c r="O47" s="372">
        <v>0</v>
      </c>
      <c r="P47" s="372">
        <v>0</v>
      </c>
    </row>
    <row r="48" ht="33" customHeight="1" spans="1:17">
      <c r="A48" s="341">
        <v>2010501</v>
      </c>
      <c r="B48" s="336" t="s">
        <v>145</v>
      </c>
      <c r="C48" s="388">
        <v>282</v>
      </c>
      <c r="D48" s="489">
        <v>254</v>
      </c>
      <c r="E48" s="488">
        <f t="shared" si="10"/>
        <v>-0.099290780141844</v>
      </c>
      <c r="F48" s="197" t="str">
        <f t="shared" si="11"/>
        <v>是</v>
      </c>
      <c r="G48" s="372" t="str">
        <f t="shared" si="12"/>
        <v>项</v>
      </c>
      <c r="H48" s="372" t="str">
        <f t="shared" si="13"/>
        <v>201</v>
      </c>
      <c r="I48" s="372" t="str">
        <f t="shared" si="14"/>
        <v>20105</v>
      </c>
      <c r="J48" s="372">
        <f t="shared" si="6"/>
        <v>254</v>
      </c>
      <c r="K48" s="372">
        <f t="shared" si="7"/>
        <v>253.529808</v>
      </c>
      <c r="L48" s="236">
        <v>253.529808</v>
      </c>
      <c r="M48" s="372">
        <v>0</v>
      </c>
      <c r="N48" s="236">
        <v>0</v>
      </c>
      <c r="O48" s="372">
        <v>0</v>
      </c>
      <c r="P48" s="372">
        <v>0</v>
      </c>
      <c r="Q48" s="372">
        <v>0</v>
      </c>
    </row>
    <row r="49" ht="36" hidden="1" customHeight="1" spans="1:17">
      <c r="A49" s="341">
        <v>2010502</v>
      </c>
      <c r="B49" s="336" t="s">
        <v>146</v>
      </c>
      <c r="C49" s="388">
        <v>0</v>
      </c>
      <c r="D49" s="489">
        <f t="shared" ref="D48:D57" si="15">ROUND(J49-Q49,0)</f>
        <v>0</v>
      </c>
      <c r="E49" s="488" t="str">
        <f t="shared" si="10"/>
        <v/>
      </c>
      <c r="F49" s="197" t="str">
        <f t="shared" si="11"/>
        <v>否</v>
      </c>
      <c r="G49" s="372" t="str">
        <f t="shared" si="12"/>
        <v>项</v>
      </c>
      <c r="H49" s="372" t="str">
        <f t="shared" si="13"/>
        <v>201</v>
      </c>
      <c r="I49" s="372" t="str">
        <f t="shared" si="14"/>
        <v>20105</v>
      </c>
      <c r="J49" s="372">
        <f t="shared" si="6"/>
        <v>0</v>
      </c>
      <c r="K49" s="372">
        <f t="shared" si="7"/>
        <v>0</v>
      </c>
      <c r="L49" s="236">
        <v>0</v>
      </c>
      <c r="M49" s="372">
        <v>0</v>
      </c>
      <c r="N49" s="236">
        <v>0</v>
      </c>
      <c r="O49" s="372">
        <v>0</v>
      </c>
      <c r="P49" s="372">
        <v>0</v>
      </c>
      <c r="Q49" s="372">
        <v>0</v>
      </c>
    </row>
    <row r="50" ht="36" hidden="1" customHeight="1" spans="1:17">
      <c r="A50" s="341">
        <v>2010503</v>
      </c>
      <c r="B50" s="336" t="s">
        <v>147</v>
      </c>
      <c r="C50" s="388">
        <v>0</v>
      </c>
      <c r="D50" s="489">
        <f t="shared" si="15"/>
        <v>0</v>
      </c>
      <c r="E50" s="488" t="str">
        <f t="shared" si="10"/>
        <v/>
      </c>
      <c r="F50" s="197" t="str">
        <f t="shared" si="11"/>
        <v>否</v>
      </c>
      <c r="G50" s="372" t="str">
        <f t="shared" si="12"/>
        <v>项</v>
      </c>
      <c r="H50" s="372" t="str">
        <f t="shared" si="13"/>
        <v>201</v>
      </c>
      <c r="I50" s="372" t="str">
        <f t="shared" si="14"/>
        <v>20105</v>
      </c>
      <c r="J50" s="372">
        <f t="shared" si="6"/>
        <v>0</v>
      </c>
      <c r="K50" s="372">
        <f t="shared" si="7"/>
        <v>0</v>
      </c>
      <c r="L50" s="236">
        <v>0</v>
      </c>
      <c r="M50" s="372">
        <v>0</v>
      </c>
      <c r="N50" s="236">
        <v>0</v>
      </c>
      <c r="O50" s="372">
        <v>0</v>
      </c>
      <c r="P50" s="372">
        <v>0</v>
      </c>
      <c r="Q50" s="372">
        <v>0</v>
      </c>
    </row>
    <row r="51" ht="36" hidden="1" customHeight="1" spans="1:17">
      <c r="A51" s="341">
        <v>2010504</v>
      </c>
      <c r="B51" s="336" t="s">
        <v>176</v>
      </c>
      <c r="C51" s="388">
        <v>0</v>
      </c>
      <c r="D51" s="489">
        <f t="shared" si="15"/>
        <v>0</v>
      </c>
      <c r="E51" s="488" t="str">
        <f t="shared" si="10"/>
        <v/>
      </c>
      <c r="F51" s="197" t="str">
        <f t="shared" si="11"/>
        <v>否</v>
      </c>
      <c r="G51" s="372" t="str">
        <f t="shared" si="12"/>
        <v>项</v>
      </c>
      <c r="H51" s="372" t="str">
        <f t="shared" si="13"/>
        <v>201</v>
      </c>
      <c r="I51" s="372" t="str">
        <f t="shared" si="14"/>
        <v>20105</v>
      </c>
      <c r="J51" s="372">
        <f t="shared" si="6"/>
        <v>0</v>
      </c>
      <c r="K51" s="372">
        <f t="shared" si="7"/>
        <v>0</v>
      </c>
      <c r="L51" s="236">
        <v>0</v>
      </c>
      <c r="M51" s="372">
        <v>0</v>
      </c>
      <c r="N51" s="236">
        <v>0</v>
      </c>
      <c r="O51" s="372">
        <v>0</v>
      </c>
      <c r="P51" s="372">
        <v>0</v>
      </c>
      <c r="Q51" s="372">
        <v>0</v>
      </c>
    </row>
    <row r="52" ht="36" hidden="1" customHeight="1" spans="1:17">
      <c r="A52" s="341">
        <v>2010505</v>
      </c>
      <c r="B52" s="336" t="s">
        <v>177</v>
      </c>
      <c r="C52" s="388">
        <v>0</v>
      </c>
      <c r="D52" s="489">
        <f t="shared" si="15"/>
        <v>0</v>
      </c>
      <c r="E52" s="488" t="str">
        <f t="shared" si="10"/>
        <v/>
      </c>
      <c r="F52" s="197" t="str">
        <f t="shared" si="11"/>
        <v>否</v>
      </c>
      <c r="G52" s="372" t="str">
        <f t="shared" si="12"/>
        <v>项</v>
      </c>
      <c r="H52" s="372" t="str">
        <f t="shared" si="13"/>
        <v>201</v>
      </c>
      <c r="I52" s="372" t="str">
        <f t="shared" si="14"/>
        <v>20105</v>
      </c>
      <c r="J52" s="372">
        <f t="shared" si="6"/>
        <v>0</v>
      </c>
      <c r="K52" s="372">
        <f t="shared" si="7"/>
        <v>0</v>
      </c>
      <c r="L52" s="236">
        <v>0</v>
      </c>
      <c r="M52" s="372">
        <v>0</v>
      </c>
      <c r="N52" s="236">
        <v>0</v>
      </c>
      <c r="O52" s="372">
        <v>0</v>
      </c>
      <c r="P52" s="372">
        <v>0</v>
      </c>
      <c r="Q52" s="372">
        <v>0</v>
      </c>
    </row>
    <row r="53" ht="36" hidden="1" customHeight="1" spans="1:17">
      <c r="A53" s="341">
        <v>2010506</v>
      </c>
      <c r="B53" s="336" t="s">
        <v>178</v>
      </c>
      <c r="C53" s="388">
        <v>0</v>
      </c>
      <c r="D53" s="489">
        <f t="shared" si="15"/>
        <v>0</v>
      </c>
      <c r="E53" s="488" t="str">
        <f t="shared" si="10"/>
        <v/>
      </c>
      <c r="F53" s="197" t="str">
        <f t="shared" si="11"/>
        <v>否</v>
      </c>
      <c r="G53" s="372" t="str">
        <f t="shared" si="12"/>
        <v>项</v>
      </c>
      <c r="H53" s="372" t="str">
        <f t="shared" si="13"/>
        <v>201</v>
      </c>
      <c r="I53" s="372" t="str">
        <f t="shared" si="14"/>
        <v>20105</v>
      </c>
      <c r="J53" s="372">
        <f t="shared" si="6"/>
        <v>0</v>
      </c>
      <c r="K53" s="372">
        <f t="shared" si="7"/>
        <v>0</v>
      </c>
      <c r="L53" s="236">
        <v>0</v>
      </c>
      <c r="M53" s="372">
        <v>0</v>
      </c>
      <c r="N53" s="236">
        <v>0</v>
      </c>
      <c r="O53" s="372">
        <v>0</v>
      </c>
      <c r="P53" s="372">
        <v>0</v>
      </c>
      <c r="Q53" s="372">
        <v>0</v>
      </c>
    </row>
    <row r="54" ht="33" customHeight="1" spans="1:17">
      <c r="A54" s="341">
        <v>2010507</v>
      </c>
      <c r="B54" s="336" t="s">
        <v>179</v>
      </c>
      <c r="C54" s="388">
        <v>30</v>
      </c>
      <c r="D54" s="489">
        <v>171</v>
      </c>
      <c r="E54" s="488">
        <f t="shared" si="10"/>
        <v>4.7</v>
      </c>
      <c r="F54" s="197" t="str">
        <f t="shared" si="11"/>
        <v>是</v>
      </c>
      <c r="G54" s="372" t="str">
        <f t="shared" si="12"/>
        <v>项</v>
      </c>
      <c r="H54" s="372" t="str">
        <f t="shared" si="13"/>
        <v>201</v>
      </c>
      <c r="I54" s="372" t="str">
        <f t="shared" si="14"/>
        <v>20105</v>
      </c>
      <c r="J54" s="372">
        <f t="shared" si="6"/>
        <v>171</v>
      </c>
      <c r="K54" s="372">
        <f t="shared" si="7"/>
        <v>170.9515</v>
      </c>
      <c r="L54" s="236">
        <v>0</v>
      </c>
      <c r="M54" s="372">
        <v>111.67</v>
      </c>
      <c r="N54" s="236">
        <v>0</v>
      </c>
      <c r="O54" s="372">
        <v>0</v>
      </c>
      <c r="P54" s="372">
        <v>59.2815</v>
      </c>
      <c r="Q54" s="372">
        <v>0</v>
      </c>
    </row>
    <row r="55" ht="36" hidden="1" customHeight="1" spans="1:17">
      <c r="A55" s="341">
        <v>2010508</v>
      </c>
      <c r="B55" s="336" t="s">
        <v>180</v>
      </c>
      <c r="C55" s="388"/>
      <c r="D55" s="489"/>
      <c r="E55" s="488" t="str">
        <f t="shared" si="10"/>
        <v/>
      </c>
      <c r="F55" s="197" t="str">
        <f t="shared" si="11"/>
        <v>否</v>
      </c>
      <c r="G55" s="372" t="str">
        <f t="shared" si="12"/>
        <v>项</v>
      </c>
      <c r="H55" s="372" t="str">
        <f t="shared" si="13"/>
        <v>201</v>
      </c>
      <c r="I55" s="372" t="str">
        <f t="shared" si="14"/>
        <v>20105</v>
      </c>
      <c r="J55" s="372">
        <f t="shared" si="6"/>
        <v>0</v>
      </c>
      <c r="K55" s="372">
        <f t="shared" si="7"/>
        <v>0</v>
      </c>
      <c r="L55" s="236">
        <v>0</v>
      </c>
      <c r="M55" s="372">
        <v>0</v>
      </c>
      <c r="N55" s="236">
        <v>0</v>
      </c>
      <c r="O55" s="372">
        <v>0</v>
      </c>
      <c r="P55" s="372">
        <v>0</v>
      </c>
      <c r="Q55" s="372">
        <v>0</v>
      </c>
    </row>
    <row r="56" ht="36" hidden="1" customHeight="1" spans="1:17">
      <c r="A56" s="341">
        <v>2010550</v>
      </c>
      <c r="B56" s="336" t="s">
        <v>154</v>
      </c>
      <c r="C56" s="388">
        <v>0</v>
      </c>
      <c r="D56" s="489">
        <f t="shared" si="15"/>
        <v>0</v>
      </c>
      <c r="E56" s="488" t="str">
        <f t="shared" si="10"/>
        <v/>
      </c>
      <c r="F56" s="197" t="str">
        <f t="shared" si="11"/>
        <v>否</v>
      </c>
      <c r="G56" s="372" t="str">
        <f t="shared" si="12"/>
        <v>项</v>
      </c>
      <c r="H56" s="372" t="str">
        <f t="shared" si="13"/>
        <v>201</v>
      </c>
      <c r="I56" s="372" t="str">
        <f t="shared" si="14"/>
        <v>20105</v>
      </c>
      <c r="J56" s="372">
        <f t="shared" si="6"/>
        <v>0</v>
      </c>
      <c r="K56" s="372">
        <f t="shared" si="7"/>
        <v>0</v>
      </c>
      <c r="L56" s="236">
        <v>0</v>
      </c>
      <c r="M56" s="372">
        <v>0</v>
      </c>
      <c r="N56" s="236">
        <v>0</v>
      </c>
      <c r="O56" s="372">
        <v>0</v>
      </c>
      <c r="P56" s="372">
        <v>0</v>
      </c>
      <c r="Q56" s="372">
        <v>0</v>
      </c>
    </row>
    <row r="57" ht="33" customHeight="1" spans="1:17">
      <c r="A57" s="341">
        <v>2010599</v>
      </c>
      <c r="B57" s="336" t="s">
        <v>181</v>
      </c>
      <c r="C57" s="388">
        <v>1</v>
      </c>
      <c r="D57" s="489">
        <v>24</v>
      </c>
      <c r="E57" s="488">
        <f t="shared" si="10"/>
        <v>23</v>
      </c>
      <c r="F57" s="197" t="str">
        <f t="shared" si="11"/>
        <v>是</v>
      </c>
      <c r="G57" s="372" t="str">
        <f t="shared" si="12"/>
        <v>项</v>
      </c>
      <c r="H57" s="372" t="str">
        <f t="shared" si="13"/>
        <v>201</v>
      </c>
      <c r="I57" s="372" t="str">
        <f t="shared" si="14"/>
        <v>20105</v>
      </c>
      <c r="J57" s="372">
        <f t="shared" si="6"/>
        <v>24</v>
      </c>
      <c r="K57" s="372">
        <f t="shared" si="7"/>
        <v>23.662</v>
      </c>
      <c r="L57" s="236">
        <v>0</v>
      </c>
      <c r="M57" s="372">
        <v>23.662</v>
      </c>
      <c r="N57" s="236">
        <v>0</v>
      </c>
      <c r="O57" s="372">
        <v>0</v>
      </c>
      <c r="P57" s="372">
        <v>0</v>
      </c>
      <c r="Q57" s="372">
        <v>0</v>
      </c>
    </row>
    <row r="58" ht="33" customHeight="1" spans="1:16">
      <c r="A58" s="341">
        <v>20106</v>
      </c>
      <c r="B58" s="336" t="s">
        <v>182</v>
      </c>
      <c r="C58" s="487">
        <f>SUM(C59:C68)</f>
        <v>1472</v>
      </c>
      <c r="D58" s="487">
        <f>SUM(D59:D68)</f>
        <v>1260</v>
      </c>
      <c r="E58" s="488">
        <f t="shared" si="10"/>
        <v>-0.144021739130435</v>
      </c>
      <c r="F58" s="197" t="str">
        <f t="shared" si="11"/>
        <v>是</v>
      </c>
      <c r="G58" s="372" t="str">
        <f t="shared" si="12"/>
        <v>款</v>
      </c>
      <c r="H58" s="372" t="str">
        <f t="shared" si="13"/>
        <v>201</v>
      </c>
      <c r="I58" s="372" t="str">
        <f t="shared" si="14"/>
        <v>20106</v>
      </c>
      <c r="J58" s="372">
        <f t="shared" si="6"/>
        <v>0</v>
      </c>
      <c r="K58" s="372">
        <f t="shared" si="7"/>
        <v>0</v>
      </c>
      <c r="L58" s="236">
        <v>0</v>
      </c>
      <c r="N58" s="236">
        <v>0</v>
      </c>
      <c r="O58" s="372">
        <v>0</v>
      </c>
      <c r="P58" s="372">
        <v>0</v>
      </c>
    </row>
    <row r="59" ht="33" customHeight="1" spans="1:17">
      <c r="A59" s="341">
        <v>2010601</v>
      </c>
      <c r="B59" s="336" t="s">
        <v>145</v>
      </c>
      <c r="C59" s="388">
        <v>1391</v>
      </c>
      <c r="D59" s="489">
        <v>1048</v>
      </c>
      <c r="E59" s="488">
        <f t="shared" si="10"/>
        <v>-0.246585190510424</v>
      </c>
      <c r="F59" s="197" t="str">
        <f t="shared" si="11"/>
        <v>是</v>
      </c>
      <c r="G59" s="372" t="str">
        <f t="shared" si="12"/>
        <v>项</v>
      </c>
      <c r="H59" s="372" t="str">
        <f t="shared" si="13"/>
        <v>201</v>
      </c>
      <c r="I59" s="372" t="str">
        <f t="shared" si="14"/>
        <v>20106</v>
      </c>
      <c r="J59" s="372">
        <f t="shared" si="6"/>
        <v>1048</v>
      </c>
      <c r="K59" s="372">
        <f t="shared" si="7"/>
        <v>1048.405809</v>
      </c>
      <c r="L59" s="236">
        <v>856.1478</v>
      </c>
      <c r="M59" s="372">
        <v>188</v>
      </c>
      <c r="N59" s="236">
        <v>0</v>
      </c>
      <c r="O59" s="372">
        <v>0</v>
      </c>
      <c r="P59" s="372">
        <v>4.258009</v>
      </c>
      <c r="Q59" s="372">
        <v>0</v>
      </c>
    </row>
    <row r="60" ht="36" hidden="1" customHeight="1" spans="1:17">
      <c r="A60" s="341">
        <v>2010602</v>
      </c>
      <c r="B60" s="336" t="s">
        <v>146</v>
      </c>
      <c r="C60" s="388">
        <v>0</v>
      </c>
      <c r="D60" s="489">
        <f t="shared" ref="D59:D68" si="16">ROUND(J60-Q60,0)</f>
        <v>0</v>
      </c>
      <c r="E60" s="488" t="str">
        <f t="shared" si="10"/>
        <v/>
      </c>
      <c r="F60" s="197" t="str">
        <f t="shared" si="11"/>
        <v>否</v>
      </c>
      <c r="G60" s="372" t="str">
        <f t="shared" si="12"/>
        <v>项</v>
      </c>
      <c r="H60" s="372" t="str">
        <f t="shared" si="13"/>
        <v>201</v>
      </c>
      <c r="I60" s="372" t="str">
        <f t="shared" si="14"/>
        <v>20106</v>
      </c>
      <c r="J60" s="372">
        <f t="shared" si="6"/>
        <v>0</v>
      </c>
      <c r="K60" s="372">
        <f t="shared" si="7"/>
        <v>0</v>
      </c>
      <c r="L60" s="236">
        <v>0</v>
      </c>
      <c r="M60" s="372">
        <v>0</v>
      </c>
      <c r="N60" s="236">
        <v>0</v>
      </c>
      <c r="O60" s="372">
        <v>0</v>
      </c>
      <c r="P60" s="372">
        <v>0</v>
      </c>
      <c r="Q60" s="372">
        <v>0</v>
      </c>
    </row>
    <row r="61" ht="36" hidden="1" customHeight="1" spans="1:17">
      <c r="A61" s="341">
        <v>2010603</v>
      </c>
      <c r="B61" s="336" t="s">
        <v>147</v>
      </c>
      <c r="C61" s="388">
        <v>0</v>
      </c>
      <c r="D61" s="489">
        <f t="shared" si="16"/>
        <v>0</v>
      </c>
      <c r="E61" s="488" t="str">
        <f t="shared" si="10"/>
        <v/>
      </c>
      <c r="F61" s="197" t="str">
        <f t="shared" si="11"/>
        <v>否</v>
      </c>
      <c r="G61" s="372" t="str">
        <f t="shared" si="12"/>
        <v>项</v>
      </c>
      <c r="H61" s="372" t="str">
        <f t="shared" si="13"/>
        <v>201</v>
      </c>
      <c r="I61" s="372" t="str">
        <f t="shared" si="14"/>
        <v>20106</v>
      </c>
      <c r="J61" s="372">
        <f t="shared" si="6"/>
        <v>0</v>
      </c>
      <c r="K61" s="372">
        <f t="shared" si="7"/>
        <v>0</v>
      </c>
      <c r="L61" s="236">
        <v>0</v>
      </c>
      <c r="M61" s="372">
        <v>0</v>
      </c>
      <c r="N61" s="236">
        <v>0</v>
      </c>
      <c r="O61" s="372">
        <v>0</v>
      </c>
      <c r="P61" s="372">
        <v>0</v>
      </c>
      <c r="Q61" s="372">
        <v>0</v>
      </c>
    </row>
    <row r="62" ht="36" hidden="1" customHeight="1" spans="1:17">
      <c r="A62" s="341">
        <v>2010604</v>
      </c>
      <c r="B62" s="336" t="s">
        <v>183</v>
      </c>
      <c r="C62" s="388">
        <v>0</v>
      </c>
      <c r="D62" s="489">
        <f t="shared" si="16"/>
        <v>0</v>
      </c>
      <c r="E62" s="488" t="str">
        <f t="shared" si="10"/>
        <v/>
      </c>
      <c r="F62" s="197" t="str">
        <f t="shared" si="11"/>
        <v>否</v>
      </c>
      <c r="G62" s="372" t="str">
        <f t="shared" si="12"/>
        <v>项</v>
      </c>
      <c r="H62" s="372" t="str">
        <f t="shared" si="13"/>
        <v>201</v>
      </c>
      <c r="I62" s="372" t="str">
        <f t="shared" si="14"/>
        <v>20106</v>
      </c>
      <c r="J62" s="372">
        <f t="shared" si="6"/>
        <v>0</v>
      </c>
      <c r="K62" s="372">
        <f t="shared" si="7"/>
        <v>0</v>
      </c>
      <c r="L62" s="236">
        <v>0</v>
      </c>
      <c r="M62" s="372">
        <v>0</v>
      </c>
      <c r="N62" s="236">
        <v>0</v>
      </c>
      <c r="O62" s="372">
        <v>0</v>
      </c>
      <c r="P62" s="372">
        <v>0</v>
      </c>
      <c r="Q62" s="372">
        <v>0</v>
      </c>
    </row>
    <row r="63" ht="36" hidden="1" customHeight="1" spans="1:17">
      <c r="A63" s="341">
        <v>2010605</v>
      </c>
      <c r="B63" s="336" t="s">
        <v>184</v>
      </c>
      <c r="C63" s="388">
        <v>0</v>
      </c>
      <c r="D63" s="489">
        <f t="shared" si="16"/>
        <v>0</v>
      </c>
      <c r="E63" s="488" t="str">
        <f t="shared" si="10"/>
        <v/>
      </c>
      <c r="F63" s="197" t="str">
        <f t="shared" si="11"/>
        <v>否</v>
      </c>
      <c r="G63" s="372" t="str">
        <f t="shared" si="12"/>
        <v>项</v>
      </c>
      <c r="H63" s="372" t="str">
        <f t="shared" si="13"/>
        <v>201</v>
      </c>
      <c r="I63" s="372" t="str">
        <f t="shared" si="14"/>
        <v>20106</v>
      </c>
      <c r="J63" s="372">
        <f t="shared" si="6"/>
        <v>0</v>
      </c>
      <c r="K63" s="372">
        <f t="shared" si="7"/>
        <v>0</v>
      </c>
      <c r="L63" s="236">
        <v>0</v>
      </c>
      <c r="M63" s="372">
        <v>0</v>
      </c>
      <c r="N63" s="236">
        <v>0</v>
      </c>
      <c r="O63" s="372">
        <v>0</v>
      </c>
      <c r="P63" s="372">
        <v>0</v>
      </c>
      <c r="Q63" s="372">
        <v>0</v>
      </c>
    </row>
    <row r="64" ht="36" hidden="1" customHeight="1" spans="1:17">
      <c r="A64" s="341">
        <v>2010606</v>
      </c>
      <c r="B64" s="336" t="s">
        <v>185</v>
      </c>
      <c r="C64" s="388">
        <v>0</v>
      </c>
      <c r="D64" s="489">
        <f t="shared" si="16"/>
        <v>0</v>
      </c>
      <c r="E64" s="488" t="str">
        <f t="shared" si="10"/>
        <v/>
      </c>
      <c r="F64" s="197" t="str">
        <f t="shared" si="11"/>
        <v>否</v>
      </c>
      <c r="G64" s="372" t="str">
        <f t="shared" si="12"/>
        <v>项</v>
      </c>
      <c r="H64" s="372" t="str">
        <f t="shared" si="13"/>
        <v>201</v>
      </c>
      <c r="I64" s="372" t="str">
        <f t="shared" si="14"/>
        <v>20106</v>
      </c>
      <c r="J64" s="372">
        <f t="shared" si="6"/>
        <v>0</v>
      </c>
      <c r="K64" s="372">
        <f t="shared" si="7"/>
        <v>0</v>
      </c>
      <c r="L64" s="236">
        <v>0</v>
      </c>
      <c r="M64" s="372">
        <v>0</v>
      </c>
      <c r="N64" s="236">
        <v>0</v>
      </c>
      <c r="O64" s="372">
        <v>0</v>
      </c>
      <c r="P64" s="372">
        <v>0</v>
      </c>
      <c r="Q64" s="372">
        <v>0</v>
      </c>
    </row>
    <row r="65" ht="33" customHeight="1" spans="1:17">
      <c r="A65" s="341">
        <v>2010607</v>
      </c>
      <c r="B65" s="336" t="s">
        <v>186</v>
      </c>
      <c r="C65" s="388">
        <v>4</v>
      </c>
      <c r="D65" s="489"/>
      <c r="E65" s="488">
        <f t="shared" si="10"/>
        <v>-1</v>
      </c>
      <c r="F65" s="197" t="str">
        <f t="shared" si="11"/>
        <v>是</v>
      </c>
      <c r="G65" s="372" t="str">
        <f t="shared" si="12"/>
        <v>项</v>
      </c>
      <c r="H65" s="372" t="str">
        <f t="shared" si="13"/>
        <v>201</v>
      </c>
      <c r="I65" s="372" t="str">
        <f t="shared" si="14"/>
        <v>20106</v>
      </c>
      <c r="J65" s="372">
        <f t="shared" si="6"/>
        <v>0</v>
      </c>
      <c r="K65" s="372">
        <f t="shared" si="7"/>
        <v>0</v>
      </c>
      <c r="L65" s="236">
        <v>0</v>
      </c>
      <c r="M65" s="372">
        <v>0</v>
      </c>
      <c r="N65" s="236">
        <v>0</v>
      </c>
      <c r="O65" s="372">
        <v>0</v>
      </c>
      <c r="P65" s="372">
        <v>0</v>
      </c>
      <c r="Q65" s="372">
        <v>0</v>
      </c>
    </row>
    <row r="66" ht="36" hidden="1" customHeight="1" spans="1:17">
      <c r="A66" s="341">
        <v>2010608</v>
      </c>
      <c r="B66" s="336" t="s">
        <v>187</v>
      </c>
      <c r="C66" s="388">
        <v>0</v>
      </c>
      <c r="D66" s="489">
        <f t="shared" si="16"/>
        <v>0</v>
      </c>
      <c r="E66" s="488" t="str">
        <f t="shared" si="10"/>
        <v/>
      </c>
      <c r="F66" s="197" t="str">
        <f t="shared" si="11"/>
        <v>否</v>
      </c>
      <c r="G66" s="372" t="str">
        <f t="shared" si="12"/>
        <v>项</v>
      </c>
      <c r="H66" s="372" t="str">
        <f t="shared" si="13"/>
        <v>201</v>
      </c>
      <c r="I66" s="372" t="str">
        <f t="shared" si="14"/>
        <v>20106</v>
      </c>
      <c r="J66" s="372">
        <f t="shared" si="6"/>
        <v>0</v>
      </c>
      <c r="K66" s="372">
        <f t="shared" si="7"/>
        <v>0</v>
      </c>
      <c r="L66" s="236">
        <v>0</v>
      </c>
      <c r="M66" s="372">
        <v>0</v>
      </c>
      <c r="N66" s="236">
        <v>0</v>
      </c>
      <c r="O66" s="372">
        <v>0</v>
      </c>
      <c r="P66" s="372">
        <v>0</v>
      </c>
      <c r="Q66" s="372">
        <v>0</v>
      </c>
    </row>
    <row r="67" ht="36" customHeight="1" spans="1:17">
      <c r="A67" s="341">
        <v>2010650</v>
      </c>
      <c r="B67" s="336" t="s">
        <v>154</v>
      </c>
      <c r="C67" s="388">
        <v>69</v>
      </c>
      <c r="D67" s="489">
        <v>127</v>
      </c>
      <c r="E67" s="488">
        <f t="shared" ref="E67:E72" si="17">IF(C67&lt;&gt;0,D67/C67-1,"")</f>
        <v>0.840579710144927</v>
      </c>
      <c r="F67" s="197" t="str">
        <f t="shared" ref="F67:F72" si="18">IF(LEN(A67)=3,"是",IF(B67&lt;&gt;"",IF(SUM(C67:D67)&lt;&gt;0,"是","否"),"是"))</f>
        <v>是</v>
      </c>
      <c r="G67" s="372" t="str">
        <f t="shared" ref="G67:G72" si="19">IF(LEN(A67)=3,"类",IF(LEN(A67)=5,"款","项"))</f>
        <v>项</v>
      </c>
      <c r="H67" s="372" t="str">
        <f t="shared" si="13"/>
        <v>201</v>
      </c>
      <c r="I67" s="372" t="str">
        <f t="shared" si="14"/>
        <v>20106</v>
      </c>
      <c r="J67" s="372">
        <f t="shared" si="6"/>
        <v>127</v>
      </c>
      <c r="K67" s="372">
        <f t="shared" si="7"/>
        <v>126.767886</v>
      </c>
      <c r="L67" s="236">
        <v>126.767886</v>
      </c>
      <c r="M67" s="372">
        <v>0</v>
      </c>
      <c r="N67" s="236">
        <v>0</v>
      </c>
      <c r="O67" s="372">
        <v>0</v>
      </c>
      <c r="P67" s="372">
        <v>0</v>
      </c>
      <c r="Q67" s="372">
        <v>0</v>
      </c>
    </row>
    <row r="68" ht="33" customHeight="1" spans="1:17">
      <c r="A68" s="341">
        <v>2010699</v>
      </c>
      <c r="B68" s="336" t="s">
        <v>188</v>
      </c>
      <c r="C68" s="388">
        <v>8</v>
      </c>
      <c r="D68" s="489">
        <v>85</v>
      </c>
      <c r="E68" s="488">
        <f t="shared" si="17"/>
        <v>9.625</v>
      </c>
      <c r="F68" s="197" t="str">
        <f t="shared" si="18"/>
        <v>是</v>
      </c>
      <c r="G68" s="372" t="str">
        <f t="shared" si="19"/>
        <v>项</v>
      </c>
      <c r="H68" s="372" t="str">
        <f t="shared" si="13"/>
        <v>201</v>
      </c>
      <c r="I68" s="372" t="str">
        <f t="shared" si="14"/>
        <v>20106</v>
      </c>
      <c r="J68" s="372">
        <f t="shared" si="6"/>
        <v>85</v>
      </c>
      <c r="K68" s="372">
        <f t="shared" si="7"/>
        <v>85.2</v>
      </c>
      <c r="L68" s="236">
        <v>9</v>
      </c>
      <c r="M68" s="372">
        <v>76</v>
      </c>
      <c r="N68" s="236">
        <v>0</v>
      </c>
      <c r="O68" s="372">
        <v>0</v>
      </c>
      <c r="P68" s="372">
        <v>0.2</v>
      </c>
      <c r="Q68" s="372">
        <v>0</v>
      </c>
    </row>
    <row r="69" ht="33" customHeight="1" spans="1:16">
      <c r="A69" s="341">
        <v>20107</v>
      </c>
      <c r="B69" s="336" t="s">
        <v>189</v>
      </c>
      <c r="C69" s="487">
        <f>SUM(C70:C76)</f>
        <v>267</v>
      </c>
      <c r="D69" s="487">
        <f>SUM(D70:D76)</f>
        <v>100</v>
      </c>
      <c r="E69" s="488">
        <f t="shared" si="17"/>
        <v>-0.625468164794007</v>
      </c>
      <c r="F69" s="197" t="str">
        <f t="shared" si="18"/>
        <v>是</v>
      </c>
      <c r="G69" s="372" t="str">
        <f t="shared" si="19"/>
        <v>款</v>
      </c>
      <c r="H69" s="372" t="str">
        <f t="shared" si="13"/>
        <v>201</v>
      </c>
      <c r="I69" s="372" t="str">
        <f t="shared" si="14"/>
        <v>20107</v>
      </c>
      <c r="J69" s="372">
        <f t="shared" ref="J69:J132" si="20">ROUND(K69,0)</f>
        <v>0</v>
      </c>
      <c r="K69" s="372">
        <f t="shared" si="7"/>
        <v>0</v>
      </c>
      <c r="L69" s="236">
        <v>0</v>
      </c>
      <c r="N69" s="236">
        <v>0</v>
      </c>
      <c r="O69" s="372">
        <v>0</v>
      </c>
      <c r="P69" s="372">
        <v>0</v>
      </c>
    </row>
    <row r="70" ht="33" customHeight="1" spans="1:17">
      <c r="A70" s="341">
        <v>2010701</v>
      </c>
      <c r="B70" s="336" t="s">
        <v>145</v>
      </c>
      <c r="C70" s="388">
        <v>167</v>
      </c>
      <c r="D70" s="489"/>
      <c r="E70" s="488">
        <f t="shared" si="17"/>
        <v>-1</v>
      </c>
      <c r="F70" s="197" t="str">
        <f t="shared" si="18"/>
        <v>是</v>
      </c>
      <c r="G70" s="372" t="str">
        <f t="shared" si="19"/>
        <v>项</v>
      </c>
      <c r="H70" s="372" t="str">
        <f t="shared" si="13"/>
        <v>201</v>
      </c>
      <c r="I70" s="372" t="str">
        <f t="shared" si="14"/>
        <v>20107</v>
      </c>
      <c r="J70" s="372">
        <f t="shared" si="20"/>
        <v>0</v>
      </c>
      <c r="K70" s="372">
        <f t="shared" si="7"/>
        <v>0</v>
      </c>
      <c r="L70" s="236">
        <v>0</v>
      </c>
      <c r="M70" s="372">
        <v>0</v>
      </c>
      <c r="N70" s="236">
        <v>0</v>
      </c>
      <c r="O70" s="372">
        <v>0</v>
      </c>
      <c r="P70" s="372">
        <v>0</v>
      </c>
      <c r="Q70" s="372">
        <v>0</v>
      </c>
    </row>
    <row r="71" ht="36" hidden="1" customHeight="1" spans="1:17">
      <c r="A71" s="341">
        <v>2010702</v>
      </c>
      <c r="B71" s="336" t="s">
        <v>146</v>
      </c>
      <c r="C71" s="388">
        <v>0</v>
      </c>
      <c r="D71" s="489">
        <f t="shared" ref="D70:D76" si="21">ROUND(J71-Q71,0)</f>
        <v>0</v>
      </c>
      <c r="E71" s="488" t="str">
        <f t="shared" si="17"/>
        <v/>
      </c>
      <c r="F71" s="197" t="str">
        <f t="shared" si="18"/>
        <v>否</v>
      </c>
      <c r="G71" s="372" t="str">
        <f t="shared" si="19"/>
        <v>项</v>
      </c>
      <c r="H71" s="372" t="str">
        <f t="shared" si="13"/>
        <v>201</v>
      </c>
      <c r="I71" s="372" t="str">
        <f t="shared" si="14"/>
        <v>20107</v>
      </c>
      <c r="J71" s="372">
        <f t="shared" si="20"/>
        <v>0</v>
      </c>
      <c r="K71" s="372">
        <f t="shared" ref="K71:K134" si="22">SUM(L71:P71)</f>
        <v>0</v>
      </c>
      <c r="L71" s="236">
        <v>0</v>
      </c>
      <c r="M71" s="372">
        <v>0</v>
      </c>
      <c r="N71" s="236">
        <v>0</v>
      </c>
      <c r="O71" s="372">
        <v>0</v>
      </c>
      <c r="P71" s="372">
        <v>0</v>
      </c>
      <c r="Q71" s="372">
        <v>0</v>
      </c>
    </row>
    <row r="72" ht="36" hidden="1" customHeight="1" spans="1:17">
      <c r="A72" s="341">
        <v>2010703</v>
      </c>
      <c r="B72" s="336" t="s">
        <v>147</v>
      </c>
      <c r="C72" s="388">
        <v>0</v>
      </c>
      <c r="D72" s="489">
        <f t="shared" si="21"/>
        <v>0</v>
      </c>
      <c r="E72" s="488" t="str">
        <f t="shared" si="17"/>
        <v/>
      </c>
      <c r="F72" s="197" t="str">
        <f t="shared" si="18"/>
        <v>否</v>
      </c>
      <c r="G72" s="372" t="str">
        <f t="shared" si="19"/>
        <v>项</v>
      </c>
      <c r="H72" s="372" t="str">
        <f t="shared" si="13"/>
        <v>201</v>
      </c>
      <c r="I72" s="372" t="str">
        <f t="shared" si="14"/>
        <v>20107</v>
      </c>
      <c r="J72" s="372">
        <f t="shared" si="20"/>
        <v>0</v>
      </c>
      <c r="K72" s="372">
        <f t="shared" si="22"/>
        <v>0</v>
      </c>
      <c r="L72" s="236">
        <v>0</v>
      </c>
      <c r="M72" s="372">
        <v>0</v>
      </c>
      <c r="N72" s="236">
        <v>0</v>
      </c>
      <c r="O72" s="372">
        <v>0</v>
      </c>
      <c r="P72" s="372">
        <v>0</v>
      </c>
      <c r="Q72" s="372">
        <v>0</v>
      </c>
    </row>
    <row r="73" ht="36" hidden="1" customHeight="1" spans="1:17">
      <c r="A73" s="341">
        <v>2010709</v>
      </c>
      <c r="B73" s="336" t="s">
        <v>186</v>
      </c>
      <c r="C73" s="388">
        <v>0</v>
      </c>
      <c r="D73" s="489">
        <f t="shared" si="21"/>
        <v>0</v>
      </c>
      <c r="E73" s="488" t="str">
        <f t="shared" ref="E73:E125" si="23">IF(C73&lt;&gt;0,D73/C73-1,"")</f>
        <v/>
      </c>
      <c r="F73" s="197" t="str">
        <f t="shared" ref="F73:F125" si="24">IF(LEN(A73)=3,"是",IF(B73&lt;&gt;"",IF(SUM(C73:D73)&lt;&gt;0,"是","否"),"是"))</f>
        <v>否</v>
      </c>
      <c r="G73" s="372" t="str">
        <f t="shared" ref="G73:G125" si="25">IF(LEN(A73)=3,"类",IF(LEN(A73)=5,"款","项"))</f>
        <v>项</v>
      </c>
      <c r="H73" s="372" t="str">
        <f t="shared" ref="H73:H126" si="26">LEFT(A73,3)</f>
        <v>201</v>
      </c>
      <c r="I73" s="372" t="str">
        <f t="shared" ref="I73:I126" si="27">LEFT(A73,5)</f>
        <v>20107</v>
      </c>
      <c r="J73" s="372">
        <f t="shared" si="20"/>
        <v>0</v>
      </c>
      <c r="K73" s="372">
        <f t="shared" si="22"/>
        <v>0</v>
      </c>
      <c r="L73" s="236">
        <v>0</v>
      </c>
      <c r="M73" s="372">
        <v>0</v>
      </c>
      <c r="N73" s="236">
        <v>0</v>
      </c>
      <c r="O73" s="372">
        <v>0</v>
      </c>
      <c r="P73" s="372">
        <v>0</v>
      </c>
      <c r="Q73" s="372">
        <v>0</v>
      </c>
    </row>
    <row r="74" ht="36" hidden="1" customHeight="1" spans="1:17">
      <c r="A74" s="493">
        <v>2010710</v>
      </c>
      <c r="B74" s="336" t="s">
        <v>1661</v>
      </c>
      <c r="C74" s="388"/>
      <c r="D74" s="489">
        <f t="shared" si="21"/>
        <v>0</v>
      </c>
      <c r="E74" s="488" t="str">
        <f t="shared" si="23"/>
        <v/>
      </c>
      <c r="F74" s="197" t="str">
        <f t="shared" si="24"/>
        <v>否</v>
      </c>
      <c r="G74" s="372" t="str">
        <f t="shared" si="25"/>
        <v>项</v>
      </c>
      <c r="H74" s="372" t="str">
        <f t="shared" si="26"/>
        <v>201</v>
      </c>
      <c r="I74" s="372" t="str">
        <f t="shared" si="27"/>
        <v>20107</v>
      </c>
      <c r="J74" s="372">
        <f t="shared" si="20"/>
        <v>0</v>
      </c>
      <c r="K74" s="372">
        <f t="shared" si="22"/>
        <v>0</v>
      </c>
      <c r="L74" s="236">
        <v>0</v>
      </c>
      <c r="M74" s="372">
        <v>0</v>
      </c>
      <c r="N74" s="236">
        <v>0</v>
      </c>
      <c r="O74" s="372">
        <v>0</v>
      </c>
      <c r="P74" s="372">
        <v>0</v>
      </c>
      <c r="Q74" s="372">
        <v>0</v>
      </c>
    </row>
    <row r="75" ht="36" hidden="1" customHeight="1" spans="1:17">
      <c r="A75" s="341">
        <v>2010750</v>
      </c>
      <c r="B75" s="336" t="s">
        <v>154</v>
      </c>
      <c r="C75" s="388">
        <v>0</v>
      </c>
      <c r="D75" s="489">
        <f t="shared" si="21"/>
        <v>0</v>
      </c>
      <c r="E75" s="488" t="str">
        <f t="shared" si="23"/>
        <v/>
      </c>
      <c r="F75" s="197" t="str">
        <f t="shared" si="24"/>
        <v>否</v>
      </c>
      <c r="G75" s="372" t="str">
        <f t="shared" si="25"/>
        <v>项</v>
      </c>
      <c r="H75" s="372" t="str">
        <f t="shared" si="26"/>
        <v>201</v>
      </c>
      <c r="I75" s="372" t="str">
        <f t="shared" si="27"/>
        <v>20107</v>
      </c>
      <c r="J75" s="372">
        <f t="shared" si="20"/>
        <v>0</v>
      </c>
      <c r="K75" s="372">
        <f t="shared" si="22"/>
        <v>0</v>
      </c>
      <c r="L75" s="236">
        <v>0</v>
      </c>
      <c r="M75" s="372">
        <v>0</v>
      </c>
      <c r="N75" s="236">
        <v>0</v>
      </c>
      <c r="O75" s="372">
        <v>0</v>
      </c>
      <c r="P75" s="372">
        <v>0</v>
      </c>
      <c r="Q75" s="372">
        <v>0</v>
      </c>
    </row>
    <row r="76" ht="33" customHeight="1" spans="1:17">
      <c r="A76" s="341">
        <v>2010799</v>
      </c>
      <c r="B76" s="336" t="s">
        <v>195</v>
      </c>
      <c r="C76" s="388">
        <v>100</v>
      </c>
      <c r="D76" s="489">
        <v>100</v>
      </c>
      <c r="E76" s="488">
        <f t="shared" si="23"/>
        <v>0</v>
      </c>
      <c r="F76" s="197" t="str">
        <f t="shared" si="24"/>
        <v>是</v>
      </c>
      <c r="G76" s="372" t="str">
        <f t="shared" si="25"/>
        <v>项</v>
      </c>
      <c r="H76" s="372" t="str">
        <f t="shared" si="26"/>
        <v>201</v>
      </c>
      <c r="I76" s="372" t="str">
        <f t="shared" si="27"/>
        <v>20107</v>
      </c>
      <c r="J76" s="372">
        <f t="shared" si="20"/>
        <v>100</v>
      </c>
      <c r="K76" s="372">
        <f t="shared" si="22"/>
        <v>100</v>
      </c>
      <c r="L76" s="236">
        <v>0</v>
      </c>
      <c r="M76" s="372">
        <v>100</v>
      </c>
      <c r="N76" s="236">
        <v>0</v>
      </c>
      <c r="O76" s="372">
        <v>0</v>
      </c>
      <c r="P76" s="372">
        <v>0</v>
      </c>
      <c r="Q76" s="372">
        <v>0</v>
      </c>
    </row>
    <row r="77" ht="36" hidden="1" customHeight="1" spans="1:16">
      <c r="A77" s="341">
        <v>20108</v>
      </c>
      <c r="B77" s="336" t="s">
        <v>196</v>
      </c>
      <c r="C77" s="487">
        <f>SUM(C78:C85)</f>
        <v>0</v>
      </c>
      <c r="D77" s="487">
        <f>SUM(D78:D85)</f>
        <v>0</v>
      </c>
      <c r="E77" s="488" t="str">
        <f t="shared" si="23"/>
        <v/>
      </c>
      <c r="F77" s="197" t="str">
        <f t="shared" si="24"/>
        <v>否</v>
      </c>
      <c r="G77" s="372" t="str">
        <f t="shared" si="25"/>
        <v>款</v>
      </c>
      <c r="H77" s="372" t="str">
        <f t="shared" si="26"/>
        <v>201</v>
      </c>
      <c r="I77" s="372" t="str">
        <f t="shared" si="27"/>
        <v>20108</v>
      </c>
      <c r="J77" s="372">
        <f t="shared" si="20"/>
        <v>0</v>
      </c>
      <c r="K77" s="372">
        <f t="shared" si="22"/>
        <v>0</v>
      </c>
      <c r="L77" s="236">
        <v>0</v>
      </c>
      <c r="N77" s="236">
        <v>0</v>
      </c>
      <c r="O77" s="372">
        <v>0</v>
      </c>
      <c r="P77" s="372">
        <v>0</v>
      </c>
    </row>
    <row r="78" ht="36" hidden="1" customHeight="1" spans="1:17">
      <c r="A78" s="341">
        <v>2010801</v>
      </c>
      <c r="B78" s="336" t="s">
        <v>145</v>
      </c>
      <c r="C78" s="388">
        <v>0</v>
      </c>
      <c r="D78" s="489">
        <f t="shared" ref="D78:D85" si="28">ROUND(J78-Q78,0)</f>
        <v>0</v>
      </c>
      <c r="E78" s="488" t="str">
        <f t="shared" si="23"/>
        <v/>
      </c>
      <c r="F78" s="197" t="str">
        <f t="shared" si="24"/>
        <v>否</v>
      </c>
      <c r="G78" s="372" t="str">
        <f t="shared" si="25"/>
        <v>项</v>
      </c>
      <c r="H78" s="372" t="str">
        <f t="shared" si="26"/>
        <v>201</v>
      </c>
      <c r="I78" s="372" t="str">
        <f t="shared" si="27"/>
        <v>20108</v>
      </c>
      <c r="J78" s="372">
        <f t="shared" si="20"/>
        <v>0</v>
      </c>
      <c r="K78" s="372">
        <f t="shared" si="22"/>
        <v>0</v>
      </c>
      <c r="L78" s="236">
        <v>0</v>
      </c>
      <c r="M78" s="372">
        <v>0</v>
      </c>
      <c r="N78" s="236">
        <v>0</v>
      </c>
      <c r="O78" s="372">
        <v>0</v>
      </c>
      <c r="P78" s="372">
        <v>0</v>
      </c>
      <c r="Q78" s="372">
        <v>0</v>
      </c>
    </row>
    <row r="79" ht="36" hidden="1" customHeight="1" spans="1:17">
      <c r="A79" s="341">
        <v>2010802</v>
      </c>
      <c r="B79" s="336" t="s">
        <v>146</v>
      </c>
      <c r="C79" s="388">
        <v>0</v>
      </c>
      <c r="D79" s="489">
        <f t="shared" si="28"/>
        <v>0</v>
      </c>
      <c r="E79" s="488" t="str">
        <f t="shared" si="23"/>
        <v/>
      </c>
      <c r="F79" s="197" t="str">
        <f t="shared" si="24"/>
        <v>否</v>
      </c>
      <c r="G79" s="372" t="str">
        <f t="shared" si="25"/>
        <v>项</v>
      </c>
      <c r="H79" s="372" t="str">
        <f t="shared" si="26"/>
        <v>201</v>
      </c>
      <c r="I79" s="372" t="str">
        <f t="shared" si="27"/>
        <v>20108</v>
      </c>
      <c r="J79" s="372">
        <f t="shared" si="20"/>
        <v>0</v>
      </c>
      <c r="K79" s="372">
        <f t="shared" si="22"/>
        <v>0</v>
      </c>
      <c r="L79" s="236">
        <v>0</v>
      </c>
      <c r="M79" s="372">
        <v>0</v>
      </c>
      <c r="N79" s="236">
        <v>0</v>
      </c>
      <c r="O79" s="372">
        <v>0</v>
      </c>
      <c r="P79" s="372">
        <v>0</v>
      </c>
      <c r="Q79" s="372">
        <v>0</v>
      </c>
    </row>
    <row r="80" ht="36" hidden="1" customHeight="1" spans="1:17">
      <c r="A80" s="341">
        <v>2010803</v>
      </c>
      <c r="B80" s="336" t="s">
        <v>147</v>
      </c>
      <c r="C80" s="388">
        <v>0</v>
      </c>
      <c r="D80" s="489">
        <f t="shared" si="28"/>
        <v>0</v>
      </c>
      <c r="E80" s="488" t="str">
        <f t="shared" si="23"/>
        <v/>
      </c>
      <c r="F80" s="197" t="str">
        <f t="shared" si="24"/>
        <v>否</v>
      </c>
      <c r="G80" s="372" t="str">
        <f t="shared" si="25"/>
        <v>项</v>
      </c>
      <c r="H80" s="372" t="str">
        <f t="shared" si="26"/>
        <v>201</v>
      </c>
      <c r="I80" s="372" t="str">
        <f t="shared" si="27"/>
        <v>20108</v>
      </c>
      <c r="J80" s="372">
        <f t="shared" si="20"/>
        <v>0</v>
      </c>
      <c r="K80" s="372">
        <f t="shared" si="22"/>
        <v>0</v>
      </c>
      <c r="L80" s="236">
        <v>0</v>
      </c>
      <c r="M80" s="372">
        <v>0</v>
      </c>
      <c r="N80" s="236">
        <v>0</v>
      </c>
      <c r="O80" s="372">
        <v>0</v>
      </c>
      <c r="P80" s="372">
        <v>0</v>
      </c>
      <c r="Q80" s="372">
        <v>0</v>
      </c>
    </row>
    <row r="81" ht="36" hidden="1" customHeight="1" spans="1:17">
      <c r="A81" s="341">
        <v>2010804</v>
      </c>
      <c r="B81" s="336" t="s">
        <v>197</v>
      </c>
      <c r="C81" s="388">
        <v>0</v>
      </c>
      <c r="D81" s="489"/>
      <c r="E81" s="488" t="str">
        <f t="shared" si="23"/>
        <v/>
      </c>
      <c r="F81" s="197" t="str">
        <f t="shared" si="24"/>
        <v>否</v>
      </c>
      <c r="G81" s="372" t="str">
        <f t="shared" si="25"/>
        <v>项</v>
      </c>
      <c r="H81" s="372" t="str">
        <f t="shared" si="26"/>
        <v>201</v>
      </c>
      <c r="I81" s="372" t="str">
        <f t="shared" si="27"/>
        <v>20108</v>
      </c>
      <c r="J81" s="372">
        <f t="shared" si="20"/>
        <v>0</v>
      </c>
      <c r="K81" s="372">
        <f t="shared" si="22"/>
        <v>0</v>
      </c>
      <c r="L81" s="236">
        <v>0</v>
      </c>
      <c r="M81" s="372">
        <v>0</v>
      </c>
      <c r="N81" s="236">
        <v>0</v>
      </c>
      <c r="O81" s="372">
        <v>0</v>
      </c>
      <c r="P81" s="372">
        <v>0</v>
      </c>
      <c r="Q81" s="372">
        <v>0</v>
      </c>
    </row>
    <row r="82" ht="36" hidden="1" customHeight="1" spans="1:17">
      <c r="A82" s="341">
        <v>2010805</v>
      </c>
      <c r="B82" s="336" t="s">
        <v>198</v>
      </c>
      <c r="C82" s="388">
        <v>0</v>
      </c>
      <c r="D82" s="489">
        <f t="shared" si="28"/>
        <v>0</v>
      </c>
      <c r="E82" s="488" t="str">
        <f t="shared" si="23"/>
        <v/>
      </c>
      <c r="F82" s="197" t="str">
        <f t="shared" si="24"/>
        <v>否</v>
      </c>
      <c r="G82" s="372" t="str">
        <f t="shared" si="25"/>
        <v>项</v>
      </c>
      <c r="H82" s="372" t="str">
        <f t="shared" si="26"/>
        <v>201</v>
      </c>
      <c r="I82" s="372" t="str">
        <f t="shared" si="27"/>
        <v>20108</v>
      </c>
      <c r="J82" s="372">
        <f t="shared" si="20"/>
        <v>0</v>
      </c>
      <c r="K82" s="372">
        <f t="shared" si="22"/>
        <v>0</v>
      </c>
      <c r="L82" s="236">
        <v>0</v>
      </c>
      <c r="M82" s="372">
        <v>0</v>
      </c>
      <c r="N82" s="236">
        <v>0</v>
      </c>
      <c r="O82" s="372">
        <v>0</v>
      </c>
      <c r="P82" s="372">
        <v>0</v>
      </c>
      <c r="Q82" s="372">
        <v>0</v>
      </c>
    </row>
    <row r="83" ht="36" hidden="1" customHeight="1" spans="1:17">
      <c r="A83" s="341">
        <v>2010806</v>
      </c>
      <c r="B83" s="336" t="s">
        <v>186</v>
      </c>
      <c r="C83" s="388">
        <v>0</v>
      </c>
      <c r="D83" s="489">
        <f t="shared" si="28"/>
        <v>0</v>
      </c>
      <c r="E83" s="488" t="str">
        <f t="shared" si="23"/>
        <v/>
      </c>
      <c r="F83" s="197" t="str">
        <f t="shared" si="24"/>
        <v>否</v>
      </c>
      <c r="G83" s="372" t="str">
        <f t="shared" si="25"/>
        <v>项</v>
      </c>
      <c r="H83" s="372" t="str">
        <f t="shared" si="26"/>
        <v>201</v>
      </c>
      <c r="I83" s="372" t="str">
        <f t="shared" si="27"/>
        <v>20108</v>
      </c>
      <c r="J83" s="372">
        <f t="shared" si="20"/>
        <v>0</v>
      </c>
      <c r="K83" s="372">
        <f t="shared" si="22"/>
        <v>0</v>
      </c>
      <c r="L83" s="236">
        <v>0</v>
      </c>
      <c r="M83" s="372">
        <v>0</v>
      </c>
      <c r="N83" s="236">
        <v>0</v>
      </c>
      <c r="O83" s="372">
        <v>0</v>
      </c>
      <c r="P83" s="372">
        <v>0</v>
      </c>
      <c r="Q83" s="372">
        <v>0</v>
      </c>
    </row>
    <row r="84" ht="36" hidden="1" customHeight="1" spans="1:17">
      <c r="A84" s="341">
        <v>2010850</v>
      </c>
      <c r="B84" s="336" t="s">
        <v>154</v>
      </c>
      <c r="C84" s="388">
        <v>0</v>
      </c>
      <c r="D84" s="489">
        <f t="shared" si="28"/>
        <v>0</v>
      </c>
      <c r="E84" s="488" t="str">
        <f t="shared" si="23"/>
        <v/>
      </c>
      <c r="F84" s="197" t="str">
        <f t="shared" si="24"/>
        <v>否</v>
      </c>
      <c r="G84" s="372" t="str">
        <f t="shared" si="25"/>
        <v>项</v>
      </c>
      <c r="H84" s="372" t="str">
        <f t="shared" si="26"/>
        <v>201</v>
      </c>
      <c r="I84" s="372" t="str">
        <f t="shared" si="27"/>
        <v>20108</v>
      </c>
      <c r="J84" s="372">
        <f t="shared" si="20"/>
        <v>0</v>
      </c>
      <c r="K84" s="372">
        <f t="shared" si="22"/>
        <v>0</v>
      </c>
      <c r="L84" s="236">
        <v>0</v>
      </c>
      <c r="M84" s="372">
        <v>0</v>
      </c>
      <c r="N84" s="236">
        <v>0</v>
      </c>
      <c r="O84" s="372">
        <v>0</v>
      </c>
      <c r="P84" s="372">
        <v>0</v>
      </c>
      <c r="Q84" s="372">
        <v>0</v>
      </c>
    </row>
    <row r="85" ht="36" hidden="1" customHeight="1" spans="1:17">
      <c r="A85" s="341">
        <v>2010899</v>
      </c>
      <c r="B85" s="336" t="s">
        <v>199</v>
      </c>
      <c r="C85" s="388">
        <v>0</v>
      </c>
      <c r="D85" s="489">
        <f t="shared" si="28"/>
        <v>0</v>
      </c>
      <c r="E85" s="488" t="str">
        <f t="shared" si="23"/>
        <v/>
      </c>
      <c r="F85" s="197" t="str">
        <f t="shared" si="24"/>
        <v>否</v>
      </c>
      <c r="G85" s="372" t="str">
        <f t="shared" si="25"/>
        <v>项</v>
      </c>
      <c r="H85" s="372" t="str">
        <f t="shared" si="26"/>
        <v>201</v>
      </c>
      <c r="I85" s="372" t="str">
        <f t="shared" si="27"/>
        <v>20108</v>
      </c>
      <c r="J85" s="372">
        <f t="shared" si="20"/>
        <v>0</v>
      </c>
      <c r="K85" s="372">
        <f t="shared" si="22"/>
        <v>0</v>
      </c>
      <c r="L85" s="236">
        <v>0</v>
      </c>
      <c r="M85" s="372">
        <v>0</v>
      </c>
      <c r="N85" s="236">
        <v>0</v>
      </c>
      <c r="O85" s="372">
        <v>0</v>
      </c>
      <c r="P85" s="372">
        <v>0</v>
      </c>
      <c r="Q85" s="372">
        <v>0</v>
      </c>
    </row>
    <row r="86" ht="36" hidden="1" customHeight="1" spans="1:16">
      <c r="A86" s="341">
        <v>20109</v>
      </c>
      <c r="B86" s="336" t="s">
        <v>200</v>
      </c>
      <c r="C86" s="487">
        <f>SUM(C87:C98)</f>
        <v>0</v>
      </c>
      <c r="D86" s="487">
        <f>SUM(D87:D98)</f>
        <v>0</v>
      </c>
      <c r="E86" s="488" t="str">
        <f t="shared" si="23"/>
        <v/>
      </c>
      <c r="F86" s="197" t="str">
        <f t="shared" si="24"/>
        <v>否</v>
      </c>
      <c r="G86" s="372" t="str">
        <f t="shared" si="25"/>
        <v>款</v>
      </c>
      <c r="H86" s="372" t="str">
        <f t="shared" si="26"/>
        <v>201</v>
      </c>
      <c r="I86" s="372" t="str">
        <f t="shared" si="27"/>
        <v>20109</v>
      </c>
      <c r="J86" s="372">
        <f t="shared" si="20"/>
        <v>0</v>
      </c>
      <c r="K86" s="372">
        <f t="shared" si="22"/>
        <v>0</v>
      </c>
      <c r="L86" s="236">
        <v>0</v>
      </c>
      <c r="N86" s="236">
        <v>0</v>
      </c>
      <c r="O86" s="372">
        <v>0</v>
      </c>
      <c r="P86" s="372">
        <v>0</v>
      </c>
    </row>
    <row r="87" ht="36" hidden="1" customHeight="1" spans="1:17">
      <c r="A87" s="341">
        <v>2010901</v>
      </c>
      <c r="B87" s="336" t="s">
        <v>145</v>
      </c>
      <c r="C87" s="388">
        <v>0</v>
      </c>
      <c r="D87" s="489">
        <f t="shared" ref="D87:D98" si="29">ROUND(J87-Q87,0)</f>
        <v>0</v>
      </c>
      <c r="E87" s="488" t="str">
        <f t="shared" si="23"/>
        <v/>
      </c>
      <c r="F87" s="197" t="str">
        <f t="shared" si="24"/>
        <v>否</v>
      </c>
      <c r="G87" s="372" t="str">
        <f t="shared" si="25"/>
        <v>项</v>
      </c>
      <c r="H87" s="372" t="str">
        <f t="shared" si="26"/>
        <v>201</v>
      </c>
      <c r="I87" s="372" t="str">
        <f t="shared" si="27"/>
        <v>20109</v>
      </c>
      <c r="J87" s="372">
        <f t="shared" si="20"/>
        <v>0</v>
      </c>
      <c r="K87" s="372">
        <f t="shared" si="22"/>
        <v>0</v>
      </c>
      <c r="L87" s="236">
        <v>0</v>
      </c>
      <c r="M87" s="372">
        <v>0</v>
      </c>
      <c r="N87" s="236">
        <v>0</v>
      </c>
      <c r="O87" s="372">
        <v>0</v>
      </c>
      <c r="P87" s="372">
        <v>0</v>
      </c>
      <c r="Q87" s="372">
        <v>0</v>
      </c>
    </row>
    <row r="88" ht="36" hidden="1" customHeight="1" spans="1:17">
      <c r="A88" s="341">
        <v>2010902</v>
      </c>
      <c r="B88" s="336" t="s">
        <v>146</v>
      </c>
      <c r="C88" s="388">
        <v>0</v>
      </c>
      <c r="D88" s="489">
        <f t="shared" si="29"/>
        <v>0</v>
      </c>
      <c r="E88" s="488" t="str">
        <f t="shared" si="23"/>
        <v/>
      </c>
      <c r="F88" s="197" t="str">
        <f t="shared" si="24"/>
        <v>否</v>
      </c>
      <c r="G88" s="372" t="str">
        <f t="shared" si="25"/>
        <v>项</v>
      </c>
      <c r="H88" s="372" t="str">
        <f t="shared" si="26"/>
        <v>201</v>
      </c>
      <c r="I88" s="372" t="str">
        <f t="shared" si="27"/>
        <v>20109</v>
      </c>
      <c r="J88" s="372">
        <f t="shared" si="20"/>
        <v>0</v>
      </c>
      <c r="K88" s="372">
        <f t="shared" si="22"/>
        <v>0</v>
      </c>
      <c r="L88" s="236">
        <v>0</v>
      </c>
      <c r="M88" s="372">
        <v>0</v>
      </c>
      <c r="N88" s="236">
        <v>0</v>
      </c>
      <c r="O88" s="372">
        <v>0</v>
      </c>
      <c r="P88" s="372">
        <v>0</v>
      </c>
      <c r="Q88" s="372">
        <v>0</v>
      </c>
    </row>
    <row r="89" ht="36" hidden="1" customHeight="1" spans="1:17">
      <c r="A89" s="341">
        <v>2010903</v>
      </c>
      <c r="B89" s="336" t="s">
        <v>147</v>
      </c>
      <c r="C89" s="388">
        <v>0</v>
      </c>
      <c r="D89" s="489">
        <f t="shared" si="29"/>
        <v>0</v>
      </c>
      <c r="E89" s="488" t="str">
        <f t="shared" si="23"/>
        <v/>
      </c>
      <c r="F89" s="197" t="str">
        <f t="shared" si="24"/>
        <v>否</v>
      </c>
      <c r="G89" s="372" t="str">
        <f t="shared" si="25"/>
        <v>项</v>
      </c>
      <c r="H89" s="372" t="str">
        <f t="shared" si="26"/>
        <v>201</v>
      </c>
      <c r="I89" s="372" t="str">
        <f t="shared" si="27"/>
        <v>20109</v>
      </c>
      <c r="J89" s="372">
        <f t="shared" si="20"/>
        <v>0</v>
      </c>
      <c r="K89" s="372">
        <f t="shared" si="22"/>
        <v>0</v>
      </c>
      <c r="L89" s="236">
        <v>0</v>
      </c>
      <c r="M89" s="372">
        <v>0</v>
      </c>
      <c r="N89" s="236">
        <v>0</v>
      </c>
      <c r="O89" s="372">
        <v>0</v>
      </c>
      <c r="P89" s="372">
        <v>0</v>
      </c>
      <c r="Q89" s="372">
        <v>0</v>
      </c>
    </row>
    <row r="90" ht="36" hidden="1" customHeight="1" spans="1:17">
      <c r="A90" s="341">
        <v>2010905</v>
      </c>
      <c r="B90" s="336" t="s">
        <v>201</v>
      </c>
      <c r="C90" s="388">
        <v>0</v>
      </c>
      <c r="D90" s="489">
        <f t="shared" si="29"/>
        <v>0</v>
      </c>
      <c r="E90" s="488" t="str">
        <f t="shared" si="23"/>
        <v/>
      </c>
      <c r="F90" s="197" t="str">
        <f t="shared" si="24"/>
        <v>否</v>
      </c>
      <c r="G90" s="372" t="str">
        <f t="shared" si="25"/>
        <v>项</v>
      </c>
      <c r="H90" s="372" t="str">
        <f t="shared" si="26"/>
        <v>201</v>
      </c>
      <c r="I90" s="372" t="str">
        <f t="shared" si="27"/>
        <v>20109</v>
      </c>
      <c r="J90" s="372">
        <f t="shared" si="20"/>
        <v>0</v>
      </c>
      <c r="K90" s="372">
        <f t="shared" si="22"/>
        <v>0</v>
      </c>
      <c r="L90" s="236">
        <v>0</v>
      </c>
      <c r="M90" s="372">
        <v>0</v>
      </c>
      <c r="N90" s="236">
        <v>0</v>
      </c>
      <c r="O90" s="372">
        <v>0</v>
      </c>
      <c r="P90" s="372">
        <v>0</v>
      </c>
      <c r="Q90" s="372">
        <v>0</v>
      </c>
    </row>
    <row r="91" ht="36" hidden="1" customHeight="1" spans="1:17">
      <c r="A91" s="341">
        <v>2010907</v>
      </c>
      <c r="B91" s="336" t="s">
        <v>202</v>
      </c>
      <c r="C91" s="388">
        <v>0</v>
      </c>
      <c r="D91" s="489">
        <f t="shared" si="29"/>
        <v>0</v>
      </c>
      <c r="E91" s="488" t="str">
        <f t="shared" si="23"/>
        <v/>
      </c>
      <c r="F91" s="197" t="str">
        <f t="shared" si="24"/>
        <v>否</v>
      </c>
      <c r="G91" s="372" t="str">
        <f t="shared" si="25"/>
        <v>项</v>
      </c>
      <c r="H91" s="372" t="str">
        <f t="shared" si="26"/>
        <v>201</v>
      </c>
      <c r="I91" s="372" t="str">
        <f t="shared" si="27"/>
        <v>20109</v>
      </c>
      <c r="J91" s="372">
        <f t="shared" si="20"/>
        <v>0</v>
      </c>
      <c r="K91" s="372">
        <f t="shared" si="22"/>
        <v>0</v>
      </c>
      <c r="L91" s="236">
        <v>0</v>
      </c>
      <c r="M91" s="372">
        <v>0</v>
      </c>
      <c r="N91" s="236">
        <v>0</v>
      </c>
      <c r="O91" s="372">
        <v>0</v>
      </c>
      <c r="P91" s="372">
        <v>0</v>
      </c>
      <c r="Q91" s="372">
        <v>0</v>
      </c>
    </row>
    <row r="92" ht="36" hidden="1" customHeight="1" spans="1:17">
      <c r="A92" s="341">
        <v>2010908</v>
      </c>
      <c r="B92" s="336" t="s">
        <v>186</v>
      </c>
      <c r="C92" s="388">
        <v>0</v>
      </c>
      <c r="D92" s="489">
        <f t="shared" si="29"/>
        <v>0</v>
      </c>
      <c r="E92" s="488" t="str">
        <f t="shared" si="23"/>
        <v/>
      </c>
      <c r="F92" s="197" t="str">
        <f t="shared" si="24"/>
        <v>否</v>
      </c>
      <c r="G92" s="372" t="str">
        <f t="shared" si="25"/>
        <v>项</v>
      </c>
      <c r="H92" s="372" t="str">
        <f t="shared" si="26"/>
        <v>201</v>
      </c>
      <c r="I92" s="372" t="str">
        <f t="shared" si="27"/>
        <v>20109</v>
      </c>
      <c r="J92" s="372">
        <f t="shared" si="20"/>
        <v>0</v>
      </c>
      <c r="K92" s="372">
        <f t="shared" si="22"/>
        <v>0</v>
      </c>
      <c r="L92" s="236">
        <v>0</v>
      </c>
      <c r="M92" s="372">
        <v>0</v>
      </c>
      <c r="N92" s="236">
        <v>0</v>
      </c>
      <c r="O92" s="372">
        <v>0</v>
      </c>
      <c r="P92" s="372">
        <v>0</v>
      </c>
      <c r="Q92" s="372">
        <v>0</v>
      </c>
    </row>
    <row r="93" ht="36" hidden="1" customHeight="1" spans="1:17">
      <c r="A93" s="341">
        <v>2010909</v>
      </c>
      <c r="B93" s="336" t="s">
        <v>203</v>
      </c>
      <c r="C93" s="388">
        <v>0</v>
      </c>
      <c r="D93" s="489">
        <f t="shared" si="29"/>
        <v>0</v>
      </c>
      <c r="E93" s="488" t="str">
        <f t="shared" si="23"/>
        <v/>
      </c>
      <c r="F93" s="197" t="str">
        <f t="shared" si="24"/>
        <v>否</v>
      </c>
      <c r="G93" s="372" t="str">
        <f t="shared" si="25"/>
        <v>项</v>
      </c>
      <c r="H93" s="372" t="str">
        <f t="shared" si="26"/>
        <v>201</v>
      </c>
      <c r="I93" s="372" t="str">
        <f t="shared" si="27"/>
        <v>20109</v>
      </c>
      <c r="J93" s="372">
        <f t="shared" si="20"/>
        <v>0</v>
      </c>
      <c r="K93" s="372">
        <f t="shared" si="22"/>
        <v>0</v>
      </c>
      <c r="L93" s="236">
        <v>0</v>
      </c>
      <c r="M93" s="372">
        <v>0</v>
      </c>
      <c r="N93" s="236">
        <v>0</v>
      </c>
      <c r="O93" s="372">
        <v>0</v>
      </c>
      <c r="P93" s="372">
        <v>0</v>
      </c>
      <c r="Q93" s="372">
        <v>0</v>
      </c>
    </row>
    <row r="94" ht="36" hidden="1" customHeight="1" spans="1:17">
      <c r="A94" s="341">
        <v>2010910</v>
      </c>
      <c r="B94" s="336" t="s">
        <v>204</v>
      </c>
      <c r="C94" s="388">
        <v>0</v>
      </c>
      <c r="D94" s="489">
        <f t="shared" si="29"/>
        <v>0</v>
      </c>
      <c r="E94" s="488" t="str">
        <f t="shared" si="23"/>
        <v/>
      </c>
      <c r="F94" s="197" t="str">
        <f t="shared" si="24"/>
        <v>否</v>
      </c>
      <c r="G94" s="372" t="str">
        <f t="shared" si="25"/>
        <v>项</v>
      </c>
      <c r="H94" s="372" t="str">
        <f t="shared" si="26"/>
        <v>201</v>
      </c>
      <c r="I94" s="372" t="str">
        <f t="shared" si="27"/>
        <v>20109</v>
      </c>
      <c r="J94" s="372">
        <f t="shared" si="20"/>
        <v>0</v>
      </c>
      <c r="K94" s="372">
        <f t="shared" si="22"/>
        <v>0</v>
      </c>
      <c r="L94" s="236">
        <v>0</v>
      </c>
      <c r="M94" s="372">
        <v>0</v>
      </c>
      <c r="N94" s="236">
        <v>0</v>
      </c>
      <c r="O94" s="372">
        <v>0</v>
      </c>
      <c r="P94" s="372">
        <v>0</v>
      </c>
      <c r="Q94" s="372">
        <v>0</v>
      </c>
    </row>
    <row r="95" ht="36" hidden="1" customHeight="1" spans="1:17">
      <c r="A95" s="341">
        <v>2010911</v>
      </c>
      <c r="B95" s="336" t="s">
        <v>205</v>
      </c>
      <c r="C95" s="388">
        <v>0</v>
      </c>
      <c r="D95" s="489">
        <f t="shared" si="29"/>
        <v>0</v>
      </c>
      <c r="E95" s="488" t="str">
        <f t="shared" si="23"/>
        <v/>
      </c>
      <c r="F95" s="197" t="str">
        <f t="shared" si="24"/>
        <v>否</v>
      </c>
      <c r="G95" s="372" t="str">
        <f t="shared" si="25"/>
        <v>项</v>
      </c>
      <c r="H95" s="372" t="str">
        <f t="shared" si="26"/>
        <v>201</v>
      </c>
      <c r="I95" s="372" t="str">
        <f t="shared" si="27"/>
        <v>20109</v>
      </c>
      <c r="J95" s="372">
        <f t="shared" si="20"/>
        <v>0</v>
      </c>
      <c r="K95" s="372">
        <f t="shared" si="22"/>
        <v>0</v>
      </c>
      <c r="L95" s="236">
        <v>0</v>
      </c>
      <c r="M95" s="372">
        <v>0</v>
      </c>
      <c r="N95" s="236">
        <v>0</v>
      </c>
      <c r="O95" s="372">
        <v>0</v>
      </c>
      <c r="P95" s="372">
        <v>0</v>
      </c>
      <c r="Q95" s="372">
        <v>0</v>
      </c>
    </row>
    <row r="96" ht="36" hidden="1" customHeight="1" spans="1:17">
      <c r="A96" s="341">
        <v>2010912</v>
      </c>
      <c r="B96" s="336" t="s">
        <v>206</v>
      </c>
      <c r="C96" s="388">
        <v>0</v>
      </c>
      <c r="D96" s="489">
        <f t="shared" si="29"/>
        <v>0</v>
      </c>
      <c r="E96" s="488" t="str">
        <f t="shared" si="23"/>
        <v/>
      </c>
      <c r="F96" s="197" t="str">
        <f t="shared" si="24"/>
        <v>否</v>
      </c>
      <c r="G96" s="372" t="str">
        <f t="shared" si="25"/>
        <v>项</v>
      </c>
      <c r="H96" s="372" t="str">
        <f t="shared" si="26"/>
        <v>201</v>
      </c>
      <c r="I96" s="372" t="str">
        <f t="shared" si="27"/>
        <v>20109</v>
      </c>
      <c r="J96" s="372">
        <f t="shared" si="20"/>
        <v>0</v>
      </c>
      <c r="K96" s="372">
        <f t="shared" si="22"/>
        <v>0</v>
      </c>
      <c r="L96" s="236">
        <v>0</v>
      </c>
      <c r="M96" s="372">
        <v>0</v>
      </c>
      <c r="N96" s="236">
        <v>0</v>
      </c>
      <c r="O96" s="372">
        <v>0</v>
      </c>
      <c r="P96" s="372">
        <v>0</v>
      </c>
      <c r="Q96" s="372">
        <v>0</v>
      </c>
    </row>
    <row r="97" ht="36" hidden="1" customHeight="1" spans="1:17">
      <c r="A97" s="341">
        <v>2010950</v>
      </c>
      <c r="B97" s="336" t="s">
        <v>154</v>
      </c>
      <c r="C97" s="388">
        <v>0</v>
      </c>
      <c r="D97" s="489">
        <f t="shared" si="29"/>
        <v>0</v>
      </c>
      <c r="E97" s="488" t="str">
        <f t="shared" si="23"/>
        <v/>
      </c>
      <c r="F97" s="197" t="str">
        <f t="shared" si="24"/>
        <v>否</v>
      </c>
      <c r="G97" s="372" t="str">
        <f t="shared" si="25"/>
        <v>项</v>
      </c>
      <c r="H97" s="372" t="str">
        <f t="shared" si="26"/>
        <v>201</v>
      </c>
      <c r="I97" s="372" t="str">
        <f t="shared" si="27"/>
        <v>20109</v>
      </c>
      <c r="J97" s="372">
        <f t="shared" si="20"/>
        <v>0</v>
      </c>
      <c r="K97" s="372">
        <f t="shared" si="22"/>
        <v>0</v>
      </c>
      <c r="L97" s="236">
        <v>0</v>
      </c>
      <c r="M97" s="372">
        <v>0</v>
      </c>
      <c r="N97" s="236">
        <v>0</v>
      </c>
      <c r="O97" s="372">
        <v>0</v>
      </c>
      <c r="P97" s="372">
        <v>0</v>
      </c>
      <c r="Q97" s="372">
        <v>0</v>
      </c>
    </row>
    <row r="98" ht="36" hidden="1" customHeight="1" spans="1:17">
      <c r="A98" s="341">
        <v>2010999</v>
      </c>
      <c r="B98" s="336" t="s">
        <v>207</v>
      </c>
      <c r="C98" s="388">
        <v>0</v>
      </c>
      <c r="D98" s="489">
        <f t="shared" si="29"/>
        <v>0</v>
      </c>
      <c r="E98" s="488" t="str">
        <f t="shared" si="23"/>
        <v/>
      </c>
      <c r="F98" s="197" t="str">
        <f t="shared" si="24"/>
        <v>否</v>
      </c>
      <c r="G98" s="372" t="str">
        <f t="shared" si="25"/>
        <v>项</v>
      </c>
      <c r="H98" s="372" t="str">
        <f t="shared" si="26"/>
        <v>201</v>
      </c>
      <c r="I98" s="372" t="str">
        <f t="shared" si="27"/>
        <v>20109</v>
      </c>
      <c r="J98" s="372">
        <f t="shared" si="20"/>
        <v>0</v>
      </c>
      <c r="K98" s="372">
        <f t="shared" si="22"/>
        <v>0</v>
      </c>
      <c r="L98" s="236">
        <v>0</v>
      </c>
      <c r="M98" s="372">
        <v>0</v>
      </c>
      <c r="N98" s="236">
        <v>0</v>
      </c>
      <c r="O98" s="372">
        <v>0</v>
      </c>
      <c r="P98" s="372">
        <v>0</v>
      </c>
      <c r="Q98" s="372">
        <v>0</v>
      </c>
    </row>
    <row r="99" ht="33" customHeight="1" spans="1:16">
      <c r="A99" s="341">
        <v>20111</v>
      </c>
      <c r="B99" s="336" t="s">
        <v>214</v>
      </c>
      <c r="C99" s="487">
        <f>SUM(C100:C107)</f>
        <v>2399</v>
      </c>
      <c r="D99" s="487">
        <f>SUM(D100:D107)</f>
        <v>2392</v>
      </c>
      <c r="E99" s="488">
        <f t="shared" si="23"/>
        <v>-0.00291788245102131</v>
      </c>
      <c r="F99" s="197" t="str">
        <f t="shared" si="24"/>
        <v>是</v>
      </c>
      <c r="G99" s="372" t="str">
        <f t="shared" si="25"/>
        <v>款</v>
      </c>
      <c r="H99" s="372" t="str">
        <f t="shared" si="26"/>
        <v>201</v>
      </c>
      <c r="I99" s="372" t="str">
        <f t="shared" si="27"/>
        <v>20111</v>
      </c>
      <c r="J99" s="372">
        <f t="shared" si="20"/>
        <v>0</v>
      </c>
      <c r="K99" s="372">
        <f t="shared" si="22"/>
        <v>0</v>
      </c>
      <c r="L99" s="236">
        <v>0</v>
      </c>
      <c r="N99" s="236">
        <v>0</v>
      </c>
      <c r="O99" s="372">
        <v>0</v>
      </c>
      <c r="P99" s="372">
        <v>0</v>
      </c>
    </row>
    <row r="100" ht="33" customHeight="1" spans="1:17">
      <c r="A100" s="341">
        <v>2011101</v>
      </c>
      <c r="B100" s="336" t="s">
        <v>145</v>
      </c>
      <c r="C100" s="388">
        <v>2191</v>
      </c>
      <c r="D100" s="489">
        <v>2143</v>
      </c>
      <c r="E100" s="488">
        <f t="shared" si="23"/>
        <v>-0.0219078046554085</v>
      </c>
      <c r="F100" s="197" t="str">
        <f t="shared" si="24"/>
        <v>是</v>
      </c>
      <c r="G100" s="372" t="str">
        <f t="shared" si="25"/>
        <v>项</v>
      </c>
      <c r="H100" s="372" t="str">
        <f t="shared" si="26"/>
        <v>201</v>
      </c>
      <c r="I100" s="372" t="str">
        <f t="shared" si="27"/>
        <v>20111</v>
      </c>
      <c r="J100" s="372">
        <f t="shared" si="20"/>
        <v>2143</v>
      </c>
      <c r="K100" s="372">
        <f t="shared" si="22"/>
        <v>2142.539099</v>
      </c>
      <c r="L100" s="236">
        <v>2142.539099</v>
      </c>
      <c r="M100" s="372">
        <v>0</v>
      </c>
      <c r="N100" s="236">
        <v>0</v>
      </c>
      <c r="O100" s="372">
        <v>0</v>
      </c>
      <c r="P100" s="372">
        <v>0</v>
      </c>
      <c r="Q100" s="372">
        <v>0</v>
      </c>
    </row>
    <row r="101" ht="36" hidden="1" customHeight="1" spans="1:17">
      <c r="A101" s="341">
        <v>2011102</v>
      </c>
      <c r="B101" s="336" t="s">
        <v>146</v>
      </c>
      <c r="C101" s="388">
        <v>0</v>
      </c>
      <c r="D101" s="489">
        <f t="shared" ref="D100:D107" si="30">ROUND(J101-Q101,0)</f>
        <v>0</v>
      </c>
      <c r="E101" s="488" t="str">
        <f t="shared" si="23"/>
        <v/>
      </c>
      <c r="F101" s="197" t="str">
        <f t="shared" si="24"/>
        <v>否</v>
      </c>
      <c r="G101" s="372" t="str">
        <f t="shared" si="25"/>
        <v>项</v>
      </c>
      <c r="H101" s="372" t="str">
        <f t="shared" si="26"/>
        <v>201</v>
      </c>
      <c r="I101" s="372" t="str">
        <f t="shared" si="27"/>
        <v>20111</v>
      </c>
      <c r="J101" s="372">
        <f t="shared" si="20"/>
        <v>0</v>
      </c>
      <c r="K101" s="372">
        <f t="shared" si="22"/>
        <v>0</v>
      </c>
      <c r="L101" s="236">
        <v>0</v>
      </c>
      <c r="M101" s="372">
        <v>0</v>
      </c>
      <c r="N101" s="236">
        <v>0</v>
      </c>
      <c r="O101" s="372">
        <v>0</v>
      </c>
      <c r="P101" s="372">
        <v>0</v>
      </c>
      <c r="Q101" s="372">
        <v>0</v>
      </c>
    </row>
    <row r="102" ht="36" hidden="1" customHeight="1" spans="1:17">
      <c r="A102" s="341">
        <v>2011103</v>
      </c>
      <c r="B102" s="336" t="s">
        <v>147</v>
      </c>
      <c r="C102" s="388">
        <v>0</v>
      </c>
      <c r="D102" s="489">
        <f t="shared" si="30"/>
        <v>0</v>
      </c>
      <c r="E102" s="488" t="str">
        <f t="shared" si="23"/>
        <v/>
      </c>
      <c r="F102" s="197" t="str">
        <f t="shared" si="24"/>
        <v>否</v>
      </c>
      <c r="G102" s="372" t="str">
        <f t="shared" si="25"/>
        <v>项</v>
      </c>
      <c r="H102" s="372" t="str">
        <f t="shared" si="26"/>
        <v>201</v>
      </c>
      <c r="I102" s="372" t="str">
        <f t="shared" si="27"/>
        <v>20111</v>
      </c>
      <c r="J102" s="372">
        <f t="shared" si="20"/>
        <v>0</v>
      </c>
      <c r="K102" s="372">
        <f t="shared" si="22"/>
        <v>0</v>
      </c>
      <c r="L102" s="236">
        <v>0</v>
      </c>
      <c r="M102" s="372">
        <v>0</v>
      </c>
      <c r="N102" s="236">
        <v>0</v>
      </c>
      <c r="O102" s="372">
        <v>0</v>
      </c>
      <c r="P102" s="372">
        <v>0</v>
      </c>
      <c r="Q102" s="372">
        <v>0</v>
      </c>
    </row>
    <row r="103" ht="33" customHeight="1" spans="1:17">
      <c r="A103" s="341">
        <v>2011104</v>
      </c>
      <c r="B103" s="336" t="s">
        <v>215</v>
      </c>
      <c r="C103" s="388">
        <v>45</v>
      </c>
      <c r="D103" s="489">
        <v>104</v>
      </c>
      <c r="E103" s="488">
        <f t="shared" si="23"/>
        <v>1.31111111111111</v>
      </c>
      <c r="F103" s="197" t="str">
        <f t="shared" si="24"/>
        <v>是</v>
      </c>
      <c r="G103" s="372" t="str">
        <f t="shared" si="25"/>
        <v>项</v>
      </c>
      <c r="H103" s="372" t="str">
        <f t="shared" si="26"/>
        <v>201</v>
      </c>
      <c r="I103" s="372" t="str">
        <f t="shared" si="27"/>
        <v>20111</v>
      </c>
      <c r="J103" s="372">
        <f t="shared" si="20"/>
        <v>104</v>
      </c>
      <c r="K103" s="372">
        <f t="shared" si="22"/>
        <v>104</v>
      </c>
      <c r="L103" s="236">
        <v>0</v>
      </c>
      <c r="M103" s="372">
        <v>0</v>
      </c>
      <c r="N103" s="236">
        <v>0</v>
      </c>
      <c r="O103" s="372">
        <v>0</v>
      </c>
      <c r="P103" s="372">
        <v>104</v>
      </c>
      <c r="Q103" s="372">
        <v>0</v>
      </c>
    </row>
    <row r="104" ht="36" hidden="1" customHeight="1" spans="1:17">
      <c r="A104" s="341">
        <v>2011105</v>
      </c>
      <c r="B104" s="336" t="s">
        <v>216</v>
      </c>
      <c r="C104" s="388">
        <v>0</v>
      </c>
      <c r="D104" s="489">
        <f t="shared" si="30"/>
        <v>0</v>
      </c>
      <c r="E104" s="488" t="str">
        <f t="shared" si="23"/>
        <v/>
      </c>
      <c r="F104" s="197" t="str">
        <f t="shared" si="24"/>
        <v>否</v>
      </c>
      <c r="G104" s="372" t="str">
        <f t="shared" si="25"/>
        <v>项</v>
      </c>
      <c r="H104" s="372" t="str">
        <f t="shared" si="26"/>
        <v>201</v>
      </c>
      <c r="I104" s="372" t="str">
        <f t="shared" si="27"/>
        <v>20111</v>
      </c>
      <c r="J104" s="372">
        <f t="shared" si="20"/>
        <v>0</v>
      </c>
      <c r="K104" s="372">
        <f t="shared" si="22"/>
        <v>0</v>
      </c>
      <c r="L104" s="236">
        <v>0</v>
      </c>
      <c r="M104" s="372">
        <v>0</v>
      </c>
      <c r="N104" s="236">
        <v>0</v>
      </c>
      <c r="O104" s="372">
        <v>0</v>
      </c>
      <c r="P104" s="372">
        <v>0</v>
      </c>
      <c r="Q104" s="372">
        <v>0</v>
      </c>
    </row>
    <row r="105" ht="36" hidden="1" customHeight="1" spans="1:17">
      <c r="A105" s="341">
        <v>2011106</v>
      </c>
      <c r="B105" s="336" t="s">
        <v>217</v>
      </c>
      <c r="C105" s="388">
        <v>0</v>
      </c>
      <c r="D105" s="489">
        <f t="shared" si="30"/>
        <v>0</v>
      </c>
      <c r="E105" s="488" t="str">
        <f t="shared" si="23"/>
        <v/>
      </c>
      <c r="F105" s="197" t="str">
        <f t="shared" si="24"/>
        <v>否</v>
      </c>
      <c r="G105" s="372" t="str">
        <f t="shared" si="25"/>
        <v>项</v>
      </c>
      <c r="H105" s="372" t="str">
        <f t="shared" si="26"/>
        <v>201</v>
      </c>
      <c r="I105" s="372" t="str">
        <f t="shared" si="27"/>
        <v>20111</v>
      </c>
      <c r="J105" s="372">
        <f t="shared" si="20"/>
        <v>0</v>
      </c>
      <c r="K105" s="372">
        <f t="shared" si="22"/>
        <v>0</v>
      </c>
      <c r="L105" s="236">
        <v>0</v>
      </c>
      <c r="M105" s="372">
        <v>0</v>
      </c>
      <c r="N105" s="236">
        <v>0</v>
      </c>
      <c r="O105" s="372">
        <v>0</v>
      </c>
      <c r="P105" s="372">
        <v>0</v>
      </c>
      <c r="Q105" s="372">
        <v>0</v>
      </c>
    </row>
    <row r="106" ht="36" hidden="1" customHeight="1" spans="1:17">
      <c r="A106" s="341">
        <v>2011150</v>
      </c>
      <c r="B106" s="336" t="s">
        <v>154</v>
      </c>
      <c r="C106" s="388">
        <v>0</v>
      </c>
      <c r="D106" s="489">
        <f t="shared" si="30"/>
        <v>0</v>
      </c>
      <c r="E106" s="488" t="str">
        <f t="shared" si="23"/>
        <v/>
      </c>
      <c r="F106" s="197" t="str">
        <f t="shared" si="24"/>
        <v>否</v>
      </c>
      <c r="G106" s="372" t="str">
        <f t="shared" si="25"/>
        <v>项</v>
      </c>
      <c r="H106" s="372" t="str">
        <f t="shared" si="26"/>
        <v>201</v>
      </c>
      <c r="I106" s="372" t="str">
        <f t="shared" si="27"/>
        <v>20111</v>
      </c>
      <c r="J106" s="372">
        <f t="shared" si="20"/>
        <v>0</v>
      </c>
      <c r="K106" s="372">
        <f t="shared" si="22"/>
        <v>0</v>
      </c>
      <c r="L106" s="236">
        <v>0</v>
      </c>
      <c r="M106" s="372">
        <v>0</v>
      </c>
      <c r="N106" s="236">
        <v>0</v>
      </c>
      <c r="O106" s="372">
        <v>0</v>
      </c>
      <c r="P106" s="372">
        <v>0</v>
      </c>
      <c r="Q106" s="372">
        <v>0</v>
      </c>
    </row>
    <row r="107" ht="33" customHeight="1" spans="1:17">
      <c r="A107" s="341">
        <v>2011199</v>
      </c>
      <c r="B107" s="336" t="s">
        <v>218</v>
      </c>
      <c r="C107" s="388">
        <v>163</v>
      </c>
      <c r="D107" s="489">
        <v>145</v>
      </c>
      <c r="E107" s="488">
        <f t="shared" si="23"/>
        <v>-0.110429447852761</v>
      </c>
      <c r="F107" s="197" t="str">
        <f t="shared" si="24"/>
        <v>是</v>
      </c>
      <c r="G107" s="372" t="str">
        <f t="shared" si="25"/>
        <v>项</v>
      </c>
      <c r="H107" s="372" t="str">
        <f t="shared" si="26"/>
        <v>201</v>
      </c>
      <c r="I107" s="372" t="str">
        <f t="shared" si="27"/>
        <v>20111</v>
      </c>
      <c r="J107" s="372">
        <f t="shared" si="20"/>
        <v>145</v>
      </c>
      <c r="K107" s="372">
        <f t="shared" si="22"/>
        <v>145.06</v>
      </c>
      <c r="L107" s="236">
        <v>0</v>
      </c>
      <c r="M107" s="372">
        <v>145.06</v>
      </c>
      <c r="N107" s="236">
        <v>0</v>
      </c>
      <c r="O107" s="372">
        <v>0</v>
      </c>
      <c r="P107" s="372">
        <v>0</v>
      </c>
      <c r="Q107" s="372">
        <v>0</v>
      </c>
    </row>
    <row r="108" ht="33" customHeight="1" spans="1:16">
      <c r="A108" s="341">
        <v>20113</v>
      </c>
      <c r="B108" s="336" t="s">
        <v>219</v>
      </c>
      <c r="C108" s="487">
        <f>SUM(C109:C118)</f>
        <v>650</v>
      </c>
      <c r="D108" s="487">
        <f>SUM(D109:D118)</f>
        <v>1748</v>
      </c>
      <c r="E108" s="488">
        <f t="shared" si="23"/>
        <v>1.68923076923077</v>
      </c>
      <c r="F108" s="197" t="str">
        <f t="shared" si="24"/>
        <v>是</v>
      </c>
      <c r="G108" s="372" t="str">
        <f t="shared" si="25"/>
        <v>款</v>
      </c>
      <c r="H108" s="372" t="str">
        <f t="shared" si="26"/>
        <v>201</v>
      </c>
      <c r="I108" s="372" t="str">
        <f t="shared" si="27"/>
        <v>20113</v>
      </c>
      <c r="J108" s="372">
        <f t="shared" si="20"/>
        <v>0</v>
      </c>
      <c r="K108" s="372">
        <f t="shared" si="22"/>
        <v>0</v>
      </c>
      <c r="L108" s="236">
        <v>0</v>
      </c>
      <c r="N108" s="236">
        <v>0</v>
      </c>
      <c r="P108" s="372">
        <v>0</v>
      </c>
    </row>
    <row r="109" ht="36" hidden="1" customHeight="1" spans="1:17">
      <c r="A109" s="341">
        <v>2011301</v>
      </c>
      <c r="B109" s="336" t="s">
        <v>145</v>
      </c>
      <c r="C109" s="388">
        <v>0</v>
      </c>
      <c r="D109" s="489">
        <f t="shared" ref="D109:D118" si="31">ROUND(J109-Q109,0)</f>
        <v>0</v>
      </c>
      <c r="E109" s="488" t="str">
        <f t="shared" si="23"/>
        <v/>
      </c>
      <c r="F109" s="197" t="str">
        <f t="shared" si="24"/>
        <v>否</v>
      </c>
      <c r="G109" s="372" t="str">
        <f t="shared" si="25"/>
        <v>项</v>
      </c>
      <c r="H109" s="372" t="str">
        <f t="shared" si="26"/>
        <v>201</v>
      </c>
      <c r="I109" s="372" t="str">
        <f t="shared" si="27"/>
        <v>20113</v>
      </c>
      <c r="J109" s="372">
        <f t="shared" si="20"/>
        <v>0</v>
      </c>
      <c r="K109" s="372">
        <f t="shared" si="22"/>
        <v>0</v>
      </c>
      <c r="L109" s="236">
        <v>0</v>
      </c>
      <c r="M109" s="372">
        <v>0</v>
      </c>
      <c r="N109" s="236">
        <v>0</v>
      </c>
      <c r="O109" s="372">
        <v>0</v>
      </c>
      <c r="P109" s="372">
        <v>0</v>
      </c>
      <c r="Q109" s="372">
        <v>0</v>
      </c>
    </row>
    <row r="110" ht="36" hidden="1" customHeight="1" spans="1:17">
      <c r="A110" s="341">
        <v>2011302</v>
      </c>
      <c r="B110" s="336" t="s">
        <v>146</v>
      </c>
      <c r="C110" s="388">
        <v>0</v>
      </c>
      <c r="D110" s="489">
        <f t="shared" si="31"/>
        <v>0</v>
      </c>
      <c r="E110" s="488" t="str">
        <f t="shared" si="23"/>
        <v/>
      </c>
      <c r="F110" s="197" t="str">
        <f t="shared" si="24"/>
        <v>否</v>
      </c>
      <c r="G110" s="372" t="str">
        <f t="shared" si="25"/>
        <v>项</v>
      </c>
      <c r="H110" s="372" t="str">
        <f t="shared" si="26"/>
        <v>201</v>
      </c>
      <c r="I110" s="372" t="str">
        <f t="shared" si="27"/>
        <v>20113</v>
      </c>
      <c r="J110" s="372">
        <f t="shared" si="20"/>
        <v>0</v>
      </c>
      <c r="K110" s="372">
        <f t="shared" si="22"/>
        <v>0</v>
      </c>
      <c r="L110" s="236">
        <v>0</v>
      </c>
      <c r="M110" s="372">
        <v>0</v>
      </c>
      <c r="N110" s="236">
        <v>0</v>
      </c>
      <c r="O110" s="372">
        <v>0</v>
      </c>
      <c r="P110" s="372">
        <v>0</v>
      </c>
      <c r="Q110" s="372">
        <v>0</v>
      </c>
    </row>
    <row r="111" ht="33" hidden="1" customHeight="1" spans="1:17">
      <c r="A111" s="341">
        <v>2011303</v>
      </c>
      <c r="B111" s="336" t="s">
        <v>147</v>
      </c>
      <c r="C111" s="388">
        <v>0</v>
      </c>
      <c r="D111" s="489">
        <f t="shared" si="31"/>
        <v>0</v>
      </c>
      <c r="E111" s="488" t="str">
        <f t="shared" si="23"/>
        <v/>
      </c>
      <c r="F111" s="197" t="str">
        <f t="shared" si="24"/>
        <v>否</v>
      </c>
      <c r="G111" s="372" t="str">
        <f t="shared" si="25"/>
        <v>项</v>
      </c>
      <c r="H111" s="372" t="str">
        <f t="shared" si="26"/>
        <v>201</v>
      </c>
      <c r="I111" s="372" t="str">
        <f t="shared" si="27"/>
        <v>20113</v>
      </c>
      <c r="J111" s="372">
        <f t="shared" si="20"/>
        <v>0</v>
      </c>
      <c r="K111" s="372">
        <f t="shared" si="22"/>
        <v>0</v>
      </c>
      <c r="L111" s="236">
        <v>0</v>
      </c>
      <c r="M111" s="372">
        <v>0</v>
      </c>
      <c r="N111" s="236">
        <v>0</v>
      </c>
      <c r="O111" s="372">
        <v>0</v>
      </c>
      <c r="P111" s="372">
        <v>0</v>
      </c>
      <c r="Q111" s="372">
        <v>0</v>
      </c>
    </row>
    <row r="112" ht="36" hidden="1" customHeight="1" spans="1:17">
      <c r="A112" s="341">
        <v>2011304</v>
      </c>
      <c r="B112" s="336" t="s">
        <v>220</v>
      </c>
      <c r="C112" s="388">
        <v>0</v>
      </c>
      <c r="D112" s="489">
        <f t="shared" si="31"/>
        <v>0</v>
      </c>
      <c r="E112" s="488" t="str">
        <f t="shared" si="23"/>
        <v/>
      </c>
      <c r="F112" s="197" t="str">
        <f t="shared" si="24"/>
        <v>否</v>
      </c>
      <c r="G112" s="372" t="str">
        <f t="shared" si="25"/>
        <v>项</v>
      </c>
      <c r="H112" s="372" t="str">
        <f t="shared" si="26"/>
        <v>201</v>
      </c>
      <c r="I112" s="372" t="str">
        <f t="shared" si="27"/>
        <v>20113</v>
      </c>
      <c r="J112" s="372">
        <f t="shared" si="20"/>
        <v>0</v>
      </c>
      <c r="K112" s="372">
        <f t="shared" si="22"/>
        <v>0</v>
      </c>
      <c r="L112" s="236">
        <v>0</v>
      </c>
      <c r="M112" s="372">
        <v>0</v>
      </c>
      <c r="N112" s="236">
        <v>0</v>
      </c>
      <c r="O112" s="372">
        <v>0</v>
      </c>
      <c r="P112" s="372">
        <v>0</v>
      </c>
      <c r="Q112" s="372">
        <v>0</v>
      </c>
    </row>
    <row r="113" ht="36" hidden="1" customHeight="1" spans="1:17">
      <c r="A113" s="341">
        <v>2011305</v>
      </c>
      <c r="B113" s="336" t="s">
        <v>221</v>
      </c>
      <c r="C113" s="388">
        <v>0</v>
      </c>
      <c r="D113" s="489">
        <f t="shared" si="31"/>
        <v>0</v>
      </c>
      <c r="E113" s="488" t="str">
        <f t="shared" si="23"/>
        <v/>
      </c>
      <c r="F113" s="197" t="str">
        <f t="shared" si="24"/>
        <v>否</v>
      </c>
      <c r="G113" s="372" t="str">
        <f t="shared" si="25"/>
        <v>项</v>
      </c>
      <c r="H113" s="372" t="str">
        <f t="shared" si="26"/>
        <v>201</v>
      </c>
      <c r="I113" s="372" t="str">
        <f t="shared" si="27"/>
        <v>20113</v>
      </c>
      <c r="J113" s="372">
        <f t="shared" si="20"/>
        <v>0</v>
      </c>
      <c r="K113" s="372">
        <f t="shared" si="22"/>
        <v>0</v>
      </c>
      <c r="L113" s="236">
        <v>0</v>
      </c>
      <c r="M113" s="372">
        <v>0</v>
      </c>
      <c r="N113" s="236">
        <v>0</v>
      </c>
      <c r="O113" s="372">
        <v>0</v>
      </c>
      <c r="P113" s="372">
        <v>0</v>
      </c>
      <c r="Q113" s="372">
        <v>0</v>
      </c>
    </row>
    <row r="114" ht="36" hidden="1" customHeight="1" spans="1:17">
      <c r="A114" s="341">
        <v>2011306</v>
      </c>
      <c r="B114" s="336" t="s">
        <v>222</v>
      </c>
      <c r="C114" s="388">
        <v>0</v>
      </c>
      <c r="D114" s="489">
        <f t="shared" si="31"/>
        <v>0</v>
      </c>
      <c r="E114" s="488" t="str">
        <f t="shared" si="23"/>
        <v/>
      </c>
      <c r="F114" s="197" t="str">
        <f t="shared" si="24"/>
        <v>否</v>
      </c>
      <c r="G114" s="372" t="str">
        <f t="shared" si="25"/>
        <v>项</v>
      </c>
      <c r="H114" s="372" t="str">
        <f t="shared" si="26"/>
        <v>201</v>
      </c>
      <c r="I114" s="372" t="str">
        <f t="shared" si="27"/>
        <v>20113</v>
      </c>
      <c r="J114" s="372">
        <f t="shared" si="20"/>
        <v>0</v>
      </c>
      <c r="K114" s="372">
        <f t="shared" si="22"/>
        <v>0</v>
      </c>
      <c r="L114" s="236">
        <v>0</v>
      </c>
      <c r="M114" s="372">
        <v>0</v>
      </c>
      <c r="N114" s="236">
        <v>0</v>
      </c>
      <c r="O114" s="372">
        <v>0</v>
      </c>
      <c r="P114" s="372">
        <v>0</v>
      </c>
      <c r="Q114" s="372">
        <v>0</v>
      </c>
    </row>
    <row r="115" ht="36" hidden="1" customHeight="1" spans="1:17">
      <c r="A115" s="341">
        <v>2011307</v>
      </c>
      <c r="B115" s="336" t="s">
        <v>223</v>
      </c>
      <c r="C115" s="388">
        <v>0</v>
      </c>
      <c r="D115" s="489">
        <f t="shared" si="31"/>
        <v>0</v>
      </c>
      <c r="E115" s="488" t="str">
        <f t="shared" si="23"/>
        <v/>
      </c>
      <c r="F115" s="197" t="str">
        <f t="shared" si="24"/>
        <v>否</v>
      </c>
      <c r="G115" s="372" t="str">
        <f t="shared" si="25"/>
        <v>项</v>
      </c>
      <c r="H115" s="372" t="str">
        <f t="shared" si="26"/>
        <v>201</v>
      </c>
      <c r="I115" s="372" t="str">
        <f t="shared" si="27"/>
        <v>20113</v>
      </c>
      <c r="J115" s="372">
        <f t="shared" si="20"/>
        <v>0</v>
      </c>
      <c r="K115" s="372">
        <f t="shared" si="22"/>
        <v>0</v>
      </c>
      <c r="L115" s="236">
        <v>0</v>
      </c>
      <c r="M115" s="372">
        <v>0</v>
      </c>
      <c r="N115" s="236">
        <v>0</v>
      </c>
      <c r="O115" s="372">
        <v>0</v>
      </c>
      <c r="P115" s="372">
        <v>0</v>
      </c>
      <c r="Q115" s="372">
        <v>0</v>
      </c>
    </row>
    <row r="116" ht="33" customHeight="1" spans="1:17">
      <c r="A116" s="341">
        <v>2011308</v>
      </c>
      <c r="B116" s="336" t="s">
        <v>224</v>
      </c>
      <c r="C116" s="388">
        <v>416</v>
      </c>
      <c r="D116" s="489">
        <v>1503</v>
      </c>
      <c r="E116" s="488">
        <f t="shared" si="23"/>
        <v>2.61298076923077</v>
      </c>
      <c r="F116" s="197" t="str">
        <f t="shared" si="24"/>
        <v>是</v>
      </c>
      <c r="G116" s="372" t="str">
        <f t="shared" si="25"/>
        <v>项</v>
      </c>
      <c r="H116" s="372" t="str">
        <f t="shared" si="26"/>
        <v>201</v>
      </c>
      <c r="I116" s="372" t="str">
        <f t="shared" si="27"/>
        <v>20113</v>
      </c>
      <c r="J116" s="372">
        <f t="shared" si="20"/>
        <v>1503</v>
      </c>
      <c r="K116" s="372">
        <f t="shared" si="22"/>
        <v>1502.831577</v>
      </c>
      <c r="L116" s="236">
        <v>219.461577</v>
      </c>
      <c r="M116" s="372">
        <v>1183.37</v>
      </c>
      <c r="N116" s="236">
        <v>0</v>
      </c>
      <c r="O116" s="372">
        <v>100</v>
      </c>
      <c r="P116" s="372">
        <v>0</v>
      </c>
      <c r="Q116" s="372">
        <v>0</v>
      </c>
    </row>
    <row r="117" ht="36" hidden="1" customHeight="1" spans="1:17">
      <c r="A117" s="341">
        <v>2011350</v>
      </c>
      <c r="B117" s="336" t="s">
        <v>154</v>
      </c>
      <c r="C117" s="388">
        <v>0</v>
      </c>
      <c r="D117" s="489">
        <f t="shared" si="31"/>
        <v>0</v>
      </c>
      <c r="E117" s="488" t="str">
        <f t="shared" si="23"/>
        <v/>
      </c>
      <c r="F117" s="197" t="str">
        <f t="shared" si="24"/>
        <v>否</v>
      </c>
      <c r="G117" s="372" t="str">
        <f t="shared" si="25"/>
        <v>项</v>
      </c>
      <c r="H117" s="372" t="str">
        <f t="shared" si="26"/>
        <v>201</v>
      </c>
      <c r="I117" s="372" t="str">
        <f t="shared" si="27"/>
        <v>20113</v>
      </c>
      <c r="J117" s="372">
        <f t="shared" si="20"/>
        <v>0</v>
      </c>
      <c r="K117" s="372">
        <f t="shared" si="22"/>
        <v>0</v>
      </c>
      <c r="L117" s="236">
        <v>0</v>
      </c>
      <c r="M117" s="372">
        <v>0</v>
      </c>
      <c r="N117" s="236">
        <v>0</v>
      </c>
      <c r="O117" s="372">
        <v>0</v>
      </c>
      <c r="P117" s="372">
        <v>0</v>
      </c>
      <c r="Q117" s="372">
        <v>0</v>
      </c>
    </row>
    <row r="118" ht="33" customHeight="1" spans="1:17">
      <c r="A118" s="341">
        <v>2011399</v>
      </c>
      <c r="B118" s="336" t="s">
        <v>225</v>
      </c>
      <c r="C118" s="388">
        <v>234</v>
      </c>
      <c r="D118" s="489">
        <v>245</v>
      </c>
      <c r="E118" s="488">
        <f t="shared" si="23"/>
        <v>0.0470085470085471</v>
      </c>
      <c r="F118" s="197" t="str">
        <f t="shared" si="24"/>
        <v>是</v>
      </c>
      <c r="G118" s="372" t="str">
        <f t="shared" si="25"/>
        <v>项</v>
      </c>
      <c r="H118" s="372" t="str">
        <f t="shared" si="26"/>
        <v>201</v>
      </c>
      <c r="I118" s="372" t="str">
        <f t="shared" si="27"/>
        <v>20113</v>
      </c>
      <c r="J118" s="372">
        <f t="shared" si="20"/>
        <v>245</v>
      </c>
      <c r="K118" s="372">
        <f t="shared" si="22"/>
        <v>245.172584</v>
      </c>
      <c r="L118" s="236">
        <v>175.980734</v>
      </c>
      <c r="M118" s="372">
        <v>69.19185</v>
      </c>
      <c r="N118" s="236">
        <v>0</v>
      </c>
      <c r="O118" s="372">
        <v>0</v>
      </c>
      <c r="P118" s="372">
        <v>0</v>
      </c>
      <c r="Q118" s="372">
        <v>0</v>
      </c>
    </row>
    <row r="119" ht="36" hidden="1" customHeight="1" spans="1:16">
      <c r="A119" s="341">
        <v>20114</v>
      </c>
      <c r="B119" s="336" t="s">
        <v>226</v>
      </c>
      <c r="C119" s="487">
        <f>SUM(C120:C130)</f>
        <v>0</v>
      </c>
      <c r="D119" s="487">
        <f>SUM(D120:D130)</f>
        <v>0</v>
      </c>
      <c r="E119" s="488" t="str">
        <f t="shared" si="23"/>
        <v/>
      </c>
      <c r="F119" s="197" t="str">
        <f t="shared" si="24"/>
        <v>否</v>
      </c>
      <c r="G119" s="372" t="str">
        <f t="shared" si="25"/>
        <v>款</v>
      </c>
      <c r="H119" s="372" t="str">
        <f t="shared" si="26"/>
        <v>201</v>
      </c>
      <c r="I119" s="372" t="str">
        <f t="shared" si="27"/>
        <v>20114</v>
      </c>
      <c r="J119" s="372">
        <f t="shared" si="20"/>
        <v>0</v>
      </c>
      <c r="K119" s="372">
        <f t="shared" si="22"/>
        <v>0</v>
      </c>
      <c r="L119" s="236">
        <v>0</v>
      </c>
      <c r="N119" s="236">
        <v>0</v>
      </c>
      <c r="O119" s="372">
        <v>0</v>
      </c>
      <c r="P119" s="372">
        <v>0</v>
      </c>
    </row>
    <row r="120" ht="36" hidden="1" customHeight="1" spans="1:17">
      <c r="A120" s="341">
        <v>2011401</v>
      </c>
      <c r="B120" s="336" t="s">
        <v>145</v>
      </c>
      <c r="C120" s="388">
        <v>0</v>
      </c>
      <c r="D120" s="489">
        <f t="shared" ref="D120:D130" si="32">ROUND(J120-Q120,0)</f>
        <v>0</v>
      </c>
      <c r="E120" s="488" t="str">
        <f t="shared" si="23"/>
        <v/>
      </c>
      <c r="F120" s="197" t="str">
        <f t="shared" si="24"/>
        <v>否</v>
      </c>
      <c r="G120" s="372" t="str">
        <f t="shared" si="25"/>
        <v>项</v>
      </c>
      <c r="H120" s="372" t="str">
        <f t="shared" si="26"/>
        <v>201</v>
      </c>
      <c r="I120" s="372" t="str">
        <f t="shared" si="27"/>
        <v>20114</v>
      </c>
      <c r="J120" s="372">
        <f t="shared" si="20"/>
        <v>0</v>
      </c>
      <c r="K120" s="372">
        <f t="shared" si="22"/>
        <v>0</v>
      </c>
      <c r="L120" s="236">
        <v>0</v>
      </c>
      <c r="M120" s="372">
        <v>0</v>
      </c>
      <c r="N120" s="236">
        <v>0</v>
      </c>
      <c r="O120" s="372">
        <v>0</v>
      </c>
      <c r="P120" s="372">
        <v>0</v>
      </c>
      <c r="Q120" s="372">
        <v>0</v>
      </c>
    </row>
    <row r="121" ht="36" hidden="1" customHeight="1" spans="1:17">
      <c r="A121" s="341">
        <v>2011402</v>
      </c>
      <c r="B121" s="336" t="s">
        <v>146</v>
      </c>
      <c r="C121" s="388">
        <v>0</v>
      </c>
      <c r="D121" s="489">
        <f t="shared" si="32"/>
        <v>0</v>
      </c>
      <c r="E121" s="488" t="str">
        <f t="shared" si="23"/>
        <v/>
      </c>
      <c r="F121" s="197" t="str">
        <f t="shared" si="24"/>
        <v>否</v>
      </c>
      <c r="G121" s="372" t="str">
        <f t="shared" si="25"/>
        <v>项</v>
      </c>
      <c r="H121" s="372" t="str">
        <f t="shared" si="26"/>
        <v>201</v>
      </c>
      <c r="I121" s="372" t="str">
        <f t="shared" si="27"/>
        <v>20114</v>
      </c>
      <c r="J121" s="372">
        <f t="shared" si="20"/>
        <v>0</v>
      </c>
      <c r="K121" s="372">
        <f t="shared" si="22"/>
        <v>0</v>
      </c>
      <c r="L121" s="236">
        <v>0</v>
      </c>
      <c r="M121" s="372">
        <v>0</v>
      </c>
      <c r="N121" s="236">
        <v>0</v>
      </c>
      <c r="O121" s="372">
        <v>0</v>
      </c>
      <c r="P121" s="372">
        <v>0</v>
      </c>
      <c r="Q121" s="372">
        <v>0</v>
      </c>
    </row>
    <row r="122" ht="36" hidden="1" customHeight="1" spans="1:17">
      <c r="A122" s="341">
        <v>2011403</v>
      </c>
      <c r="B122" s="336" t="s">
        <v>147</v>
      </c>
      <c r="C122" s="388">
        <v>0</v>
      </c>
      <c r="D122" s="489">
        <f t="shared" si="32"/>
        <v>0</v>
      </c>
      <c r="E122" s="488" t="str">
        <f t="shared" si="23"/>
        <v/>
      </c>
      <c r="F122" s="197" t="str">
        <f t="shared" si="24"/>
        <v>否</v>
      </c>
      <c r="G122" s="372" t="str">
        <f t="shared" si="25"/>
        <v>项</v>
      </c>
      <c r="H122" s="372" t="str">
        <f t="shared" si="26"/>
        <v>201</v>
      </c>
      <c r="I122" s="372" t="str">
        <f t="shared" si="27"/>
        <v>20114</v>
      </c>
      <c r="J122" s="372">
        <f t="shared" si="20"/>
        <v>0</v>
      </c>
      <c r="K122" s="372">
        <f t="shared" si="22"/>
        <v>0</v>
      </c>
      <c r="L122" s="236">
        <v>0</v>
      </c>
      <c r="M122" s="372">
        <v>0</v>
      </c>
      <c r="N122" s="236">
        <v>0</v>
      </c>
      <c r="O122" s="372">
        <v>0</v>
      </c>
      <c r="P122" s="372">
        <v>0</v>
      </c>
      <c r="Q122" s="372">
        <v>0</v>
      </c>
    </row>
    <row r="123" ht="36" hidden="1" customHeight="1" spans="1:17">
      <c r="A123" s="341">
        <v>2011404</v>
      </c>
      <c r="B123" s="336" t="s">
        <v>227</v>
      </c>
      <c r="C123" s="388">
        <v>0</v>
      </c>
      <c r="D123" s="489">
        <f t="shared" si="32"/>
        <v>0</v>
      </c>
      <c r="E123" s="488" t="str">
        <f t="shared" si="23"/>
        <v/>
      </c>
      <c r="F123" s="197" t="str">
        <f t="shared" si="24"/>
        <v>否</v>
      </c>
      <c r="G123" s="372" t="str">
        <f t="shared" si="25"/>
        <v>项</v>
      </c>
      <c r="H123" s="372" t="str">
        <f t="shared" si="26"/>
        <v>201</v>
      </c>
      <c r="I123" s="372" t="str">
        <f t="shared" si="27"/>
        <v>20114</v>
      </c>
      <c r="J123" s="372">
        <f t="shared" si="20"/>
        <v>0</v>
      </c>
      <c r="K123" s="372">
        <f t="shared" si="22"/>
        <v>0</v>
      </c>
      <c r="L123" s="236">
        <v>0</v>
      </c>
      <c r="M123" s="372">
        <v>0</v>
      </c>
      <c r="N123" s="236">
        <v>0</v>
      </c>
      <c r="O123" s="372">
        <v>0</v>
      </c>
      <c r="P123" s="372">
        <v>0</v>
      </c>
      <c r="Q123" s="372">
        <v>0</v>
      </c>
    </row>
    <row r="124" ht="36" hidden="1" customHeight="1" spans="1:17">
      <c r="A124" s="341">
        <v>2011405</v>
      </c>
      <c r="B124" s="336" t="s">
        <v>1662</v>
      </c>
      <c r="C124" s="388">
        <v>0</v>
      </c>
      <c r="D124" s="489">
        <f t="shared" si="32"/>
        <v>0</v>
      </c>
      <c r="E124" s="488" t="str">
        <f t="shared" si="23"/>
        <v/>
      </c>
      <c r="F124" s="197" t="str">
        <f t="shared" si="24"/>
        <v>否</v>
      </c>
      <c r="G124" s="372" t="str">
        <f t="shared" si="25"/>
        <v>项</v>
      </c>
      <c r="H124" s="372" t="str">
        <f t="shared" si="26"/>
        <v>201</v>
      </c>
      <c r="I124" s="372" t="str">
        <f t="shared" si="27"/>
        <v>20114</v>
      </c>
      <c r="J124" s="372">
        <f t="shared" si="20"/>
        <v>0</v>
      </c>
      <c r="K124" s="372">
        <f t="shared" si="22"/>
        <v>0</v>
      </c>
      <c r="L124" s="236">
        <v>0</v>
      </c>
      <c r="M124" s="372">
        <v>0</v>
      </c>
      <c r="N124" s="236">
        <v>0</v>
      </c>
      <c r="O124" s="372">
        <v>0</v>
      </c>
      <c r="P124" s="372">
        <v>0</v>
      </c>
      <c r="Q124" s="372">
        <v>0</v>
      </c>
    </row>
    <row r="125" ht="36" hidden="1" customHeight="1" spans="1:17">
      <c r="A125" s="341">
        <v>2011408</v>
      </c>
      <c r="B125" s="336" t="s">
        <v>1663</v>
      </c>
      <c r="C125" s="388">
        <v>0</v>
      </c>
      <c r="D125" s="489">
        <f t="shared" si="32"/>
        <v>0</v>
      </c>
      <c r="E125" s="488" t="str">
        <f t="shared" ref="E125:E178" si="33">IF(C125&lt;&gt;0,D125/C125-1,"")</f>
        <v/>
      </c>
      <c r="F125" s="197" t="str">
        <f t="shared" ref="F125:F178" si="34">IF(LEN(A125)=3,"是",IF(B125&lt;&gt;"",IF(SUM(C125:D125)&lt;&gt;0,"是","否"),"是"))</f>
        <v>否</v>
      </c>
      <c r="G125" s="372" t="str">
        <f t="shared" ref="G125:G178" si="35">IF(LEN(A125)=3,"类",IF(LEN(A125)=5,"款","项"))</f>
        <v>项</v>
      </c>
      <c r="H125" s="372" t="str">
        <f t="shared" ref="H125:H179" si="36">LEFT(A125,3)</f>
        <v>201</v>
      </c>
      <c r="I125" s="372" t="str">
        <f t="shared" ref="I125:I179" si="37">LEFT(A125,5)</f>
        <v>20114</v>
      </c>
      <c r="J125" s="372">
        <f t="shared" si="20"/>
        <v>0</v>
      </c>
      <c r="K125" s="372">
        <f t="shared" si="22"/>
        <v>0</v>
      </c>
      <c r="L125" s="236">
        <v>0</v>
      </c>
      <c r="M125" s="372">
        <v>0</v>
      </c>
      <c r="N125" s="236">
        <v>0</v>
      </c>
      <c r="O125" s="372">
        <v>0</v>
      </c>
      <c r="P125" s="372">
        <v>0</v>
      </c>
      <c r="Q125" s="372">
        <v>0</v>
      </c>
    </row>
    <row r="126" ht="36" hidden="1" customHeight="1" spans="1:17">
      <c r="A126" s="341">
        <v>2011409</v>
      </c>
      <c r="B126" s="336" t="s">
        <v>232</v>
      </c>
      <c r="C126" s="388">
        <v>0</v>
      </c>
      <c r="D126" s="489">
        <f t="shared" si="32"/>
        <v>0</v>
      </c>
      <c r="E126" s="488" t="str">
        <f t="shared" si="33"/>
        <v/>
      </c>
      <c r="F126" s="197" t="str">
        <f t="shared" si="34"/>
        <v>否</v>
      </c>
      <c r="G126" s="372" t="str">
        <f t="shared" si="35"/>
        <v>项</v>
      </c>
      <c r="H126" s="372" t="str">
        <f t="shared" si="36"/>
        <v>201</v>
      </c>
      <c r="I126" s="372" t="str">
        <f t="shared" si="37"/>
        <v>20114</v>
      </c>
      <c r="J126" s="372">
        <f t="shared" si="20"/>
        <v>0</v>
      </c>
      <c r="K126" s="372">
        <f t="shared" si="22"/>
        <v>0</v>
      </c>
      <c r="L126" s="236">
        <v>0</v>
      </c>
      <c r="M126" s="372">
        <v>0</v>
      </c>
      <c r="N126" s="236">
        <v>0</v>
      </c>
      <c r="O126" s="372">
        <v>0</v>
      </c>
      <c r="P126" s="372">
        <v>0</v>
      </c>
      <c r="Q126" s="372">
        <v>0</v>
      </c>
    </row>
    <row r="127" ht="36" hidden="1" customHeight="1" spans="1:17">
      <c r="A127" s="341">
        <v>2011410</v>
      </c>
      <c r="B127" s="336" t="s">
        <v>233</v>
      </c>
      <c r="C127" s="388">
        <v>0</v>
      </c>
      <c r="D127" s="489">
        <f t="shared" si="32"/>
        <v>0</v>
      </c>
      <c r="E127" s="488" t="str">
        <f t="shared" si="33"/>
        <v/>
      </c>
      <c r="F127" s="197" t="str">
        <f t="shared" si="34"/>
        <v>否</v>
      </c>
      <c r="G127" s="372" t="str">
        <f t="shared" si="35"/>
        <v>项</v>
      </c>
      <c r="H127" s="372" t="str">
        <f t="shared" si="36"/>
        <v>201</v>
      </c>
      <c r="I127" s="372" t="str">
        <f t="shared" si="37"/>
        <v>20114</v>
      </c>
      <c r="J127" s="372">
        <f t="shared" si="20"/>
        <v>0</v>
      </c>
      <c r="K127" s="372">
        <f t="shared" si="22"/>
        <v>0</v>
      </c>
      <c r="L127" s="236">
        <v>0</v>
      </c>
      <c r="M127" s="372">
        <v>0</v>
      </c>
      <c r="N127" s="236">
        <v>0</v>
      </c>
      <c r="O127" s="372">
        <v>0</v>
      </c>
      <c r="P127" s="372">
        <v>0</v>
      </c>
      <c r="Q127" s="372">
        <v>0</v>
      </c>
    </row>
    <row r="128" ht="36" hidden="1" customHeight="1" spans="1:17">
      <c r="A128" s="341">
        <v>2011411</v>
      </c>
      <c r="B128" s="336" t="s">
        <v>234</v>
      </c>
      <c r="C128" s="388">
        <v>0</v>
      </c>
      <c r="D128" s="489">
        <f t="shared" si="32"/>
        <v>0</v>
      </c>
      <c r="E128" s="488" t="str">
        <f t="shared" si="33"/>
        <v/>
      </c>
      <c r="F128" s="197" t="str">
        <f t="shared" si="34"/>
        <v>否</v>
      </c>
      <c r="G128" s="372" t="str">
        <f t="shared" si="35"/>
        <v>项</v>
      </c>
      <c r="H128" s="372" t="str">
        <f t="shared" si="36"/>
        <v>201</v>
      </c>
      <c r="I128" s="372" t="str">
        <f t="shared" si="37"/>
        <v>20114</v>
      </c>
      <c r="J128" s="372">
        <f t="shared" si="20"/>
        <v>0</v>
      </c>
      <c r="K128" s="372">
        <f t="shared" si="22"/>
        <v>0</v>
      </c>
      <c r="L128" s="236">
        <v>0</v>
      </c>
      <c r="M128" s="372">
        <v>0</v>
      </c>
      <c r="N128" s="236">
        <v>0</v>
      </c>
      <c r="O128" s="372">
        <v>0</v>
      </c>
      <c r="P128" s="372">
        <v>0</v>
      </c>
      <c r="Q128" s="372">
        <v>0</v>
      </c>
    </row>
    <row r="129" ht="36" hidden="1" customHeight="1" spans="1:17">
      <c r="A129" s="341">
        <v>2011450</v>
      </c>
      <c r="B129" s="336" t="s">
        <v>154</v>
      </c>
      <c r="C129" s="388">
        <v>0</v>
      </c>
      <c r="D129" s="489">
        <f t="shared" si="32"/>
        <v>0</v>
      </c>
      <c r="E129" s="488" t="str">
        <f t="shared" si="33"/>
        <v/>
      </c>
      <c r="F129" s="197" t="str">
        <f t="shared" si="34"/>
        <v>否</v>
      </c>
      <c r="G129" s="372" t="str">
        <f t="shared" si="35"/>
        <v>项</v>
      </c>
      <c r="H129" s="372" t="str">
        <f t="shared" si="36"/>
        <v>201</v>
      </c>
      <c r="I129" s="372" t="str">
        <f t="shared" si="37"/>
        <v>20114</v>
      </c>
      <c r="J129" s="372">
        <f t="shared" si="20"/>
        <v>0</v>
      </c>
      <c r="K129" s="372">
        <f t="shared" si="22"/>
        <v>0</v>
      </c>
      <c r="L129" s="236">
        <v>0</v>
      </c>
      <c r="M129" s="372">
        <v>0</v>
      </c>
      <c r="N129" s="236">
        <v>0</v>
      </c>
      <c r="O129" s="372">
        <v>0</v>
      </c>
      <c r="P129" s="372">
        <v>0</v>
      </c>
      <c r="Q129" s="372">
        <v>0</v>
      </c>
    </row>
    <row r="130" ht="36" hidden="1" customHeight="1" spans="1:17">
      <c r="A130" s="341">
        <v>2011499</v>
      </c>
      <c r="B130" s="336" t="s">
        <v>235</v>
      </c>
      <c r="C130" s="388">
        <v>0</v>
      </c>
      <c r="D130" s="489">
        <f t="shared" si="32"/>
        <v>0</v>
      </c>
      <c r="E130" s="488" t="str">
        <f t="shared" si="33"/>
        <v/>
      </c>
      <c r="F130" s="197" t="str">
        <f t="shared" si="34"/>
        <v>否</v>
      </c>
      <c r="G130" s="372" t="str">
        <f t="shared" si="35"/>
        <v>项</v>
      </c>
      <c r="H130" s="372" t="str">
        <f t="shared" si="36"/>
        <v>201</v>
      </c>
      <c r="I130" s="372" t="str">
        <f t="shared" si="37"/>
        <v>20114</v>
      </c>
      <c r="J130" s="372">
        <f t="shared" si="20"/>
        <v>0</v>
      </c>
      <c r="K130" s="372">
        <f t="shared" si="22"/>
        <v>0</v>
      </c>
      <c r="L130" s="236">
        <v>0</v>
      </c>
      <c r="M130" s="372">
        <v>0</v>
      </c>
      <c r="N130" s="236">
        <v>0</v>
      </c>
      <c r="O130" s="372">
        <v>0</v>
      </c>
      <c r="P130" s="372">
        <v>0</v>
      </c>
      <c r="Q130" s="372">
        <v>0</v>
      </c>
    </row>
    <row r="131" ht="33" customHeight="1" spans="1:16">
      <c r="A131" s="341">
        <v>20123</v>
      </c>
      <c r="B131" s="336" t="s">
        <v>236</v>
      </c>
      <c r="C131" s="487">
        <f>SUM(C132:C137)</f>
        <v>187</v>
      </c>
      <c r="D131" s="487">
        <f>SUM(D132:D137)</f>
        <v>104</v>
      </c>
      <c r="E131" s="488">
        <f t="shared" si="33"/>
        <v>-0.443850267379679</v>
      </c>
      <c r="F131" s="197" t="str">
        <f t="shared" si="34"/>
        <v>是</v>
      </c>
      <c r="G131" s="372" t="str">
        <f t="shared" si="35"/>
        <v>款</v>
      </c>
      <c r="H131" s="372" t="str">
        <f t="shared" si="36"/>
        <v>201</v>
      </c>
      <c r="I131" s="372" t="str">
        <f t="shared" si="37"/>
        <v>20123</v>
      </c>
      <c r="J131" s="372">
        <f t="shared" si="20"/>
        <v>0</v>
      </c>
      <c r="K131" s="372">
        <f t="shared" si="22"/>
        <v>0</v>
      </c>
      <c r="L131" s="236">
        <v>0</v>
      </c>
      <c r="N131" s="236">
        <v>0</v>
      </c>
      <c r="O131" s="372">
        <v>0</v>
      </c>
      <c r="P131" s="372">
        <v>0</v>
      </c>
    </row>
    <row r="132" ht="33" customHeight="1" spans="1:17">
      <c r="A132" s="341">
        <v>2012301</v>
      </c>
      <c r="B132" s="336" t="s">
        <v>145</v>
      </c>
      <c r="C132" s="388">
        <v>23</v>
      </c>
      <c r="D132" s="489">
        <v>31</v>
      </c>
      <c r="E132" s="488">
        <f t="shared" si="33"/>
        <v>0.347826086956522</v>
      </c>
      <c r="F132" s="197" t="str">
        <f t="shared" si="34"/>
        <v>是</v>
      </c>
      <c r="G132" s="372" t="str">
        <f t="shared" si="35"/>
        <v>项</v>
      </c>
      <c r="H132" s="372" t="str">
        <f t="shared" si="36"/>
        <v>201</v>
      </c>
      <c r="I132" s="372" t="str">
        <f t="shared" si="37"/>
        <v>20123</v>
      </c>
      <c r="J132" s="372">
        <f t="shared" si="20"/>
        <v>31</v>
      </c>
      <c r="K132" s="372">
        <f t="shared" si="22"/>
        <v>31.08</v>
      </c>
      <c r="L132" s="236">
        <v>31.08</v>
      </c>
      <c r="M132" s="372">
        <v>0</v>
      </c>
      <c r="N132" s="236">
        <v>0</v>
      </c>
      <c r="O132" s="372">
        <v>0</v>
      </c>
      <c r="P132" s="372">
        <v>0</v>
      </c>
      <c r="Q132" s="372">
        <v>0</v>
      </c>
    </row>
    <row r="133" ht="36" hidden="1" customHeight="1" spans="1:17">
      <c r="A133" s="341">
        <v>2012302</v>
      </c>
      <c r="B133" s="336" t="s">
        <v>146</v>
      </c>
      <c r="C133" s="388">
        <v>0</v>
      </c>
      <c r="D133" s="489">
        <f t="shared" ref="D132:D137" si="38">ROUND(J133-Q133,0)</f>
        <v>0</v>
      </c>
      <c r="E133" s="488" t="str">
        <f t="shared" si="33"/>
        <v/>
      </c>
      <c r="F133" s="197" t="str">
        <f t="shared" si="34"/>
        <v>否</v>
      </c>
      <c r="G133" s="372" t="str">
        <f t="shared" si="35"/>
        <v>项</v>
      </c>
      <c r="H133" s="372" t="str">
        <f t="shared" si="36"/>
        <v>201</v>
      </c>
      <c r="I133" s="372" t="str">
        <f t="shared" si="37"/>
        <v>20123</v>
      </c>
      <c r="J133" s="372">
        <f t="shared" ref="J133:J196" si="39">ROUND(K133,0)</f>
        <v>0</v>
      </c>
      <c r="K133" s="372">
        <f t="shared" si="22"/>
        <v>0</v>
      </c>
      <c r="L133" s="236">
        <v>0</v>
      </c>
      <c r="M133" s="372">
        <v>0</v>
      </c>
      <c r="N133" s="236">
        <v>0</v>
      </c>
      <c r="O133" s="372">
        <v>0</v>
      </c>
      <c r="P133" s="372">
        <v>0</v>
      </c>
      <c r="Q133" s="372">
        <v>0</v>
      </c>
    </row>
    <row r="134" ht="36" hidden="1" customHeight="1" spans="1:17">
      <c r="A134" s="341">
        <v>2012303</v>
      </c>
      <c r="B134" s="336" t="s">
        <v>147</v>
      </c>
      <c r="C134" s="388">
        <v>0</v>
      </c>
      <c r="D134" s="489">
        <f t="shared" si="38"/>
        <v>0</v>
      </c>
      <c r="E134" s="488" t="str">
        <f t="shared" si="33"/>
        <v/>
      </c>
      <c r="F134" s="197" t="str">
        <f t="shared" si="34"/>
        <v>否</v>
      </c>
      <c r="G134" s="372" t="str">
        <f t="shared" si="35"/>
        <v>项</v>
      </c>
      <c r="H134" s="372" t="str">
        <f t="shared" si="36"/>
        <v>201</v>
      </c>
      <c r="I134" s="372" t="str">
        <f t="shared" si="37"/>
        <v>20123</v>
      </c>
      <c r="J134" s="372">
        <f t="shared" si="39"/>
        <v>0</v>
      </c>
      <c r="K134" s="372">
        <f t="shared" si="22"/>
        <v>0</v>
      </c>
      <c r="L134" s="236">
        <v>0</v>
      </c>
      <c r="M134" s="372">
        <v>0</v>
      </c>
      <c r="N134" s="236">
        <v>0</v>
      </c>
      <c r="O134" s="372">
        <v>0</v>
      </c>
      <c r="P134" s="372">
        <v>0</v>
      </c>
      <c r="Q134" s="372">
        <v>0</v>
      </c>
    </row>
    <row r="135" ht="33" customHeight="1" spans="1:17">
      <c r="A135" s="341">
        <v>2012304</v>
      </c>
      <c r="B135" s="336" t="s">
        <v>237</v>
      </c>
      <c r="C135" s="388">
        <v>52</v>
      </c>
      <c r="D135" s="489">
        <v>49</v>
      </c>
      <c r="E135" s="488">
        <f t="shared" si="33"/>
        <v>-0.0576923076923077</v>
      </c>
      <c r="F135" s="197" t="str">
        <f t="shared" si="34"/>
        <v>是</v>
      </c>
      <c r="G135" s="372" t="str">
        <f t="shared" si="35"/>
        <v>项</v>
      </c>
      <c r="H135" s="372" t="str">
        <f t="shared" si="36"/>
        <v>201</v>
      </c>
      <c r="I135" s="372" t="str">
        <f t="shared" si="37"/>
        <v>20123</v>
      </c>
      <c r="J135" s="372">
        <f t="shared" si="39"/>
        <v>49</v>
      </c>
      <c r="K135" s="372">
        <f t="shared" ref="K135:K198" si="40">SUM(L135:P135)</f>
        <v>49.109264</v>
      </c>
      <c r="L135" s="236">
        <v>0</v>
      </c>
      <c r="M135" s="372">
        <v>0</v>
      </c>
      <c r="N135" s="236">
        <v>0</v>
      </c>
      <c r="O135" s="372">
        <v>0</v>
      </c>
      <c r="P135" s="372">
        <v>49.109264</v>
      </c>
      <c r="Q135" s="372">
        <v>0</v>
      </c>
    </row>
    <row r="136" ht="36" hidden="1" customHeight="1" spans="1:17">
      <c r="A136" s="341">
        <v>2012350</v>
      </c>
      <c r="B136" s="336" t="s">
        <v>154</v>
      </c>
      <c r="C136" s="388">
        <v>0</v>
      </c>
      <c r="D136" s="489">
        <f t="shared" si="38"/>
        <v>0</v>
      </c>
      <c r="E136" s="488" t="str">
        <f t="shared" si="33"/>
        <v/>
      </c>
      <c r="F136" s="197" t="str">
        <f t="shared" si="34"/>
        <v>否</v>
      </c>
      <c r="G136" s="372" t="str">
        <f t="shared" si="35"/>
        <v>项</v>
      </c>
      <c r="H136" s="372" t="str">
        <f t="shared" si="36"/>
        <v>201</v>
      </c>
      <c r="I136" s="372" t="str">
        <f t="shared" si="37"/>
        <v>20123</v>
      </c>
      <c r="J136" s="372">
        <f t="shared" si="39"/>
        <v>0</v>
      </c>
      <c r="K136" s="372">
        <f t="shared" si="40"/>
        <v>0</v>
      </c>
      <c r="L136" s="236">
        <v>0</v>
      </c>
      <c r="M136" s="372">
        <v>0</v>
      </c>
      <c r="N136" s="236">
        <v>0</v>
      </c>
      <c r="O136" s="372">
        <v>0</v>
      </c>
      <c r="P136" s="372">
        <v>0</v>
      </c>
      <c r="Q136" s="372">
        <v>0</v>
      </c>
    </row>
    <row r="137" ht="33" customHeight="1" spans="1:17">
      <c r="A137" s="341">
        <v>2012399</v>
      </c>
      <c r="B137" s="336" t="s">
        <v>238</v>
      </c>
      <c r="C137" s="388">
        <v>112</v>
      </c>
      <c r="D137" s="489">
        <v>24</v>
      </c>
      <c r="E137" s="488">
        <f t="shared" si="33"/>
        <v>-0.785714285714286</v>
      </c>
      <c r="F137" s="197" t="str">
        <f t="shared" si="34"/>
        <v>是</v>
      </c>
      <c r="G137" s="372" t="str">
        <f t="shared" si="35"/>
        <v>项</v>
      </c>
      <c r="H137" s="372" t="str">
        <f t="shared" si="36"/>
        <v>201</v>
      </c>
      <c r="I137" s="372" t="str">
        <f t="shared" si="37"/>
        <v>20123</v>
      </c>
      <c r="J137" s="372">
        <f t="shared" si="39"/>
        <v>24</v>
      </c>
      <c r="K137" s="372">
        <f t="shared" si="40"/>
        <v>24</v>
      </c>
      <c r="L137" s="236">
        <v>0</v>
      </c>
      <c r="M137" s="372">
        <v>24</v>
      </c>
      <c r="N137" s="236">
        <v>0</v>
      </c>
      <c r="O137" s="372">
        <v>0</v>
      </c>
      <c r="P137" s="372">
        <v>0</v>
      </c>
      <c r="Q137" s="372">
        <v>0</v>
      </c>
    </row>
    <row r="138" ht="36" hidden="1" customHeight="1" spans="1:16">
      <c r="A138" s="341">
        <v>20125</v>
      </c>
      <c r="B138" s="336" t="s">
        <v>239</v>
      </c>
      <c r="C138" s="487">
        <f>SUM(C139:C145)</f>
        <v>0</v>
      </c>
      <c r="D138" s="487">
        <f>SUM(D139:D145)</f>
        <v>0</v>
      </c>
      <c r="E138" s="488" t="str">
        <f t="shared" si="33"/>
        <v/>
      </c>
      <c r="F138" s="197" t="str">
        <f t="shared" si="34"/>
        <v>否</v>
      </c>
      <c r="G138" s="372" t="str">
        <f t="shared" si="35"/>
        <v>款</v>
      </c>
      <c r="H138" s="372" t="str">
        <f t="shared" si="36"/>
        <v>201</v>
      </c>
      <c r="I138" s="372" t="str">
        <f t="shared" si="37"/>
        <v>20125</v>
      </c>
      <c r="J138" s="372">
        <f t="shared" si="39"/>
        <v>0</v>
      </c>
      <c r="K138" s="372">
        <f t="shared" si="40"/>
        <v>0</v>
      </c>
      <c r="L138" s="236">
        <v>0</v>
      </c>
      <c r="N138" s="236">
        <v>0</v>
      </c>
      <c r="O138" s="372">
        <v>0</v>
      </c>
      <c r="P138" s="372">
        <v>0</v>
      </c>
    </row>
    <row r="139" ht="36" hidden="1" customHeight="1" spans="1:17">
      <c r="A139" s="341">
        <v>2012501</v>
      </c>
      <c r="B139" s="336" t="s">
        <v>145</v>
      </c>
      <c r="C139" s="388">
        <v>0</v>
      </c>
      <c r="D139" s="489">
        <f t="shared" ref="D139:D145" si="41">ROUND(J139-Q139,0)</f>
        <v>0</v>
      </c>
      <c r="E139" s="488" t="str">
        <f t="shared" si="33"/>
        <v/>
      </c>
      <c r="F139" s="197" t="str">
        <f t="shared" si="34"/>
        <v>否</v>
      </c>
      <c r="G139" s="372" t="str">
        <f t="shared" si="35"/>
        <v>项</v>
      </c>
      <c r="H139" s="372" t="str">
        <f t="shared" si="36"/>
        <v>201</v>
      </c>
      <c r="I139" s="372" t="str">
        <f t="shared" si="37"/>
        <v>20125</v>
      </c>
      <c r="J139" s="372">
        <f t="shared" si="39"/>
        <v>0</v>
      </c>
      <c r="K139" s="372">
        <f t="shared" si="40"/>
        <v>0</v>
      </c>
      <c r="L139" s="236">
        <v>0</v>
      </c>
      <c r="M139" s="372">
        <v>0</v>
      </c>
      <c r="N139" s="236">
        <v>0</v>
      </c>
      <c r="O139" s="372">
        <v>0</v>
      </c>
      <c r="P139" s="372">
        <v>0</v>
      </c>
      <c r="Q139" s="372">
        <v>0</v>
      </c>
    </row>
    <row r="140" ht="36" hidden="1" customHeight="1" spans="1:17">
      <c r="A140" s="341">
        <v>2012502</v>
      </c>
      <c r="B140" s="336" t="s">
        <v>146</v>
      </c>
      <c r="C140" s="388">
        <v>0</v>
      </c>
      <c r="D140" s="489">
        <f t="shared" si="41"/>
        <v>0</v>
      </c>
      <c r="E140" s="488" t="str">
        <f t="shared" si="33"/>
        <v/>
      </c>
      <c r="F140" s="197" t="str">
        <f t="shared" si="34"/>
        <v>否</v>
      </c>
      <c r="G140" s="372" t="str">
        <f t="shared" si="35"/>
        <v>项</v>
      </c>
      <c r="H140" s="372" t="str">
        <f t="shared" si="36"/>
        <v>201</v>
      </c>
      <c r="I140" s="372" t="str">
        <f t="shared" si="37"/>
        <v>20125</v>
      </c>
      <c r="J140" s="372">
        <f t="shared" si="39"/>
        <v>0</v>
      </c>
      <c r="K140" s="372">
        <f t="shared" si="40"/>
        <v>0</v>
      </c>
      <c r="L140" s="236">
        <v>0</v>
      </c>
      <c r="M140" s="372">
        <v>0</v>
      </c>
      <c r="N140" s="236">
        <v>0</v>
      </c>
      <c r="O140" s="372">
        <v>0</v>
      </c>
      <c r="P140" s="372">
        <v>0</v>
      </c>
      <c r="Q140" s="372">
        <v>0</v>
      </c>
    </row>
    <row r="141" ht="36" hidden="1" customHeight="1" spans="1:17">
      <c r="A141" s="341">
        <v>2012503</v>
      </c>
      <c r="B141" s="336" t="s">
        <v>147</v>
      </c>
      <c r="C141" s="388">
        <v>0</v>
      </c>
      <c r="D141" s="489">
        <f t="shared" si="41"/>
        <v>0</v>
      </c>
      <c r="E141" s="488" t="str">
        <f t="shared" si="33"/>
        <v/>
      </c>
      <c r="F141" s="197" t="str">
        <f t="shared" si="34"/>
        <v>否</v>
      </c>
      <c r="G141" s="372" t="str">
        <f t="shared" si="35"/>
        <v>项</v>
      </c>
      <c r="H141" s="372" t="str">
        <f t="shared" si="36"/>
        <v>201</v>
      </c>
      <c r="I141" s="372" t="str">
        <f t="shared" si="37"/>
        <v>20125</v>
      </c>
      <c r="J141" s="372">
        <f t="shared" si="39"/>
        <v>0</v>
      </c>
      <c r="K141" s="372">
        <f t="shared" si="40"/>
        <v>0</v>
      </c>
      <c r="L141" s="236">
        <v>0</v>
      </c>
      <c r="M141" s="372">
        <v>0</v>
      </c>
      <c r="N141" s="236">
        <v>0</v>
      </c>
      <c r="O141" s="372">
        <v>0</v>
      </c>
      <c r="P141" s="372">
        <v>0</v>
      </c>
      <c r="Q141" s="372">
        <v>0</v>
      </c>
    </row>
    <row r="142" ht="36" hidden="1" customHeight="1" spans="1:17">
      <c r="A142" s="341">
        <v>2012504</v>
      </c>
      <c r="B142" s="336" t="s">
        <v>240</v>
      </c>
      <c r="C142" s="388">
        <v>0</v>
      </c>
      <c r="D142" s="489">
        <f t="shared" si="41"/>
        <v>0</v>
      </c>
      <c r="E142" s="488" t="str">
        <f t="shared" si="33"/>
        <v/>
      </c>
      <c r="F142" s="197" t="str">
        <f t="shared" si="34"/>
        <v>否</v>
      </c>
      <c r="G142" s="372" t="str">
        <f t="shared" si="35"/>
        <v>项</v>
      </c>
      <c r="H142" s="372" t="str">
        <f t="shared" si="36"/>
        <v>201</v>
      </c>
      <c r="I142" s="372" t="str">
        <f t="shared" si="37"/>
        <v>20125</v>
      </c>
      <c r="J142" s="372">
        <f t="shared" si="39"/>
        <v>0</v>
      </c>
      <c r="K142" s="372">
        <f t="shared" si="40"/>
        <v>0</v>
      </c>
      <c r="L142" s="236">
        <v>0</v>
      </c>
      <c r="M142" s="372">
        <v>0</v>
      </c>
      <c r="N142" s="236">
        <v>0</v>
      </c>
      <c r="O142" s="372">
        <v>0</v>
      </c>
      <c r="P142" s="372">
        <v>0</v>
      </c>
      <c r="Q142" s="372">
        <v>0</v>
      </c>
    </row>
    <row r="143" ht="36" hidden="1" customHeight="1" spans="1:17">
      <c r="A143" s="341">
        <v>2012505</v>
      </c>
      <c r="B143" s="336" t="s">
        <v>241</v>
      </c>
      <c r="C143" s="388">
        <v>0</v>
      </c>
      <c r="D143" s="489">
        <f t="shared" si="41"/>
        <v>0</v>
      </c>
      <c r="E143" s="488" t="str">
        <f t="shared" si="33"/>
        <v/>
      </c>
      <c r="F143" s="197" t="str">
        <f t="shared" si="34"/>
        <v>否</v>
      </c>
      <c r="G143" s="372" t="str">
        <f t="shared" si="35"/>
        <v>项</v>
      </c>
      <c r="H143" s="372" t="str">
        <f t="shared" si="36"/>
        <v>201</v>
      </c>
      <c r="I143" s="372" t="str">
        <f t="shared" si="37"/>
        <v>20125</v>
      </c>
      <c r="J143" s="372">
        <f t="shared" si="39"/>
        <v>0</v>
      </c>
      <c r="K143" s="372">
        <f t="shared" si="40"/>
        <v>0</v>
      </c>
      <c r="L143" s="236">
        <v>0</v>
      </c>
      <c r="M143" s="372">
        <v>0</v>
      </c>
      <c r="N143" s="236">
        <v>0</v>
      </c>
      <c r="O143" s="372">
        <v>0</v>
      </c>
      <c r="P143" s="372">
        <v>0</v>
      </c>
      <c r="Q143" s="372">
        <v>0</v>
      </c>
    </row>
    <row r="144" ht="36" hidden="1" customHeight="1" spans="1:17">
      <c r="A144" s="341">
        <v>2012550</v>
      </c>
      <c r="B144" s="336" t="s">
        <v>154</v>
      </c>
      <c r="C144" s="388">
        <v>0</v>
      </c>
      <c r="D144" s="489">
        <f t="shared" si="41"/>
        <v>0</v>
      </c>
      <c r="E144" s="488" t="str">
        <f t="shared" si="33"/>
        <v/>
      </c>
      <c r="F144" s="197" t="str">
        <f t="shared" si="34"/>
        <v>否</v>
      </c>
      <c r="G144" s="372" t="str">
        <f t="shared" si="35"/>
        <v>项</v>
      </c>
      <c r="H144" s="372" t="str">
        <f t="shared" si="36"/>
        <v>201</v>
      </c>
      <c r="I144" s="372" t="str">
        <f t="shared" si="37"/>
        <v>20125</v>
      </c>
      <c r="J144" s="372">
        <f t="shared" si="39"/>
        <v>0</v>
      </c>
      <c r="K144" s="372">
        <f t="shared" si="40"/>
        <v>0</v>
      </c>
      <c r="L144" s="236">
        <v>0</v>
      </c>
      <c r="M144" s="372">
        <v>0</v>
      </c>
      <c r="N144" s="236">
        <v>0</v>
      </c>
      <c r="O144" s="372">
        <v>0</v>
      </c>
      <c r="P144" s="372">
        <v>0</v>
      </c>
      <c r="Q144" s="372">
        <v>0</v>
      </c>
    </row>
    <row r="145" ht="36" hidden="1" customHeight="1" spans="1:17">
      <c r="A145" s="341">
        <v>2012599</v>
      </c>
      <c r="B145" s="336" t="s">
        <v>242</v>
      </c>
      <c r="C145" s="388">
        <v>0</v>
      </c>
      <c r="D145" s="489">
        <f t="shared" si="41"/>
        <v>0</v>
      </c>
      <c r="E145" s="488" t="str">
        <f t="shared" si="33"/>
        <v/>
      </c>
      <c r="F145" s="197" t="str">
        <f t="shared" si="34"/>
        <v>否</v>
      </c>
      <c r="G145" s="372" t="str">
        <f t="shared" si="35"/>
        <v>项</v>
      </c>
      <c r="H145" s="372" t="str">
        <f t="shared" si="36"/>
        <v>201</v>
      </c>
      <c r="I145" s="372" t="str">
        <f t="shared" si="37"/>
        <v>20125</v>
      </c>
      <c r="J145" s="372">
        <f t="shared" si="39"/>
        <v>0</v>
      </c>
      <c r="K145" s="372">
        <f t="shared" si="40"/>
        <v>0</v>
      </c>
      <c r="L145" s="236">
        <v>0</v>
      </c>
      <c r="M145" s="372">
        <v>0</v>
      </c>
      <c r="N145" s="236">
        <v>0</v>
      </c>
      <c r="O145" s="372">
        <v>0</v>
      </c>
      <c r="P145" s="372">
        <v>0</v>
      </c>
      <c r="Q145" s="372">
        <v>0</v>
      </c>
    </row>
    <row r="146" ht="33" customHeight="1" spans="1:16">
      <c r="A146" s="341">
        <v>20126</v>
      </c>
      <c r="B146" s="336" t="s">
        <v>243</v>
      </c>
      <c r="C146" s="487">
        <f>SUM(C147:C151)</f>
        <v>117</v>
      </c>
      <c r="D146" s="487">
        <f>SUM(D147:D151)</f>
        <v>333</v>
      </c>
      <c r="E146" s="488">
        <f t="shared" si="33"/>
        <v>1.84615384615385</v>
      </c>
      <c r="F146" s="197" t="str">
        <f t="shared" si="34"/>
        <v>是</v>
      </c>
      <c r="G146" s="372" t="str">
        <f t="shared" si="35"/>
        <v>款</v>
      </c>
      <c r="H146" s="372" t="str">
        <f t="shared" si="36"/>
        <v>201</v>
      </c>
      <c r="I146" s="372" t="str">
        <f t="shared" si="37"/>
        <v>20126</v>
      </c>
      <c r="J146" s="372">
        <f t="shared" si="39"/>
        <v>0</v>
      </c>
      <c r="K146" s="372">
        <f t="shared" si="40"/>
        <v>0</v>
      </c>
      <c r="L146" s="236">
        <v>0</v>
      </c>
      <c r="N146" s="236">
        <v>0</v>
      </c>
      <c r="O146" s="372">
        <v>0</v>
      </c>
      <c r="P146" s="372">
        <v>0</v>
      </c>
    </row>
    <row r="147" ht="33" customHeight="1" spans="1:17">
      <c r="A147" s="341">
        <v>2012601</v>
      </c>
      <c r="B147" s="336" t="s">
        <v>145</v>
      </c>
      <c r="C147" s="388">
        <v>98</v>
      </c>
      <c r="D147" s="489">
        <v>83</v>
      </c>
      <c r="E147" s="488">
        <f t="shared" si="33"/>
        <v>-0.153061224489796</v>
      </c>
      <c r="F147" s="197" t="str">
        <f t="shared" si="34"/>
        <v>是</v>
      </c>
      <c r="G147" s="372" t="str">
        <f t="shared" si="35"/>
        <v>项</v>
      </c>
      <c r="H147" s="372" t="str">
        <f t="shared" si="36"/>
        <v>201</v>
      </c>
      <c r="I147" s="372" t="str">
        <f t="shared" si="37"/>
        <v>20126</v>
      </c>
      <c r="J147" s="372">
        <f t="shared" si="39"/>
        <v>83</v>
      </c>
      <c r="K147" s="372">
        <f t="shared" si="40"/>
        <v>82.956548</v>
      </c>
      <c r="L147" s="236">
        <v>82.956548</v>
      </c>
      <c r="M147" s="372">
        <v>0</v>
      </c>
      <c r="N147" s="236">
        <v>0</v>
      </c>
      <c r="O147" s="372">
        <v>0</v>
      </c>
      <c r="P147" s="372">
        <v>0</v>
      </c>
      <c r="Q147" s="372">
        <v>0</v>
      </c>
    </row>
    <row r="148" ht="36" hidden="1" customHeight="1" spans="1:17">
      <c r="A148" s="341">
        <v>2012602</v>
      </c>
      <c r="B148" s="336" t="s">
        <v>146</v>
      </c>
      <c r="C148" s="388">
        <v>0</v>
      </c>
      <c r="D148" s="489">
        <f>ROUND(J148-Q148,0)</f>
        <v>0</v>
      </c>
      <c r="E148" s="488" t="str">
        <f t="shared" si="33"/>
        <v/>
      </c>
      <c r="F148" s="197" t="str">
        <f t="shared" si="34"/>
        <v>否</v>
      </c>
      <c r="G148" s="372" t="str">
        <f t="shared" si="35"/>
        <v>项</v>
      </c>
      <c r="H148" s="372" t="str">
        <f t="shared" si="36"/>
        <v>201</v>
      </c>
      <c r="I148" s="372" t="str">
        <f t="shared" si="37"/>
        <v>20126</v>
      </c>
      <c r="J148" s="372">
        <f t="shared" si="39"/>
        <v>0</v>
      </c>
      <c r="K148" s="372">
        <f t="shared" si="40"/>
        <v>0</v>
      </c>
      <c r="L148" s="236">
        <v>0</v>
      </c>
      <c r="M148" s="372">
        <v>0</v>
      </c>
      <c r="N148" s="236">
        <v>0</v>
      </c>
      <c r="O148" s="372">
        <v>0</v>
      </c>
      <c r="P148" s="372">
        <v>0</v>
      </c>
      <c r="Q148" s="372">
        <v>0</v>
      </c>
    </row>
    <row r="149" ht="36" hidden="1" customHeight="1" spans="1:17">
      <c r="A149" s="341">
        <v>2012603</v>
      </c>
      <c r="B149" s="336" t="s">
        <v>147</v>
      </c>
      <c r="C149" s="388">
        <v>0</v>
      </c>
      <c r="D149" s="489">
        <f>ROUND(J149-Q149,0)</f>
        <v>0</v>
      </c>
      <c r="E149" s="488" t="str">
        <f t="shared" si="33"/>
        <v/>
      </c>
      <c r="F149" s="197" t="str">
        <f t="shared" si="34"/>
        <v>否</v>
      </c>
      <c r="G149" s="372" t="str">
        <f t="shared" si="35"/>
        <v>项</v>
      </c>
      <c r="H149" s="372" t="str">
        <f t="shared" si="36"/>
        <v>201</v>
      </c>
      <c r="I149" s="372" t="str">
        <f t="shared" si="37"/>
        <v>20126</v>
      </c>
      <c r="J149" s="372">
        <f t="shared" si="39"/>
        <v>0</v>
      </c>
      <c r="K149" s="372">
        <f t="shared" si="40"/>
        <v>0</v>
      </c>
      <c r="L149" s="236">
        <v>0</v>
      </c>
      <c r="M149" s="372">
        <v>0</v>
      </c>
      <c r="N149" s="236">
        <v>0</v>
      </c>
      <c r="O149" s="372">
        <v>0</v>
      </c>
      <c r="P149" s="372">
        <v>0</v>
      </c>
      <c r="Q149" s="372">
        <v>0</v>
      </c>
    </row>
    <row r="150" ht="36" customHeight="1" spans="1:17">
      <c r="A150" s="341">
        <v>2012604</v>
      </c>
      <c r="B150" s="336" t="s">
        <v>244</v>
      </c>
      <c r="C150" s="388">
        <v>19</v>
      </c>
      <c r="D150" s="489">
        <v>250</v>
      </c>
      <c r="E150" s="488">
        <f t="shared" si="33"/>
        <v>12.1578947368421</v>
      </c>
      <c r="F150" s="197" t="str">
        <f t="shared" si="34"/>
        <v>是</v>
      </c>
      <c r="G150" s="372" t="str">
        <f t="shared" si="35"/>
        <v>项</v>
      </c>
      <c r="H150" s="372" t="str">
        <f t="shared" si="36"/>
        <v>201</v>
      </c>
      <c r="I150" s="372" t="str">
        <f t="shared" si="37"/>
        <v>20126</v>
      </c>
      <c r="J150" s="372">
        <f t="shared" si="39"/>
        <v>250</v>
      </c>
      <c r="K150" s="372">
        <f t="shared" si="40"/>
        <v>250</v>
      </c>
      <c r="L150" s="236">
        <v>0</v>
      </c>
      <c r="M150" s="372">
        <v>250</v>
      </c>
      <c r="N150" s="236">
        <v>0</v>
      </c>
      <c r="O150" s="372">
        <v>0</v>
      </c>
      <c r="P150" s="372">
        <v>0</v>
      </c>
      <c r="Q150" s="372">
        <v>0</v>
      </c>
    </row>
    <row r="151" ht="36" hidden="1" customHeight="1" spans="1:17">
      <c r="A151" s="341">
        <v>2012699</v>
      </c>
      <c r="B151" s="336" t="s">
        <v>245</v>
      </c>
      <c r="C151" s="388">
        <v>0</v>
      </c>
      <c r="D151" s="489">
        <f>ROUND(J151-Q151,0)</f>
        <v>0</v>
      </c>
      <c r="E151" s="488" t="str">
        <f t="shared" si="33"/>
        <v/>
      </c>
      <c r="F151" s="197" t="str">
        <f t="shared" si="34"/>
        <v>否</v>
      </c>
      <c r="G151" s="372" t="str">
        <f t="shared" si="35"/>
        <v>项</v>
      </c>
      <c r="H151" s="372" t="str">
        <f t="shared" si="36"/>
        <v>201</v>
      </c>
      <c r="I151" s="372" t="str">
        <f t="shared" si="37"/>
        <v>20126</v>
      </c>
      <c r="J151" s="372">
        <f t="shared" si="39"/>
        <v>0</v>
      </c>
      <c r="K151" s="372">
        <f t="shared" si="40"/>
        <v>0</v>
      </c>
      <c r="L151" s="236">
        <v>0</v>
      </c>
      <c r="M151" s="372">
        <v>0</v>
      </c>
      <c r="N151" s="236">
        <v>0</v>
      </c>
      <c r="O151" s="372">
        <v>0</v>
      </c>
      <c r="P151" s="372">
        <v>0</v>
      </c>
      <c r="Q151" s="372">
        <v>0</v>
      </c>
    </row>
    <row r="152" ht="33" customHeight="1" spans="1:16">
      <c r="A152" s="341">
        <v>20128</v>
      </c>
      <c r="B152" s="336" t="s">
        <v>246</v>
      </c>
      <c r="C152" s="487">
        <f>SUM(C153:C158)</f>
        <v>245</v>
      </c>
      <c r="D152" s="487">
        <f>SUM(D153:D158)</f>
        <v>241</v>
      </c>
      <c r="E152" s="488">
        <f t="shared" si="33"/>
        <v>-0.0163265306122449</v>
      </c>
      <c r="F152" s="197" t="str">
        <f t="shared" si="34"/>
        <v>是</v>
      </c>
      <c r="G152" s="372" t="str">
        <f t="shared" si="35"/>
        <v>款</v>
      </c>
      <c r="H152" s="372" t="str">
        <f t="shared" si="36"/>
        <v>201</v>
      </c>
      <c r="I152" s="372" t="str">
        <f t="shared" si="37"/>
        <v>20128</v>
      </c>
      <c r="J152" s="372">
        <f t="shared" si="39"/>
        <v>0</v>
      </c>
      <c r="K152" s="372">
        <f t="shared" si="40"/>
        <v>0</v>
      </c>
      <c r="L152" s="236">
        <v>0</v>
      </c>
      <c r="N152" s="236">
        <v>0</v>
      </c>
      <c r="O152" s="372">
        <v>0</v>
      </c>
      <c r="P152" s="372">
        <v>0</v>
      </c>
    </row>
    <row r="153" ht="33" customHeight="1" spans="1:17">
      <c r="A153" s="341">
        <v>2012801</v>
      </c>
      <c r="B153" s="336" t="s">
        <v>145</v>
      </c>
      <c r="C153" s="388">
        <v>214</v>
      </c>
      <c r="D153" s="489">
        <v>210</v>
      </c>
      <c r="E153" s="488">
        <f t="shared" si="33"/>
        <v>-0.0186915887850467</v>
      </c>
      <c r="F153" s="197" t="str">
        <f t="shared" si="34"/>
        <v>是</v>
      </c>
      <c r="G153" s="372" t="str">
        <f t="shared" si="35"/>
        <v>项</v>
      </c>
      <c r="H153" s="372" t="str">
        <f t="shared" si="36"/>
        <v>201</v>
      </c>
      <c r="I153" s="372" t="str">
        <f t="shared" si="37"/>
        <v>20128</v>
      </c>
      <c r="J153" s="372">
        <f t="shared" si="39"/>
        <v>210</v>
      </c>
      <c r="K153" s="372">
        <f t="shared" si="40"/>
        <v>210.1644</v>
      </c>
      <c r="L153" s="236">
        <v>210.1644</v>
      </c>
      <c r="M153" s="372">
        <v>0</v>
      </c>
      <c r="N153" s="236">
        <v>0</v>
      </c>
      <c r="O153" s="372">
        <v>0</v>
      </c>
      <c r="P153" s="372">
        <v>0</v>
      </c>
      <c r="Q153" s="372">
        <v>0</v>
      </c>
    </row>
    <row r="154" ht="36" hidden="1" customHeight="1" spans="1:17">
      <c r="A154" s="341">
        <v>2012802</v>
      </c>
      <c r="B154" s="336" t="s">
        <v>146</v>
      </c>
      <c r="C154" s="388">
        <v>0</v>
      </c>
      <c r="D154" s="489">
        <f t="shared" ref="D153:D158" si="42">ROUND(J154-Q154,0)</f>
        <v>0</v>
      </c>
      <c r="E154" s="488" t="str">
        <f t="shared" si="33"/>
        <v/>
      </c>
      <c r="F154" s="197" t="str">
        <f t="shared" si="34"/>
        <v>否</v>
      </c>
      <c r="G154" s="372" t="str">
        <f t="shared" si="35"/>
        <v>项</v>
      </c>
      <c r="H154" s="372" t="str">
        <f t="shared" si="36"/>
        <v>201</v>
      </c>
      <c r="I154" s="372" t="str">
        <f t="shared" si="37"/>
        <v>20128</v>
      </c>
      <c r="J154" s="372">
        <f t="shared" si="39"/>
        <v>0</v>
      </c>
      <c r="K154" s="372">
        <f t="shared" si="40"/>
        <v>0</v>
      </c>
      <c r="L154" s="236">
        <v>0</v>
      </c>
      <c r="M154" s="372">
        <v>0</v>
      </c>
      <c r="N154" s="236">
        <v>0</v>
      </c>
      <c r="O154" s="372">
        <v>0</v>
      </c>
      <c r="P154" s="372">
        <v>0</v>
      </c>
      <c r="Q154" s="372">
        <v>0</v>
      </c>
    </row>
    <row r="155" ht="36" hidden="1" customHeight="1" spans="1:17">
      <c r="A155" s="341">
        <v>2012803</v>
      </c>
      <c r="B155" s="336" t="s">
        <v>147</v>
      </c>
      <c r="C155" s="388">
        <v>0</v>
      </c>
      <c r="D155" s="489">
        <f t="shared" si="42"/>
        <v>0</v>
      </c>
      <c r="E155" s="488" t="str">
        <f t="shared" si="33"/>
        <v/>
      </c>
      <c r="F155" s="197" t="str">
        <f t="shared" si="34"/>
        <v>否</v>
      </c>
      <c r="G155" s="372" t="str">
        <f t="shared" si="35"/>
        <v>项</v>
      </c>
      <c r="H155" s="372" t="str">
        <f t="shared" si="36"/>
        <v>201</v>
      </c>
      <c r="I155" s="372" t="str">
        <f t="shared" si="37"/>
        <v>20128</v>
      </c>
      <c r="J155" s="372">
        <f t="shared" si="39"/>
        <v>0</v>
      </c>
      <c r="K155" s="372">
        <f t="shared" si="40"/>
        <v>0</v>
      </c>
      <c r="L155" s="236">
        <v>0</v>
      </c>
      <c r="M155" s="372">
        <v>0</v>
      </c>
      <c r="N155" s="236">
        <v>0</v>
      </c>
      <c r="O155" s="372">
        <v>0</v>
      </c>
      <c r="P155" s="372">
        <v>0</v>
      </c>
      <c r="Q155" s="372">
        <v>0</v>
      </c>
    </row>
    <row r="156" ht="36" hidden="1" customHeight="1" spans="1:17">
      <c r="A156" s="341">
        <v>2012804</v>
      </c>
      <c r="B156" s="336" t="s">
        <v>159</v>
      </c>
      <c r="C156" s="388">
        <v>0</v>
      </c>
      <c r="D156" s="489">
        <f t="shared" si="42"/>
        <v>0</v>
      </c>
      <c r="E156" s="488" t="str">
        <f t="shared" si="33"/>
        <v/>
      </c>
      <c r="F156" s="197" t="str">
        <f t="shared" si="34"/>
        <v>否</v>
      </c>
      <c r="G156" s="372" t="str">
        <f t="shared" si="35"/>
        <v>项</v>
      </c>
      <c r="H156" s="372" t="str">
        <f t="shared" si="36"/>
        <v>201</v>
      </c>
      <c r="I156" s="372" t="str">
        <f t="shared" si="37"/>
        <v>20128</v>
      </c>
      <c r="J156" s="372">
        <f t="shared" si="39"/>
        <v>0</v>
      </c>
      <c r="K156" s="372">
        <f t="shared" si="40"/>
        <v>0</v>
      </c>
      <c r="L156" s="236">
        <v>0</v>
      </c>
      <c r="M156" s="372">
        <v>0</v>
      </c>
      <c r="N156" s="236">
        <v>0</v>
      </c>
      <c r="O156" s="372">
        <v>0</v>
      </c>
      <c r="P156" s="372">
        <v>0</v>
      </c>
      <c r="Q156" s="372">
        <v>0</v>
      </c>
    </row>
    <row r="157" ht="36" hidden="1" customHeight="1" spans="1:17">
      <c r="A157" s="341">
        <v>2012850</v>
      </c>
      <c r="B157" s="336" t="s">
        <v>154</v>
      </c>
      <c r="C157" s="388">
        <v>0</v>
      </c>
      <c r="D157" s="489">
        <f t="shared" si="42"/>
        <v>0</v>
      </c>
      <c r="E157" s="488" t="str">
        <f t="shared" si="33"/>
        <v/>
      </c>
      <c r="F157" s="197" t="str">
        <f t="shared" si="34"/>
        <v>否</v>
      </c>
      <c r="G157" s="372" t="str">
        <f t="shared" si="35"/>
        <v>项</v>
      </c>
      <c r="H157" s="372" t="str">
        <f t="shared" si="36"/>
        <v>201</v>
      </c>
      <c r="I157" s="372" t="str">
        <f t="shared" si="37"/>
        <v>20128</v>
      </c>
      <c r="J157" s="372">
        <f t="shared" si="39"/>
        <v>0</v>
      </c>
      <c r="K157" s="372">
        <f t="shared" si="40"/>
        <v>0</v>
      </c>
      <c r="L157" s="236">
        <v>0</v>
      </c>
      <c r="M157" s="372">
        <v>0</v>
      </c>
      <c r="N157" s="236">
        <v>0</v>
      </c>
      <c r="O157" s="372">
        <v>0</v>
      </c>
      <c r="P157" s="372">
        <v>0</v>
      </c>
      <c r="Q157" s="372">
        <v>0</v>
      </c>
    </row>
    <row r="158" ht="33" customHeight="1" spans="1:17">
      <c r="A158" s="341">
        <v>2012899</v>
      </c>
      <c r="B158" s="336" t="s">
        <v>247</v>
      </c>
      <c r="C158" s="388">
        <v>31</v>
      </c>
      <c r="D158" s="489">
        <v>31</v>
      </c>
      <c r="E158" s="488">
        <f t="shared" si="33"/>
        <v>0</v>
      </c>
      <c r="F158" s="197" t="str">
        <f t="shared" si="34"/>
        <v>是</v>
      </c>
      <c r="G158" s="372" t="str">
        <f t="shared" si="35"/>
        <v>项</v>
      </c>
      <c r="H158" s="372" t="str">
        <f t="shared" si="36"/>
        <v>201</v>
      </c>
      <c r="I158" s="372" t="str">
        <f t="shared" si="37"/>
        <v>20128</v>
      </c>
      <c r="J158" s="372">
        <f t="shared" si="39"/>
        <v>31</v>
      </c>
      <c r="K158" s="372">
        <f t="shared" si="40"/>
        <v>31.49</v>
      </c>
      <c r="L158" s="236">
        <v>0</v>
      </c>
      <c r="M158" s="372">
        <v>31.49</v>
      </c>
      <c r="N158" s="236">
        <v>0</v>
      </c>
      <c r="O158" s="372">
        <v>0</v>
      </c>
      <c r="P158" s="372">
        <v>0</v>
      </c>
      <c r="Q158" s="372">
        <v>0</v>
      </c>
    </row>
    <row r="159" ht="33" customHeight="1" spans="1:16">
      <c r="A159" s="341">
        <v>20129</v>
      </c>
      <c r="B159" s="336" t="s">
        <v>248</v>
      </c>
      <c r="C159" s="487">
        <f>SUM(C160:C165)</f>
        <v>703</v>
      </c>
      <c r="D159" s="487">
        <f>SUM(D160:D165)</f>
        <v>885</v>
      </c>
      <c r="E159" s="488">
        <f t="shared" si="33"/>
        <v>0.258890469416785</v>
      </c>
      <c r="F159" s="197" t="str">
        <f t="shared" si="34"/>
        <v>是</v>
      </c>
      <c r="G159" s="372" t="str">
        <f t="shared" si="35"/>
        <v>款</v>
      </c>
      <c r="H159" s="372" t="str">
        <f t="shared" si="36"/>
        <v>201</v>
      </c>
      <c r="I159" s="372" t="str">
        <f t="shared" si="37"/>
        <v>20129</v>
      </c>
      <c r="J159" s="372">
        <f t="shared" si="39"/>
        <v>0</v>
      </c>
      <c r="K159" s="372">
        <f t="shared" si="40"/>
        <v>0</v>
      </c>
      <c r="L159" s="236">
        <v>0</v>
      </c>
      <c r="N159" s="236">
        <v>0</v>
      </c>
      <c r="P159" s="372">
        <v>0</v>
      </c>
    </row>
    <row r="160" ht="33" customHeight="1" spans="1:17">
      <c r="A160" s="341">
        <v>2012901</v>
      </c>
      <c r="B160" s="336" t="s">
        <v>145</v>
      </c>
      <c r="C160" s="388">
        <v>565</v>
      </c>
      <c r="D160" s="489">
        <v>514</v>
      </c>
      <c r="E160" s="488">
        <f t="shared" si="33"/>
        <v>-0.0902654867256637</v>
      </c>
      <c r="F160" s="197" t="str">
        <f t="shared" si="34"/>
        <v>是</v>
      </c>
      <c r="G160" s="372" t="str">
        <f t="shared" si="35"/>
        <v>项</v>
      </c>
      <c r="H160" s="372" t="str">
        <f t="shared" si="36"/>
        <v>201</v>
      </c>
      <c r="I160" s="372" t="str">
        <f t="shared" si="37"/>
        <v>20129</v>
      </c>
      <c r="J160" s="372">
        <f t="shared" si="39"/>
        <v>514</v>
      </c>
      <c r="K160" s="372">
        <f t="shared" si="40"/>
        <v>513.8947</v>
      </c>
      <c r="L160" s="236">
        <v>496.8219</v>
      </c>
      <c r="M160" s="372">
        <v>17.0728</v>
      </c>
      <c r="N160" s="236">
        <v>0</v>
      </c>
      <c r="O160" s="372">
        <v>0</v>
      </c>
      <c r="P160" s="372">
        <v>0</v>
      </c>
      <c r="Q160" s="372">
        <v>0</v>
      </c>
    </row>
    <row r="161" ht="33" customHeight="1" spans="1:17">
      <c r="A161" s="341">
        <v>2012902</v>
      </c>
      <c r="B161" s="336" t="s">
        <v>146</v>
      </c>
      <c r="C161" s="388">
        <v>8</v>
      </c>
      <c r="D161" s="489">
        <v>4</v>
      </c>
      <c r="E161" s="488">
        <f t="shared" si="33"/>
        <v>-0.5</v>
      </c>
      <c r="F161" s="197" t="str">
        <f t="shared" si="34"/>
        <v>是</v>
      </c>
      <c r="G161" s="372" t="str">
        <f t="shared" si="35"/>
        <v>项</v>
      </c>
      <c r="H161" s="372" t="str">
        <f t="shared" si="36"/>
        <v>201</v>
      </c>
      <c r="I161" s="372" t="str">
        <f t="shared" si="37"/>
        <v>20129</v>
      </c>
      <c r="J161" s="372">
        <f t="shared" si="39"/>
        <v>4</v>
      </c>
      <c r="K161" s="372">
        <f t="shared" si="40"/>
        <v>4</v>
      </c>
      <c r="L161" s="236">
        <v>0</v>
      </c>
      <c r="M161" s="372">
        <v>0</v>
      </c>
      <c r="N161" s="236">
        <v>0</v>
      </c>
      <c r="O161" s="372">
        <v>0</v>
      </c>
      <c r="P161" s="372">
        <v>4</v>
      </c>
      <c r="Q161" s="372">
        <v>0</v>
      </c>
    </row>
    <row r="162" ht="36" hidden="1" customHeight="1" spans="1:17">
      <c r="A162" s="341">
        <v>2012903</v>
      </c>
      <c r="B162" s="336" t="s">
        <v>147</v>
      </c>
      <c r="C162" s="388">
        <v>0</v>
      </c>
      <c r="D162" s="489">
        <f>ROUND(J162-Q162,0)</f>
        <v>0</v>
      </c>
      <c r="E162" s="488" t="str">
        <f t="shared" si="33"/>
        <v/>
      </c>
      <c r="F162" s="197" t="str">
        <f t="shared" si="34"/>
        <v>否</v>
      </c>
      <c r="G162" s="372" t="str">
        <f t="shared" si="35"/>
        <v>项</v>
      </c>
      <c r="H162" s="372" t="str">
        <f t="shared" si="36"/>
        <v>201</v>
      </c>
      <c r="I162" s="372" t="str">
        <f t="shared" si="37"/>
        <v>20129</v>
      </c>
      <c r="J162" s="372">
        <f t="shared" si="39"/>
        <v>0</v>
      </c>
      <c r="K162" s="372">
        <f t="shared" si="40"/>
        <v>0</v>
      </c>
      <c r="L162" s="236">
        <v>0</v>
      </c>
      <c r="M162" s="372">
        <v>0</v>
      </c>
      <c r="N162" s="236">
        <v>0</v>
      </c>
      <c r="O162" s="372">
        <v>0</v>
      </c>
      <c r="P162" s="372">
        <v>0</v>
      </c>
      <c r="Q162" s="372">
        <v>0</v>
      </c>
    </row>
    <row r="163" ht="36" hidden="1" customHeight="1" spans="1:17">
      <c r="A163" s="341">
        <v>2012906</v>
      </c>
      <c r="B163" s="336" t="s">
        <v>249</v>
      </c>
      <c r="C163" s="388">
        <v>0</v>
      </c>
      <c r="D163" s="489">
        <f>ROUND(J163-Q163,0)</f>
        <v>0</v>
      </c>
      <c r="E163" s="488" t="str">
        <f t="shared" si="33"/>
        <v/>
      </c>
      <c r="F163" s="197" t="str">
        <f t="shared" si="34"/>
        <v>否</v>
      </c>
      <c r="G163" s="372" t="str">
        <f t="shared" si="35"/>
        <v>项</v>
      </c>
      <c r="H163" s="372" t="str">
        <f t="shared" si="36"/>
        <v>201</v>
      </c>
      <c r="I163" s="372" t="str">
        <f t="shared" si="37"/>
        <v>20129</v>
      </c>
      <c r="J163" s="372">
        <f t="shared" si="39"/>
        <v>0</v>
      </c>
      <c r="K163" s="372">
        <f t="shared" si="40"/>
        <v>0</v>
      </c>
      <c r="L163" s="236">
        <v>0</v>
      </c>
      <c r="M163" s="372">
        <v>0</v>
      </c>
      <c r="N163" s="236">
        <v>0</v>
      </c>
      <c r="O163" s="372">
        <v>0</v>
      </c>
      <c r="P163" s="372">
        <v>0</v>
      </c>
      <c r="Q163" s="372">
        <v>0</v>
      </c>
    </row>
    <row r="164" ht="36" customHeight="1" spans="1:17">
      <c r="A164" s="341">
        <v>2012950</v>
      </c>
      <c r="B164" s="336" t="s">
        <v>154</v>
      </c>
      <c r="C164" s="388">
        <v>0</v>
      </c>
      <c r="D164" s="489">
        <v>108</v>
      </c>
      <c r="E164" s="488" t="str">
        <f t="shared" si="33"/>
        <v/>
      </c>
      <c r="F164" s="197" t="str">
        <f t="shared" si="34"/>
        <v>是</v>
      </c>
      <c r="G164" s="372" t="str">
        <f t="shared" si="35"/>
        <v>项</v>
      </c>
      <c r="H164" s="372" t="str">
        <f t="shared" si="36"/>
        <v>201</v>
      </c>
      <c r="I164" s="372" t="str">
        <f t="shared" si="37"/>
        <v>20129</v>
      </c>
      <c r="J164" s="372">
        <f t="shared" si="39"/>
        <v>108</v>
      </c>
      <c r="K164" s="372">
        <f t="shared" si="40"/>
        <v>108</v>
      </c>
      <c r="L164" s="236">
        <v>0</v>
      </c>
      <c r="M164" s="372">
        <v>108</v>
      </c>
      <c r="N164" s="236">
        <v>0</v>
      </c>
      <c r="O164" s="372">
        <v>0</v>
      </c>
      <c r="P164" s="372">
        <v>0</v>
      </c>
      <c r="Q164" s="372">
        <v>0</v>
      </c>
    </row>
    <row r="165" ht="33" customHeight="1" spans="1:17">
      <c r="A165" s="341">
        <v>2012999</v>
      </c>
      <c r="B165" s="336" t="s">
        <v>250</v>
      </c>
      <c r="C165" s="388">
        <v>130</v>
      </c>
      <c r="D165" s="489">
        <v>259</v>
      </c>
      <c r="E165" s="488">
        <f t="shared" si="33"/>
        <v>0.992307692307692</v>
      </c>
      <c r="F165" s="197" t="str">
        <f t="shared" si="34"/>
        <v>是</v>
      </c>
      <c r="G165" s="372" t="str">
        <f t="shared" si="35"/>
        <v>项</v>
      </c>
      <c r="H165" s="372" t="str">
        <f t="shared" si="36"/>
        <v>201</v>
      </c>
      <c r="I165" s="372" t="str">
        <f t="shared" si="37"/>
        <v>20129</v>
      </c>
      <c r="J165" s="372">
        <f t="shared" si="39"/>
        <v>259</v>
      </c>
      <c r="K165" s="372">
        <f t="shared" si="40"/>
        <v>258.719768</v>
      </c>
      <c r="L165" s="236">
        <v>0</v>
      </c>
      <c r="M165" s="372">
        <v>194.9819</v>
      </c>
      <c r="N165" s="236">
        <v>0</v>
      </c>
      <c r="O165" s="372">
        <v>50</v>
      </c>
      <c r="P165" s="372">
        <v>13.737868</v>
      </c>
      <c r="Q165" s="372">
        <v>28.45</v>
      </c>
    </row>
    <row r="166" ht="33" customHeight="1" spans="1:16">
      <c r="A166" s="341">
        <v>20131</v>
      </c>
      <c r="B166" s="336" t="s">
        <v>251</v>
      </c>
      <c r="C166" s="487">
        <f>SUM(C167:C172)</f>
        <v>2151</v>
      </c>
      <c r="D166" s="487">
        <f>SUM(D167:D172)</f>
        <v>2405</v>
      </c>
      <c r="E166" s="488">
        <f t="shared" si="33"/>
        <v>0.118084611808461</v>
      </c>
      <c r="F166" s="197" t="str">
        <f t="shared" si="34"/>
        <v>是</v>
      </c>
      <c r="G166" s="372" t="str">
        <f t="shared" si="35"/>
        <v>款</v>
      </c>
      <c r="H166" s="372" t="str">
        <f t="shared" si="36"/>
        <v>201</v>
      </c>
      <c r="I166" s="372" t="str">
        <f t="shared" si="37"/>
        <v>20131</v>
      </c>
      <c r="J166" s="372">
        <f t="shared" si="39"/>
        <v>0</v>
      </c>
      <c r="K166" s="372">
        <f t="shared" si="40"/>
        <v>0</v>
      </c>
      <c r="L166" s="236">
        <v>0</v>
      </c>
      <c r="N166" s="236">
        <v>0</v>
      </c>
      <c r="O166" s="372">
        <v>0</v>
      </c>
      <c r="P166" s="372">
        <v>0</v>
      </c>
    </row>
    <row r="167" ht="33" customHeight="1" spans="1:17">
      <c r="A167" s="341">
        <v>2013101</v>
      </c>
      <c r="B167" s="336" t="s">
        <v>145</v>
      </c>
      <c r="C167" s="388">
        <v>1157</v>
      </c>
      <c r="D167" s="489">
        <v>1180</v>
      </c>
      <c r="E167" s="488">
        <f t="shared" si="33"/>
        <v>0.0198789974070872</v>
      </c>
      <c r="F167" s="197" t="str">
        <f t="shared" si="34"/>
        <v>是</v>
      </c>
      <c r="G167" s="372" t="str">
        <f t="shared" si="35"/>
        <v>项</v>
      </c>
      <c r="H167" s="372" t="str">
        <f t="shared" si="36"/>
        <v>201</v>
      </c>
      <c r="I167" s="372" t="str">
        <f t="shared" si="37"/>
        <v>20131</v>
      </c>
      <c r="J167" s="372">
        <f t="shared" si="39"/>
        <v>1180</v>
      </c>
      <c r="K167" s="372">
        <f t="shared" si="40"/>
        <v>1179.65245</v>
      </c>
      <c r="L167" s="236">
        <v>1179.65245</v>
      </c>
      <c r="M167" s="372">
        <v>0</v>
      </c>
      <c r="N167" s="236">
        <v>0</v>
      </c>
      <c r="O167" s="372">
        <v>0</v>
      </c>
      <c r="P167" s="372">
        <v>0</v>
      </c>
      <c r="Q167" s="372">
        <v>0</v>
      </c>
    </row>
    <row r="168" ht="36" hidden="1" customHeight="1" spans="1:17">
      <c r="A168" s="341">
        <v>2013102</v>
      </c>
      <c r="B168" s="336" t="s">
        <v>146</v>
      </c>
      <c r="C168" s="388">
        <v>0</v>
      </c>
      <c r="D168" s="489">
        <f t="shared" ref="D167:D172" si="43">ROUND(J168-Q168,0)</f>
        <v>0</v>
      </c>
      <c r="E168" s="488" t="str">
        <f t="shared" si="33"/>
        <v/>
      </c>
      <c r="F168" s="197" t="str">
        <f t="shared" si="34"/>
        <v>否</v>
      </c>
      <c r="G168" s="372" t="str">
        <f t="shared" si="35"/>
        <v>项</v>
      </c>
      <c r="H168" s="372" t="str">
        <f t="shared" si="36"/>
        <v>201</v>
      </c>
      <c r="I168" s="372" t="str">
        <f t="shared" si="37"/>
        <v>20131</v>
      </c>
      <c r="J168" s="372">
        <f t="shared" si="39"/>
        <v>0</v>
      </c>
      <c r="K168" s="372">
        <f t="shared" si="40"/>
        <v>0</v>
      </c>
      <c r="L168" s="236">
        <v>0</v>
      </c>
      <c r="M168" s="372">
        <v>0</v>
      </c>
      <c r="N168" s="236">
        <v>0</v>
      </c>
      <c r="O168" s="372">
        <v>0</v>
      </c>
      <c r="P168" s="372">
        <v>0</v>
      </c>
      <c r="Q168" s="372">
        <v>0</v>
      </c>
    </row>
    <row r="169" ht="36" hidden="1" customHeight="1" spans="1:17">
      <c r="A169" s="341">
        <v>2013103</v>
      </c>
      <c r="B169" s="336" t="s">
        <v>147</v>
      </c>
      <c r="C169" s="388">
        <v>0</v>
      </c>
      <c r="D169" s="489">
        <f t="shared" si="43"/>
        <v>0</v>
      </c>
      <c r="E169" s="488" t="str">
        <f t="shared" si="33"/>
        <v/>
      </c>
      <c r="F169" s="197" t="str">
        <f t="shared" si="34"/>
        <v>否</v>
      </c>
      <c r="G169" s="372" t="str">
        <f t="shared" si="35"/>
        <v>项</v>
      </c>
      <c r="H169" s="372" t="str">
        <f t="shared" si="36"/>
        <v>201</v>
      </c>
      <c r="I169" s="372" t="str">
        <f t="shared" si="37"/>
        <v>20131</v>
      </c>
      <c r="J169" s="372">
        <f t="shared" si="39"/>
        <v>0</v>
      </c>
      <c r="K169" s="372">
        <f t="shared" si="40"/>
        <v>0</v>
      </c>
      <c r="L169" s="236">
        <v>0</v>
      </c>
      <c r="M169" s="372">
        <v>0</v>
      </c>
      <c r="N169" s="236">
        <v>0</v>
      </c>
      <c r="O169" s="372">
        <v>0</v>
      </c>
      <c r="P169" s="372">
        <v>0</v>
      </c>
      <c r="Q169" s="372">
        <v>0</v>
      </c>
    </row>
    <row r="170" ht="33" hidden="1" customHeight="1" spans="1:17">
      <c r="A170" s="341">
        <v>2013105</v>
      </c>
      <c r="B170" s="336" t="s">
        <v>252</v>
      </c>
      <c r="C170" s="388">
        <v>0</v>
      </c>
      <c r="D170" s="489">
        <f t="shared" si="43"/>
        <v>0</v>
      </c>
      <c r="E170" s="488" t="str">
        <f t="shared" si="33"/>
        <v/>
      </c>
      <c r="F170" s="197" t="str">
        <f t="shared" si="34"/>
        <v>否</v>
      </c>
      <c r="G170" s="372" t="str">
        <f t="shared" si="35"/>
        <v>项</v>
      </c>
      <c r="H170" s="372" t="str">
        <f t="shared" si="36"/>
        <v>201</v>
      </c>
      <c r="I170" s="372" t="str">
        <f t="shared" si="37"/>
        <v>20131</v>
      </c>
      <c r="J170" s="372">
        <f t="shared" si="39"/>
        <v>0</v>
      </c>
      <c r="K170" s="372">
        <f t="shared" si="40"/>
        <v>0</v>
      </c>
      <c r="L170" s="236">
        <v>0</v>
      </c>
      <c r="M170" s="372">
        <v>0</v>
      </c>
      <c r="N170" s="236">
        <v>0</v>
      </c>
      <c r="O170" s="372">
        <v>0</v>
      </c>
      <c r="P170" s="372">
        <v>0</v>
      </c>
      <c r="Q170" s="372">
        <v>0</v>
      </c>
    </row>
    <row r="171" ht="33" customHeight="1" spans="1:17">
      <c r="A171" s="341">
        <v>2013150</v>
      </c>
      <c r="B171" s="336" t="s">
        <v>154</v>
      </c>
      <c r="C171" s="388">
        <v>251</v>
      </c>
      <c r="D171" s="489">
        <v>309</v>
      </c>
      <c r="E171" s="488">
        <f t="shared" si="33"/>
        <v>0.231075697211155</v>
      </c>
      <c r="F171" s="197" t="str">
        <f t="shared" si="34"/>
        <v>是</v>
      </c>
      <c r="G171" s="372" t="str">
        <f t="shared" si="35"/>
        <v>项</v>
      </c>
      <c r="H171" s="372" t="str">
        <f t="shared" si="36"/>
        <v>201</v>
      </c>
      <c r="I171" s="372" t="str">
        <f t="shared" si="37"/>
        <v>20131</v>
      </c>
      <c r="J171" s="372">
        <f t="shared" si="39"/>
        <v>309</v>
      </c>
      <c r="K171" s="372">
        <f t="shared" si="40"/>
        <v>308.520397</v>
      </c>
      <c r="L171" s="236">
        <v>308.520397</v>
      </c>
      <c r="M171" s="372">
        <v>0</v>
      </c>
      <c r="N171" s="236">
        <v>0</v>
      </c>
      <c r="O171" s="372">
        <v>0</v>
      </c>
      <c r="P171" s="372">
        <v>0</v>
      </c>
      <c r="Q171" s="372">
        <v>0</v>
      </c>
    </row>
    <row r="172" ht="33" customHeight="1" spans="1:17">
      <c r="A172" s="341">
        <v>2013199</v>
      </c>
      <c r="B172" s="336" t="s">
        <v>253</v>
      </c>
      <c r="C172" s="388">
        <v>743</v>
      </c>
      <c r="D172" s="489">
        <v>916</v>
      </c>
      <c r="E172" s="488">
        <f t="shared" si="33"/>
        <v>0.232839838492598</v>
      </c>
      <c r="F172" s="197" t="str">
        <f t="shared" si="34"/>
        <v>是</v>
      </c>
      <c r="G172" s="372" t="str">
        <f t="shared" si="35"/>
        <v>项</v>
      </c>
      <c r="H172" s="372" t="str">
        <f t="shared" si="36"/>
        <v>201</v>
      </c>
      <c r="I172" s="372" t="str">
        <f t="shared" si="37"/>
        <v>20131</v>
      </c>
      <c r="J172" s="372">
        <f t="shared" si="39"/>
        <v>916</v>
      </c>
      <c r="K172" s="372">
        <f t="shared" si="40"/>
        <v>915.5554</v>
      </c>
      <c r="L172" s="236">
        <v>0</v>
      </c>
      <c r="M172" s="372">
        <v>915.5554</v>
      </c>
      <c r="N172" s="236">
        <v>0</v>
      </c>
      <c r="O172" s="372">
        <v>0</v>
      </c>
      <c r="P172" s="372">
        <v>0</v>
      </c>
      <c r="Q172" s="372">
        <v>0</v>
      </c>
    </row>
    <row r="173" ht="33" customHeight="1" spans="1:16">
      <c r="A173" s="341">
        <v>20132</v>
      </c>
      <c r="B173" s="336" t="s">
        <v>254</v>
      </c>
      <c r="C173" s="487">
        <f>SUM(C174:C179)</f>
        <v>1229</v>
      </c>
      <c r="D173" s="487">
        <f>SUM(D174:D179)</f>
        <v>1886</v>
      </c>
      <c r="E173" s="488">
        <f t="shared" si="33"/>
        <v>0.534580960130187</v>
      </c>
      <c r="F173" s="197" t="str">
        <f t="shared" si="34"/>
        <v>是</v>
      </c>
      <c r="G173" s="372" t="str">
        <f t="shared" si="35"/>
        <v>款</v>
      </c>
      <c r="H173" s="372" t="str">
        <f t="shared" si="36"/>
        <v>201</v>
      </c>
      <c r="I173" s="372" t="str">
        <f t="shared" si="37"/>
        <v>20132</v>
      </c>
      <c r="J173" s="372">
        <f t="shared" si="39"/>
        <v>0</v>
      </c>
      <c r="K173" s="372">
        <f t="shared" si="40"/>
        <v>0</v>
      </c>
      <c r="L173" s="236">
        <v>0</v>
      </c>
      <c r="N173" s="236">
        <v>0</v>
      </c>
      <c r="O173" s="372">
        <v>0</v>
      </c>
      <c r="P173" s="372">
        <v>0</v>
      </c>
    </row>
    <row r="174" ht="33" customHeight="1" spans="1:17">
      <c r="A174" s="341">
        <v>2013201</v>
      </c>
      <c r="B174" s="336" t="s">
        <v>145</v>
      </c>
      <c r="C174" s="388">
        <v>868</v>
      </c>
      <c r="D174" s="489">
        <v>862</v>
      </c>
      <c r="E174" s="488">
        <f t="shared" si="33"/>
        <v>-0.00691244239631339</v>
      </c>
      <c r="F174" s="197" t="str">
        <f t="shared" si="34"/>
        <v>是</v>
      </c>
      <c r="G174" s="372" t="str">
        <f t="shared" si="35"/>
        <v>项</v>
      </c>
      <c r="H174" s="372" t="str">
        <f t="shared" si="36"/>
        <v>201</v>
      </c>
      <c r="I174" s="372" t="str">
        <f t="shared" si="37"/>
        <v>20132</v>
      </c>
      <c r="J174" s="372">
        <f t="shared" si="39"/>
        <v>862</v>
      </c>
      <c r="K174" s="372">
        <f t="shared" si="40"/>
        <v>862.3102</v>
      </c>
      <c r="L174" s="236">
        <v>852.3102</v>
      </c>
      <c r="M174" s="372">
        <v>10</v>
      </c>
      <c r="N174" s="236">
        <v>0</v>
      </c>
      <c r="O174" s="372">
        <v>0</v>
      </c>
      <c r="P174" s="372">
        <v>0</v>
      </c>
      <c r="Q174" s="372">
        <v>0</v>
      </c>
    </row>
    <row r="175" ht="36" hidden="1" customHeight="1" spans="1:17">
      <c r="A175" s="341">
        <v>2013202</v>
      </c>
      <c r="B175" s="336" t="s">
        <v>146</v>
      </c>
      <c r="C175" s="388"/>
      <c r="D175" s="489"/>
      <c r="E175" s="488" t="str">
        <f t="shared" si="33"/>
        <v/>
      </c>
      <c r="F175" s="197" t="str">
        <f t="shared" si="34"/>
        <v>否</v>
      </c>
      <c r="G175" s="372" t="str">
        <f t="shared" si="35"/>
        <v>项</v>
      </c>
      <c r="H175" s="372" t="str">
        <f t="shared" si="36"/>
        <v>201</v>
      </c>
      <c r="I175" s="372" t="str">
        <f t="shared" si="37"/>
        <v>20132</v>
      </c>
      <c r="J175" s="372">
        <f t="shared" si="39"/>
        <v>0</v>
      </c>
      <c r="K175" s="372">
        <f t="shared" si="40"/>
        <v>0</v>
      </c>
      <c r="L175" s="236">
        <v>0</v>
      </c>
      <c r="M175" s="372">
        <v>0</v>
      </c>
      <c r="N175" s="236">
        <v>0</v>
      </c>
      <c r="O175" s="372">
        <v>0</v>
      </c>
      <c r="P175" s="372">
        <v>0</v>
      </c>
      <c r="Q175" s="372">
        <v>0</v>
      </c>
    </row>
    <row r="176" ht="36" hidden="1" customHeight="1" spans="1:17">
      <c r="A176" s="341">
        <v>2013203</v>
      </c>
      <c r="B176" s="336" t="s">
        <v>147</v>
      </c>
      <c r="C176" s="388">
        <v>0</v>
      </c>
      <c r="D176" s="489">
        <f>ROUND(J176-Q176,0)</f>
        <v>0</v>
      </c>
      <c r="E176" s="488" t="str">
        <f t="shared" si="33"/>
        <v/>
      </c>
      <c r="F176" s="197" t="str">
        <f t="shared" si="34"/>
        <v>否</v>
      </c>
      <c r="G176" s="372" t="str">
        <f t="shared" si="35"/>
        <v>项</v>
      </c>
      <c r="H176" s="372" t="str">
        <f t="shared" si="36"/>
        <v>201</v>
      </c>
      <c r="I176" s="372" t="str">
        <f t="shared" si="37"/>
        <v>20132</v>
      </c>
      <c r="J176" s="372">
        <f t="shared" si="39"/>
        <v>0</v>
      </c>
      <c r="K176" s="372">
        <f t="shared" si="40"/>
        <v>0</v>
      </c>
      <c r="L176" s="236">
        <v>0</v>
      </c>
      <c r="M176" s="372">
        <v>0</v>
      </c>
      <c r="N176" s="236">
        <v>0</v>
      </c>
      <c r="O176" s="372">
        <v>0</v>
      </c>
      <c r="P176" s="372">
        <v>0</v>
      </c>
      <c r="Q176" s="372">
        <v>0</v>
      </c>
    </row>
    <row r="177" ht="36" customHeight="1" spans="1:17">
      <c r="A177" s="341">
        <v>2013204</v>
      </c>
      <c r="B177" s="336" t="s">
        <v>255</v>
      </c>
      <c r="C177" s="388">
        <v>48</v>
      </c>
      <c r="D177" s="489">
        <v>84</v>
      </c>
      <c r="E177" s="488">
        <f t="shared" si="33"/>
        <v>0.75</v>
      </c>
      <c r="F177" s="197" t="str">
        <f t="shared" si="34"/>
        <v>是</v>
      </c>
      <c r="G177" s="372" t="str">
        <f t="shared" si="35"/>
        <v>项</v>
      </c>
      <c r="H177" s="372" t="str">
        <f t="shared" si="36"/>
        <v>201</v>
      </c>
      <c r="I177" s="372" t="str">
        <f t="shared" si="37"/>
        <v>20132</v>
      </c>
      <c r="J177" s="372">
        <f t="shared" si="39"/>
        <v>84</v>
      </c>
      <c r="K177" s="372">
        <f t="shared" si="40"/>
        <v>84</v>
      </c>
      <c r="L177" s="236">
        <v>84</v>
      </c>
      <c r="M177" s="372">
        <v>0</v>
      </c>
      <c r="N177" s="236">
        <v>0</v>
      </c>
      <c r="O177" s="372">
        <v>0</v>
      </c>
      <c r="P177" s="372">
        <v>0</v>
      </c>
      <c r="Q177" s="372">
        <v>0</v>
      </c>
    </row>
    <row r="178" ht="36" customHeight="1" spans="1:17">
      <c r="A178" s="341">
        <v>2013250</v>
      </c>
      <c r="B178" s="336" t="s">
        <v>154</v>
      </c>
      <c r="C178" s="388">
        <v>20</v>
      </c>
      <c r="D178" s="489">
        <v>39</v>
      </c>
      <c r="E178" s="488">
        <f t="shared" si="33"/>
        <v>0.95</v>
      </c>
      <c r="F178" s="197" t="str">
        <f t="shared" si="34"/>
        <v>是</v>
      </c>
      <c r="G178" s="372" t="str">
        <f t="shared" si="35"/>
        <v>项</v>
      </c>
      <c r="H178" s="372" t="str">
        <f t="shared" si="36"/>
        <v>201</v>
      </c>
      <c r="I178" s="372" t="str">
        <f t="shared" si="37"/>
        <v>20132</v>
      </c>
      <c r="J178" s="372">
        <f t="shared" si="39"/>
        <v>39</v>
      </c>
      <c r="K178" s="372">
        <f t="shared" si="40"/>
        <v>39.0225</v>
      </c>
      <c r="L178" s="236">
        <v>39.0225</v>
      </c>
      <c r="M178" s="372">
        <v>0</v>
      </c>
      <c r="N178" s="236">
        <v>0</v>
      </c>
      <c r="O178" s="372">
        <v>0</v>
      </c>
      <c r="P178" s="372">
        <v>0</v>
      </c>
      <c r="Q178" s="372">
        <v>0</v>
      </c>
    </row>
    <row r="179" ht="33" customHeight="1" spans="1:17">
      <c r="A179" s="341">
        <v>2013299</v>
      </c>
      <c r="B179" s="336" t="s">
        <v>256</v>
      </c>
      <c r="C179" s="388">
        <v>293</v>
      </c>
      <c r="D179" s="489">
        <v>901</v>
      </c>
      <c r="E179" s="488">
        <f t="shared" ref="E179:E242" si="44">IF(C179&lt;&gt;0,D179/C179-1,"")</f>
        <v>2.07508532423208</v>
      </c>
      <c r="F179" s="197" t="str">
        <f t="shared" ref="F179:F242" si="45">IF(LEN(A179)=3,"是",IF(B179&lt;&gt;"",IF(SUM(C179:D179)&lt;&gt;0,"是","否"),"是"))</f>
        <v>是</v>
      </c>
      <c r="G179" s="372" t="str">
        <f t="shared" ref="G179:G242" si="46">IF(LEN(A179)=3,"类",IF(LEN(A179)=5,"款","项"))</f>
        <v>项</v>
      </c>
      <c r="H179" s="372" t="str">
        <f t="shared" si="36"/>
        <v>201</v>
      </c>
      <c r="I179" s="372" t="str">
        <f t="shared" si="37"/>
        <v>20132</v>
      </c>
      <c r="J179" s="372">
        <f t="shared" si="39"/>
        <v>901</v>
      </c>
      <c r="K179" s="372">
        <f t="shared" si="40"/>
        <v>900.899786</v>
      </c>
      <c r="L179" s="236">
        <v>0</v>
      </c>
      <c r="M179" s="372">
        <f>742.008515+60</f>
        <v>802.008515</v>
      </c>
      <c r="N179" s="236">
        <v>0</v>
      </c>
      <c r="O179" s="372">
        <v>0</v>
      </c>
      <c r="P179" s="372">
        <v>98.891271</v>
      </c>
      <c r="Q179" s="372">
        <v>0</v>
      </c>
    </row>
    <row r="180" ht="33" customHeight="1" spans="1:16">
      <c r="A180" s="341">
        <v>20133</v>
      </c>
      <c r="B180" s="336" t="s">
        <v>257</v>
      </c>
      <c r="C180" s="487">
        <f>SUM(C181:C186)</f>
        <v>901</v>
      </c>
      <c r="D180" s="487">
        <f>SUM(D181:D186)</f>
        <v>983</v>
      </c>
      <c r="E180" s="488">
        <f t="shared" si="44"/>
        <v>0.0910099889012208</v>
      </c>
      <c r="F180" s="197" t="str">
        <f t="shared" si="45"/>
        <v>是</v>
      </c>
      <c r="G180" s="372" t="str">
        <f t="shared" si="46"/>
        <v>款</v>
      </c>
      <c r="H180" s="372" t="str">
        <f t="shared" ref="H180:H243" si="47">LEFT(A180,3)</f>
        <v>201</v>
      </c>
      <c r="I180" s="372" t="str">
        <f t="shared" ref="I180:I243" si="48">LEFT(A180,5)</f>
        <v>20133</v>
      </c>
      <c r="J180" s="372">
        <f t="shared" si="39"/>
        <v>0</v>
      </c>
      <c r="K180" s="372">
        <f t="shared" si="40"/>
        <v>0</v>
      </c>
      <c r="L180" s="236">
        <v>0</v>
      </c>
      <c r="N180" s="236">
        <v>0</v>
      </c>
      <c r="O180" s="372">
        <v>0</v>
      </c>
      <c r="P180" s="372">
        <v>0</v>
      </c>
    </row>
    <row r="181" ht="33" customHeight="1" spans="1:17">
      <c r="A181" s="341">
        <v>2013301</v>
      </c>
      <c r="B181" s="336" t="s">
        <v>145</v>
      </c>
      <c r="C181" s="388">
        <v>260</v>
      </c>
      <c r="D181" s="489">
        <v>262</v>
      </c>
      <c r="E181" s="488">
        <f t="shared" si="44"/>
        <v>0.00769230769230766</v>
      </c>
      <c r="F181" s="197" t="str">
        <f t="shared" si="45"/>
        <v>是</v>
      </c>
      <c r="G181" s="372" t="str">
        <f t="shared" si="46"/>
        <v>项</v>
      </c>
      <c r="H181" s="372" t="str">
        <f t="shared" si="47"/>
        <v>201</v>
      </c>
      <c r="I181" s="372" t="str">
        <f t="shared" si="48"/>
        <v>20133</v>
      </c>
      <c r="J181" s="372">
        <f t="shared" si="39"/>
        <v>262</v>
      </c>
      <c r="K181" s="372">
        <f t="shared" si="40"/>
        <v>261.580228</v>
      </c>
      <c r="L181" s="236">
        <v>261.580228</v>
      </c>
      <c r="M181" s="372">
        <v>0</v>
      </c>
      <c r="N181" s="236">
        <v>0</v>
      </c>
      <c r="O181" s="372">
        <v>0</v>
      </c>
      <c r="P181" s="372">
        <v>0</v>
      </c>
      <c r="Q181" s="372">
        <v>0</v>
      </c>
    </row>
    <row r="182" ht="33" hidden="1" customHeight="1" spans="1:17">
      <c r="A182" s="341">
        <v>2013302</v>
      </c>
      <c r="B182" s="336" t="s">
        <v>146</v>
      </c>
      <c r="C182" s="388"/>
      <c r="D182" s="489"/>
      <c r="E182" s="488" t="str">
        <f t="shared" si="44"/>
        <v/>
      </c>
      <c r="F182" s="197" t="str">
        <f t="shared" si="45"/>
        <v>否</v>
      </c>
      <c r="G182" s="372" t="str">
        <f t="shared" si="46"/>
        <v>项</v>
      </c>
      <c r="H182" s="372" t="str">
        <f t="shared" si="47"/>
        <v>201</v>
      </c>
      <c r="I182" s="372" t="str">
        <f t="shared" si="48"/>
        <v>20133</v>
      </c>
      <c r="J182" s="372">
        <f t="shared" si="39"/>
        <v>0</v>
      </c>
      <c r="K182" s="372">
        <f t="shared" si="40"/>
        <v>0</v>
      </c>
      <c r="L182" s="236">
        <v>0</v>
      </c>
      <c r="M182" s="372">
        <v>0</v>
      </c>
      <c r="N182" s="236">
        <v>0</v>
      </c>
      <c r="O182" s="372">
        <v>0</v>
      </c>
      <c r="P182" s="372">
        <v>0</v>
      </c>
      <c r="Q182" s="372">
        <v>0</v>
      </c>
    </row>
    <row r="183" ht="36" hidden="1" customHeight="1" spans="1:17">
      <c r="A183" s="341">
        <v>2013303</v>
      </c>
      <c r="B183" s="336" t="s">
        <v>147</v>
      </c>
      <c r="C183" s="388">
        <v>0</v>
      </c>
      <c r="D183" s="489">
        <f>ROUND(J183-Q183,0)</f>
        <v>0</v>
      </c>
      <c r="E183" s="488" t="str">
        <f t="shared" si="44"/>
        <v/>
      </c>
      <c r="F183" s="197" t="str">
        <f t="shared" si="45"/>
        <v>否</v>
      </c>
      <c r="G183" s="372" t="str">
        <f t="shared" si="46"/>
        <v>项</v>
      </c>
      <c r="H183" s="372" t="str">
        <f t="shared" si="47"/>
        <v>201</v>
      </c>
      <c r="I183" s="372" t="str">
        <f t="shared" si="48"/>
        <v>20133</v>
      </c>
      <c r="J183" s="372">
        <f t="shared" si="39"/>
        <v>0</v>
      </c>
      <c r="K183" s="372">
        <f t="shared" si="40"/>
        <v>0</v>
      </c>
      <c r="L183" s="236">
        <v>0</v>
      </c>
      <c r="M183" s="372">
        <v>0</v>
      </c>
      <c r="N183" s="236">
        <v>0</v>
      </c>
      <c r="O183" s="372">
        <v>0</v>
      </c>
      <c r="P183" s="372">
        <v>0</v>
      </c>
      <c r="Q183" s="372">
        <v>0</v>
      </c>
    </row>
    <row r="184" ht="36" hidden="1" customHeight="1" spans="1:17">
      <c r="A184" s="341">
        <v>2013304</v>
      </c>
      <c r="B184" s="336" t="s">
        <v>258</v>
      </c>
      <c r="C184" s="388">
        <v>0</v>
      </c>
      <c r="D184" s="489">
        <f>ROUND(J184-Q184,0)</f>
        <v>0</v>
      </c>
      <c r="E184" s="488" t="str">
        <f t="shared" si="44"/>
        <v/>
      </c>
      <c r="F184" s="197" t="str">
        <f t="shared" si="45"/>
        <v>否</v>
      </c>
      <c r="G184" s="372" t="str">
        <f t="shared" si="46"/>
        <v>项</v>
      </c>
      <c r="H184" s="372" t="str">
        <f t="shared" si="47"/>
        <v>201</v>
      </c>
      <c r="I184" s="372" t="str">
        <f t="shared" si="48"/>
        <v>20133</v>
      </c>
      <c r="J184" s="372">
        <f t="shared" si="39"/>
        <v>0</v>
      </c>
      <c r="K184" s="372">
        <f t="shared" si="40"/>
        <v>0</v>
      </c>
      <c r="L184" s="236">
        <v>0</v>
      </c>
      <c r="M184" s="372">
        <v>0</v>
      </c>
      <c r="N184" s="236">
        <v>0</v>
      </c>
      <c r="O184" s="372">
        <v>0</v>
      </c>
      <c r="P184" s="372">
        <v>0</v>
      </c>
      <c r="Q184" s="372">
        <v>0</v>
      </c>
    </row>
    <row r="185" ht="33" customHeight="1" spans="1:17">
      <c r="A185" s="341">
        <v>2013350</v>
      </c>
      <c r="B185" s="336" t="s">
        <v>154</v>
      </c>
      <c r="C185" s="388">
        <v>598</v>
      </c>
      <c r="D185" s="489">
        <v>596</v>
      </c>
      <c r="E185" s="488">
        <f t="shared" si="44"/>
        <v>-0.00334448160535117</v>
      </c>
      <c r="F185" s="197" t="str">
        <f t="shared" si="45"/>
        <v>是</v>
      </c>
      <c r="G185" s="372" t="str">
        <f t="shared" si="46"/>
        <v>项</v>
      </c>
      <c r="H185" s="372" t="str">
        <f t="shared" si="47"/>
        <v>201</v>
      </c>
      <c r="I185" s="372" t="str">
        <f t="shared" si="48"/>
        <v>20133</v>
      </c>
      <c r="J185" s="372">
        <f t="shared" si="39"/>
        <v>596</v>
      </c>
      <c r="K185" s="372">
        <f t="shared" si="40"/>
        <v>595.771038</v>
      </c>
      <c r="L185" s="236">
        <v>595.771038</v>
      </c>
      <c r="M185" s="372">
        <v>0</v>
      </c>
      <c r="N185" s="236">
        <v>0</v>
      </c>
      <c r="O185" s="372">
        <v>0</v>
      </c>
      <c r="P185" s="372">
        <v>0</v>
      </c>
      <c r="Q185" s="372">
        <v>0</v>
      </c>
    </row>
    <row r="186" ht="33" customHeight="1" spans="1:17">
      <c r="A186" s="341">
        <v>2013399</v>
      </c>
      <c r="B186" s="336" t="s">
        <v>259</v>
      </c>
      <c r="C186" s="388">
        <v>43</v>
      </c>
      <c r="D186" s="489">
        <v>125</v>
      </c>
      <c r="E186" s="488">
        <f t="shared" si="44"/>
        <v>1.90697674418605</v>
      </c>
      <c r="F186" s="197" t="str">
        <f t="shared" si="45"/>
        <v>是</v>
      </c>
      <c r="G186" s="372" t="str">
        <f t="shared" si="46"/>
        <v>项</v>
      </c>
      <c r="H186" s="372" t="str">
        <f t="shared" si="47"/>
        <v>201</v>
      </c>
      <c r="I186" s="372" t="str">
        <f t="shared" si="48"/>
        <v>20133</v>
      </c>
      <c r="J186" s="372">
        <f t="shared" si="39"/>
        <v>125</v>
      </c>
      <c r="K186" s="372">
        <f t="shared" si="40"/>
        <v>124.56509</v>
      </c>
      <c r="L186" s="236">
        <v>0</v>
      </c>
      <c r="M186" s="372">
        <v>124.56509</v>
      </c>
      <c r="N186" s="236">
        <v>0</v>
      </c>
      <c r="O186" s="372">
        <v>0</v>
      </c>
      <c r="P186" s="372">
        <v>0</v>
      </c>
      <c r="Q186" s="372">
        <v>0</v>
      </c>
    </row>
    <row r="187" ht="33" customHeight="1" spans="1:16">
      <c r="A187" s="341">
        <v>20134</v>
      </c>
      <c r="B187" s="336" t="s">
        <v>260</v>
      </c>
      <c r="C187" s="487">
        <f>SUM(C188:C194)</f>
        <v>365</v>
      </c>
      <c r="D187" s="487">
        <f>SUM(D188:D194)</f>
        <v>379</v>
      </c>
      <c r="E187" s="488">
        <f t="shared" si="44"/>
        <v>0.0383561643835617</v>
      </c>
      <c r="F187" s="197" t="str">
        <f t="shared" si="45"/>
        <v>是</v>
      </c>
      <c r="G187" s="372" t="str">
        <f t="shared" si="46"/>
        <v>款</v>
      </c>
      <c r="H187" s="372" t="str">
        <f t="shared" si="47"/>
        <v>201</v>
      </c>
      <c r="I187" s="372" t="str">
        <f t="shared" si="48"/>
        <v>20134</v>
      </c>
      <c r="J187" s="372">
        <f t="shared" si="39"/>
        <v>0</v>
      </c>
      <c r="K187" s="372">
        <f t="shared" si="40"/>
        <v>0</v>
      </c>
      <c r="L187" s="236">
        <v>0</v>
      </c>
      <c r="N187" s="236">
        <v>0</v>
      </c>
      <c r="O187" s="372">
        <v>0</v>
      </c>
      <c r="P187" s="372">
        <v>0</v>
      </c>
    </row>
    <row r="188" ht="33" customHeight="1" spans="1:17">
      <c r="A188" s="341">
        <v>2013401</v>
      </c>
      <c r="B188" s="336" t="s">
        <v>145</v>
      </c>
      <c r="C188" s="388">
        <v>312</v>
      </c>
      <c r="D188" s="489">
        <v>336</v>
      </c>
      <c r="E188" s="488">
        <f t="shared" si="44"/>
        <v>0.0769230769230769</v>
      </c>
      <c r="F188" s="197" t="str">
        <f t="shared" si="45"/>
        <v>是</v>
      </c>
      <c r="G188" s="372" t="str">
        <f t="shared" si="46"/>
        <v>项</v>
      </c>
      <c r="H188" s="372" t="str">
        <f t="shared" si="47"/>
        <v>201</v>
      </c>
      <c r="I188" s="372" t="str">
        <f t="shared" si="48"/>
        <v>20134</v>
      </c>
      <c r="J188" s="372">
        <f t="shared" si="39"/>
        <v>336</v>
      </c>
      <c r="K188" s="372">
        <f t="shared" si="40"/>
        <v>335.5359</v>
      </c>
      <c r="L188" s="236">
        <v>335.5359</v>
      </c>
      <c r="M188" s="372">
        <v>0</v>
      </c>
      <c r="N188" s="236">
        <v>0</v>
      </c>
      <c r="O188" s="372">
        <v>0</v>
      </c>
      <c r="P188" s="372">
        <v>0</v>
      </c>
      <c r="Q188" s="372">
        <v>0</v>
      </c>
    </row>
    <row r="189" ht="33" customHeight="1" spans="1:17">
      <c r="A189" s="341">
        <v>2013402</v>
      </c>
      <c r="B189" s="336" t="s">
        <v>146</v>
      </c>
      <c r="C189" s="388">
        <v>6</v>
      </c>
      <c r="D189" s="489">
        <v>4</v>
      </c>
      <c r="E189" s="488">
        <f t="shared" si="44"/>
        <v>-0.333333333333333</v>
      </c>
      <c r="F189" s="197" t="str">
        <f t="shared" si="45"/>
        <v>是</v>
      </c>
      <c r="G189" s="372" t="str">
        <f t="shared" si="46"/>
        <v>项</v>
      </c>
      <c r="H189" s="372" t="str">
        <f t="shared" si="47"/>
        <v>201</v>
      </c>
      <c r="I189" s="372" t="str">
        <f t="shared" si="48"/>
        <v>20134</v>
      </c>
      <c r="J189" s="372">
        <f t="shared" si="39"/>
        <v>4</v>
      </c>
      <c r="K189" s="372">
        <f t="shared" si="40"/>
        <v>4.46</v>
      </c>
      <c r="L189" s="236">
        <v>0</v>
      </c>
      <c r="M189" s="372">
        <v>4.46</v>
      </c>
      <c r="N189" s="236">
        <v>0</v>
      </c>
      <c r="O189" s="372">
        <v>0</v>
      </c>
      <c r="P189" s="372">
        <v>0</v>
      </c>
      <c r="Q189" s="372">
        <v>0</v>
      </c>
    </row>
    <row r="190" ht="36" hidden="1" customHeight="1" spans="1:17">
      <c r="A190" s="341">
        <v>2013403</v>
      </c>
      <c r="B190" s="336" t="s">
        <v>147</v>
      </c>
      <c r="C190" s="388">
        <v>0</v>
      </c>
      <c r="D190" s="489">
        <f>ROUND(J190-Q190,0)</f>
        <v>0</v>
      </c>
      <c r="E190" s="488" t="str">
        <f t="shared" si="44"/>
        <v/>
      </c>
      <c r="F190" s="197" t="str">
        <f t="shared" si="45"/>
        <v>否</v>
      </c>
      <c r="G190" s="372" t="str">
        <f t="shared" si="46"/>
        <v>项</v>
      </c>
      <c r="H190" s="372" t="str">
        <f t="shared" si="47"/>
        <v>201</v>
      </c>
      <c r="I190" s="372" t="str">
        <f t="shared" si="48"/>
        <v>20134</v>
      </c>
      <c r="J190" s="372">
        <f t="shared" si="39"/>
        <v>0</v>
      </c>
      <c r="K190" s="372">
        <f t="shared" si="40"/>
        <v>0</v>
      </c>
      <c r="L190" s="236">
        <v>0</v>
      </c>
      <c r="M190" s="372">
        <v>0</v>
      </c>
      <c r="N190" s="236">
        <v>0</v>
      </c>
      <c r="O190" s="372">
        <v>0</v>
      </c>
      <c r="P190" s="372">
        <v>0</v>
      </c>
      <c r="Q190" s="372">
        <v>0</v>
      </c>
    </row>
    <row r="191" ht="33" customHeight="1" spans="1:17">
      <c r="A191" s="341">
        <v>2013404</v>
      </c>
      <c r="B191" s="336" t="s">
        <v>261</v>
      </c>
      <c r="C191" s="388">
        <v>12</v>
      </c>
      <c r="D191" s="489"/>
      <c r="E191" s="488">
        <f t="shared" si="44"/>
        <v>-1</v>
      </c>
      <c r="F191" s="197" t="str">
        <f t="shared" si="45"/>
        <v>是</v>
      </c>
      <c r="G191" s="372" t="str">
        <f t="shared" si="46"/>
        <v>项</v>
      </c>
      <c r="H191" s="372" t="str">
        <f t="shared" si="47"/>
        <v>201</v>
      </c>
      <c r="I191" s="372" t="str">
        <f t="shared" si="48"/>
        <v>20134</v>
      </c>
      <c r="J191" s="372">
        <f t="shared" si="39"/>
        <v>0</v>
      </c>
      <c r="K191" s="372">
        <f t="shared" si="40"/>
        <v>0</v>
      </c>
      <c r="L191" s="236">
        <v>0</v>
      </c>
      <c r="M191" s="372">
        <v>0</v>
      </c>
      <c r="N191" s="236">
        <v>0</v>
      </c>
      <c r="O191" s="372">
        <v>0</v>
      </c>
      <c r="P191" s="372">
        <v>0</v>
      </c>
      <c r="Q191" s="372">
        <v>0</v>
      </c>
    </row>
    <row r="192" ht="36" hidden="1" customHeight="1" spans="1:17">
      <c r="A192" s="341">
        <v>2013405</v>
      </c>
      <c r="B192" s="336" t="s">
        <v>262</v>
      </c>
      <c r="C192" s="388">
        <v>0</v>
      </c>
      <c r="D192" s="489">
        <f>ROUND(J192-Q192,0)</f>
        <v>0</v>
      </c>
      <c r="E192" s="488" t="str">
        <f t="shared" si="44"/>
        <v/>
      </c>
      <c r="F192" s="197" t="str">
        <f t="shared" si="45"/>
        <v>否</v>
      </c>
      <c r="G192" s="372" t="str">
        <f t="shared" si="46"/>
        <v>项</v>
      </c>
      <c r="H192" s="372" t="str">
        <f t="shared" si="47"/>
        <v>201</v>
      </c>
      <c r="I192" s="372" t="str">
        <f t="shared" si="48"/>
        <v>20134</v>
      </c>
      <c r="J192" s="372">
        <f t="shared" si="39"/>
        <v>0</v>
      </c>
      <c r="K192" s="372">
        <f t="shared" si="40"/>
        <v>0</v>
      </c>
      <c r="L192" s="236">
        <v>0</v>
      </c>
      <c r="M192" s="372">
        <v>0</v>
      </c>
      <c r="N192" s="236">
        <v>0</v>
      </c>
      <c r="O192" s="372">
        <v>0</v>
      </c>
      <c r="P192" s="372">
        <v>0</v>
      </c>
      <c r="Q192" s="372">
        <v>0</v>
      </c>
    </row>
    <row r="193" ht="36" customHeight="1" spans="1:17">
      <c r="A193" s="341">
        <v>2013450</v>
      </c>
      <c r="B193" s="336" t="s">
        <v>154</v>
      </c>
      <c r="C193" s="388">
        <v>32</v>
      </c>
      <c r="D193" s="489">
        <v>31</v>
      </c>
      <c r="E193" s="488">
        <f t="shared" si="44"/>
        <v>-0.03125</v>
      </c>
      <c r="F193" s="197" t="str">
        <f t="shared" si="45"/>
        <v>是</v>
      </c>
      <c r="G193" s="372" t="str">
        <f t="shared" si="46"/>
        <v>项</v>
      </c>
      <c r="H193" s="372" t="str">
        <f t="shared" si="47"/>
        <v>201</v>
      </c>
      <c r="I193" s="372" t="str">
        <f t="shared" si="48"/>
        <v>20134</v>
      </c>
      <c r="J193" s="372">
        <f t="shared" si="39"/>
        <v>31</v>
      </c>
      <c r="K193" s="372">
        <f t="shared" si="40"/>
        <v>31.1869</v>
      </c>
      <c r="L193" s="236">
        <v>31.1869</v>
      </c>
      <c r="M193" s="372">
        <v>0</v>
      </c>
      <c r="N193" s="236">
        <v>0</v>
      </c>
      <c r="O193" s="372">
        <v>0</v>
      </c>
      <c r="P193" s="372">
        <v>0</v>
      </c>
      <c r="Q193" s="372">
        <v>0</v>
      </c>
    </row>
    <row r="194" ht="33" customHeight="1" spans="1:17">
      <c r="A194" s="341">
        <v>2013499</v>
      </c>
      <c r="B194" s="336" t="s">
        <v>263</v>
      </c>
      <c r="C194" s="388">
        <v>3</v>
      </c>
      <c r="D194" s="489">
        <v>8</v>
      </c>
      <c r="E194" s="488">
        <f t="shared" si="44"/>
        <v>1.66666666666667</v>
      </c>
      <c r="F194" s="197" t="str">
        <f t="shared" si="45"/>
        <v>是</v>
      </c>
      <c r="G194" s="372" t="str">
        <f t="shared" si="46"/>
        <v>项</v>
      </c>
      <c r="H194" s="372" t="str">
        <f t="shared" si="47"/>
        <v>201</v>
      </c>
      <c r="I194" s="372" t="str">
        <f t="shared" si="48"/>
        <v>20134</v>
      </c>
      <c r="J194" s="372">
        <f t="shared" si="39"/>
        <v>8</v>
      </c>
      <c r="K194" s="372">
        <f t="shared" si="40"/>
        <v>8.331952</v>
      </c>
      <c r="L194" s="236">
        <v>0</v>
      </c>
      <c r="M194" s="372">
        <v>0</v>
      </c>
      <c r="N194" s="236">
        <v>0</v>
      </c>
      <c r="O194" s="372">
        <v>0</v>
      </c>
      <c r="P194" s="372">
        <v>8.331952</v>
      </c>
      <c r="Q194" s="372">
        <v>0</v>
      </c>
    </row>
    <row r="195" ht="36" hidden="1" customHeight="1" spans="1:16">
      <c r="A195" s="341">
        <v>20135</v>
      </c>
      <c r="B195" s="336" t="s">
        <v>264</v>
      </c>
      <c r="C195" s="487">
        <f>SUM(C196:C200)</f>
        <v>0</v>
      </c>
      <c r="D195" s="487">
        <f>SUM(D196:D200)</f>
        <v>0</v>
      </c>
      <c r="E195" s="488" t="str">
        <f t="shared" si="44"/>
        <v/>
      </c>
      <c r="F195" s="197" t="str">
        <f t="shared" si="45"/>
        <v>否</v>
      </c>
      <c r="G195" s="372" t="str">
        <f t="shared" si="46"/>
        <v>款</v>
      </c>
      <c r="H195" s="372" t="str">
        <f t="shared" si="47"/>
        <v>201</v>
      </c>
      <c r="I195" s="372" t="str">
        <f t="shared" si="48"/>
        <v>20135</v>
      </c>
      <c r="J195" s="372">
        <f t="shared" si="39"/>
        <v>0</v>
      </c>
      <c r="K195" s="372">
        <f t="shared" si="40"/>
        <v>0</v>
      </c>
      <c r="L195" s="236">
        <v>0</v>
      </c>
      <c r="N195" s="236">
        <v>0</v>
      </c>
      <c r="O195" s="372">
        <v>0</v>
      </c>
      <c r="P195" s="372">
        <v>0</v>
      </c>
    </row>
    <row r="196" ht="36" hidden="1" customHeight="1" spans="1:17">
      <c r="A196" s="341">
        <v>2013501</v>
      </c>
      <c r="B196" s="336" t="s">
        <v>145</v>
      </c>
      <c r="C196" s="388">
        <v>0</v>
      </c>
      <c r="D196" s="489">
        <f>ROUND(J196-Q196,0)</f>
        <v>0</v>
      </c>
      <c r="E196" s="488" t="str">
        <f t="shared" si="44"/>
        <v/>
      </c>
      <c r="F196" s="197" t="str">
        <f t="shared" si="45"/>
        <v>否</v>
      </c>
      <c r="G196" s="372" t="str">
        <f t="shared" si="46"/>
        <v>项</v>
      </c>
      <c r="H196" s="372" t="str">
        <f t="shared" si="47"/>
        <v>201</v>
      </c>
      <c r="I196" s="372" t="str">
        <f t="shared" si="48"/>
        <v>20135</v>
      </c>
      <c r="J196" s="372">
        <f t="shared" si="39"/>
        <v>0</v>
      </c>
      <c r="K196" s="372">
        <f t="shared" si="40"/>
        <v>0</v>
      </c>
      <c r="L196" s="236">
        <v>0</v>
      </c>
      <c r="M196" s="372">
        <v>0</v>
      </c>
      <c r="N196" s="236">
        <v>0</v>
      </c>
      <c r="O196" s="372">
        <v>0</v>
      </c>
      <c r="P196" s="372">
        <v>0</v>
      </c>
      <c r="Q196" s="372">
        <v>0</v>
      </c>
    </row>
    <row r="197" ht="36" hidden="1" customHeight="1" spans="1:17">
      <c r="A197" s="341">
        <v>2013502</v>
      </c>
      <c r="B197" s="336" t="s">
        <v>146</v>
      </c>
      <c r="C197" s="388">
        <v>0</v>
      </c>
      <c r="D197" s="489">
        <f>ROUND(J197-Q197,0)</f>
        <v>0</v>
      </c>
      <c r="E197" s="488" t="str">
        <f t="shared" si="44"/>
        <v/>
      </c>
      <c r="F197" s="197" t="str">
        <f t="shared" si="45"/>
        <v>否</v>
      </c>
      <c r="G197" s="372" t="str">
        <f t="shared" si="46"/>
        <v>项</v>
      </c>
      <c r="H197" s="372" t="str">
        <f t="shared" si="47"/>
        <v>201</v>
      </c>
      <c r="I197" s="372" t="str">
        <f t="shared" si="48"/>
        <v>20135</v>
      </c>
      <c r="J197" s="372">
        <f t="shared" ref="J197:J260" si="49">ROUND(K197,0)</f>
        <v>0</v>
      </c>
      <c r="K197" s="372">
        <f t="shared" si="40"/>
        <v>0</v>
      </c>
      <c r="L197" s="236">
        <v>0</v>
      </c>
      <c r="M197" s="372">
        <v>0</v>
      </c>
      <c r="N197" s="236">
        <v>0</v>
      </c>
      <c r="O197" s="372">
        <v>0</v>
      </c>
      <c r="P197" s="372">
        <v>0</v>
      </c>
      <c r="Q197" s="372">
        <v>0</v>
      </c>
    </row>
    <row r="198" ht="36" hidden="1" customHeight="1" spans="1:17">
      <c r="A198" s="341">
        <v>2013503</v>
      </c>
      <c r="B198" s="336" t="s">
        <v>147</v>
      </c>
      <c r="C198" s="388">
        <v>0</v>
      </c>
      <c r="D198" s="489">
        <f>ROUND(J198-Q198,0)</f>
        <v>0</v>
      </c>
      <c r="E198" s="488" t="str">
        <f t="shared" si="44"/>
        <v/>
      </c>
      <c r="F198" s="197" t="str">
        <f t="shared" si="45"/>
        <v>否</v>
      </c>
      <c r="G198" s="372" t="str">
        <f t="shared" si="46"/>
        <v>项</v>
      </c>
      <c r="H198" s="372" t="str">
        <f t="shared" si="47"/>
        <v>201</v>
      </c>
      <c r="I198" s="372" t="str">
        <f t="shared" si="48"/>
        <v>20135</v>
      </c>
      <c r="J198" s="372">
        <f t="shared" si="49"/>
        <v>0</v>
      </c>
      <c r="K198" s="372">
        <f t="shared" si="40"/>
        <v>0</v>
      </c>
      <c r="L198" s="236">
        <v>0</v>
      </c>
      <c r="M198" s="372">
        <v>0</v>
      </c>
      <c r="N198" s="236">
        <v>0</v>
      </c>
      <c r="O198" s="372">
        <v>0</v>
      </c>
      <c r="P198" s="372">
        <v>0</v>
      </c>
      <c r="Q198" s="372">
        <v>0</v>
      </c>
    </row>
    <row r="199" ht="36" hidden="1" customHeight="1" spans="1:17">
      <c r="A199" s="341">
        <v>2013550</v>
      </c>
      <c r="B199" s="336" t="s">
        <v>154</v>
      </c>
      <c r="C199" s="388">
        <v>0</v>
      </c>
      <c r="D199" s="489">
        <f>ROUND(J199-Q199,0)</f>
        <v>0</v>
      </c>
      <c r="E199" s="488" t="str">
        <f t="shared" si="44"/>
        <v/>
      </c>
      <c r="F199" s="197" t="str">
        <f t="shared" si="45"/>
        <v>否</v>
      </c>
      <c r="G199" s="372" t="str">
        <f t="shared" si="46"/>
        <v>项</v>
      </c>
      <c r="H199" s="372" t="str">
        <f t="shared" si="47"/>
        <v>201</v>
      </c>
      <c r="I199" s="372" t="str">
        <f t="shared" si="48"/>
        <v>20135</v>
      </c>
      <c r="J199" s="372">
        <f t="shared" si="49"/>
        <v>0</v>
      </c>
      <c r="K199" s="372">
        <f t="shared" ref="K199:K262" si="50">SUM(L199:P199)</f>
        <v>0</v>
      </c>
      <c r="L199" s="236">
        <v>0</v>
      </c>
      <c r="M199" s="372">
        <v>0</v>
      </c>
      <c r="N199" s="236">
        <v>0</v>
      </c>
      <c r="O199" s="372">
        <v>0</v>
      </c>
      <c r="P199" s="372">
        <v>0</v>
      </c>
      <c r="Q199" s="372">
        <v>0</v>
      </c>
    </row>
    <row r="200" ht="36" hidden="1" customHeight="1" spans="1:17">
      <c r="A200" s="341">
        <v>2013599</v>
      </c>
      <c r="B200" s="336" t="s">
        <v>265</v>
      </c>
      <c r="C200" s="388">
        <v>0</v>
      </c>
      <c r="D200" s="489">
        <f>ROUND(J200-Q200,0)</f>
        <v>0</v>
      </c>
      <c r="E200" s="488" t="str">
        <f t="shared" si="44"/>
        <v/>
      </c>
      <c r="F200" s="197" t="str">
        <f t="shared" si="45"/>
        <v>否</v>
      </c>
      <c r="G200" s="372" t="str">
        <f t="shared" si="46"/>
        <v>项</v>
      </c>
      <c r="H200" s="372" t="str">
        <f t="shared" si="47"/>
        <v>201</v>
      </c>
      <c r="I200" s="372" t="str">
        <f t="shared" si="48"/>
        <v>20135</v>
      </c>
      <c r="J200" s="372">
        <f t="shared" si="49"/>
        <v>0</v>
      </c>
      <c r="K200" s="372">
        <f t="shared" si="50"/>
        <v>0</v>
      </c>
      <c r="L200" s="236">
        <v>0</v>
      </c>
      <c r="M200" s="372">
        <v>0</v>
      </c>
      <c r="N200" s="236">
        <v>0</v>
      </c>
      <c r="O200" s="372">
        <v>0</v>
      </c>
      <c r="P200" s="372">
        <v>0</v>
      </c>
      <c r="Q200" s="372">
        <v>0</v>
      </c>
    </row>
    <row r="201" ht="33" customHeight="1" spans="1:16">
      <c r="A201" s="341">
        <v>20136</v>
      </c>
      <c r="B201" s="336" t="s">
        <v>266</v>
      </c>
      <c r="C201" s="487">
        <f>SUM(C202:C206)</f>
        <v>17</v>
      </c>
      <c r="D201" s="487">
        <f>SUM(D202:D206)</f>
        <v>9</v>
      </c>
      <c r="E201" s="488">
        <f t="shared" si="44"/>
        <v>-0.470588235294118</v>
      </c>
      <c r="F201" s="197" t="str">
        <f t="shared" si="45"/>
        <v>是</v>
      </c>
      <c r="G201" s="372" t="str">
        <f t="shared" si="46"/>
        <v>款</v>
      </c>
      <c r="H201" s="372" t="str">
        <f t="shared" si="47"/>
        <v>201</v>
      </c>
      <c r="I201" s="372" t="str">
        <f t="shared" si="48"/>
        <v>20136</v>
      </c>
      <c r="J201" s="372">
        <f t="shared" si="49"/>
        <v>0</v>
      </c>
      <c r="K201" s="372">
        <f t="shared" si="50"/>
        <v>0</v>
      </c>
      <c r="L201" s="236">
        <v>0</v>
      </c>
      <c r="N201" s="236">
        <v>0</v>
      </c>
      <c r="O201" s="372">
        <v>0</v>
      </c>
      <c r="P201" s="372">
        <v>0</v>
      </c>
    </row>
    <row r="202" ht="36" hidden="1" customHeight="1" spans="1:17">
      <c r="A202" s="341">
        <v>2013601</v>
      </c>
      <c r="B202" s="336" t="s">
        <v>145</v>
      </c>
      <c r="C202" s="388">
        <v>0</v>
      </c>
      <c r="D202" s="489">
        <f>ROUND(J202-Q202,0)</f>
        <v>0</v>
      </c>
      <c r="E202" s="488" t="str">
        <f t="shared" si="44"/>
        <v/>
      </c>
      <c r="F202" s="197" t="str">
        <f t="shared" si="45"/>
        <v>否</v>
      </c>
      <c r="G202" s="372" t="str">
        <f t="shared" si="46"/>
        <v>项</v>
      </c>
      <c r="H202" s="372" t="str">
        <f t="shared" si="47"/>
        <v>201</v>
      </c>
      <c r="I202" s="372" t="str">
        <f t="shared" si="48"/>
        <v>20136</v>
      </c>
      <c r="J202" s="372">
        <f t="shared" si="49"/>
        <v>0</v>
      </c>
      <c r="K202" s="372">
        <f t="shared" si="50"/>
        <v>0</v>
      </c>
      <c r="L202" s="236">
        <v>0</v>
      </c>
      <c r="M202" s="372">
        <v>0</v>
      </c>
      <c r="N202" s="236">
        <v>0</v>
      </c>
      <c r="O202" s="372">
        <v>0</v>
      </c>
      <c r="P202" s="372">
        <v>0</v>
      </c>
      <c r="Q202" s="372">
        <v>0</v>
      </c>
    </row>
    <row r="203" ht="33" customHeight="1" spans="1:17">
      <c r="A203" s="341">
        <v>2013602</v>
      </c>
      <c r="B203" s="336" t="s">
        <v>146</v>
      </c>
      <c r="C203" s="388">
        <v>11</v>
      </c>
      <c r="D203" s="489">
        <v>2</v>
      </c>
      <c r="E203" s="488">
        <f t="shared" si="44"/>
        <v>-0.818181818181818</v>
      </c>
      <c r="F203" s="197" t="str">
        <f t="shared" si="45"/>
        <v>是</v>
      </c>
      <c r="G203" s="372" t="str">
        <f t="shared" si="46"/>
        <v>项</v>
      </c>
      <c r="H203" s="372" t="str">
        <f t="shared" si="47"/>
        <v>201</v>
      </c>
      <c r="I203" s="372" t="str">
        <f t="shared" si="48"/>
        <v>20136</v>
      </c>
      <c r="J203" s="372">
        <f t="shared" si="49"/>
        <v>2</v>
      </c>
      <c r="K203" s="372">
        <f t="shared" si="50"/>
        <v>1.863942</v>
      </c>
      <c r="L203" s="236">
        <v>0</v>
      </c>
      <c r="M203" s="372">
        <v>0</v>
      </c>
      <c r="N203" s="236">
        <v>0</v>
      </c>
      <c r="O203" s="372">
        <v>0</v>
      </c>
      <c r="P203" s="372">
        <v>1.863942</v>
      </c>
      <c r="Q203" s="372">
        <v>0</v>
      </c>
    </row>
    <row r="204" ht="36" hidden="1" customHeight="1" spans="1:17">
      <c r="A204" s="341">
        <v>2013603</v>
      </c>
      <c r="B204" s="336" t="s">
        <v>147</v>
      </c>
      <c r="C204" s="388">
        <v>0</v>
      </c>
      <c r="D204" s="489">
        <f>ROUND(J204-Q204,0)</f>
        <v>0</v>
      </c>
      <c r="E204" s="488" t="str">
        <f t="shared" si="44"/>
        <v/>
      </c>
      <c r="F204" s="197" t="str">
        <f t="shared" si="45"/>
        <v>否</v>
      </c>
      <c r="G204" s="372" t="str">
        <f t="shared" si="46"/>
        <v>项</v>
      </c>
      <c r="H204" s="372" t="str">
        <f t="shared" si="47"/>
        <v>201</v>
      </c>
      <c r="I204" s="372" t="str">
        <f t="shared" si="48"/>
        <v>20136</v>
      </c>
      <c r="J204" s="372">
        <f t="shared" si="49"/>
        <v>0</v>
      </c>
      <c r="K204" s="372">
        <f t="shared" si="50"/>
        <v>0</v>
      </c>
      <c r="L204" s="236">
        <v>0</v>
      </c>
      <c r="M204" s="372">
        <v>0</v>
      </c>
      <c r="N204" s="236">
        <v>0</v>
      </c>
      <c r="O204" s="372">
        <v>0</v>
      </c>
      <c r="P204" s="372">
        <v>0</v>
      </c>
      <c r="Q204" s="372">
        <v>0</v>
      </c>
    </row>
    <row r="205" ht="36" hidden="1" customHeight="1" spans="1:17">
      <c r="A205" s="341">
        <v>2013650</v>
      </c>
      <c r="B205" s="336" t="s">
        <v>154</v>
      </c>
      <c r="C205" s="388">
        <v>0</v>
      </c>
      <c r="D205" s="489">
        <f>ROUND(J205-Q205,0)</f>
        <v>0</v>
      </c>
      <c r="E205" s="488" t="str">
        <f t="shared" si="44"/>
        <v/>
      </c>
      <c r="F205" s="197" t="str">
        <f t="shared" si="45"/>
        <v>否</v>
      </c>
      <c r="G205" s="372" t="str">
        <f t="shared" si="46"/>
        <v>项</v>
      </c>
      <c r="H205" s="372" t="str">
        <f t="shared" si="47"/>
        <v>201</v>
      </c>
      <c r="I205" s="372" t="str">
        <f t="shared" si="48"/>
        <v>20136</v>
      </c>
      <c r="J205" s="372">
        <f t="shared" si="49"/>
        <v>0</v>
      </c>
      <c r="K205" s="372">
        <f t="shared" si="50"/>
        <v>0</v>
      </c>
      <c r="L205" s="236">
        <v>0</v>
      </c>
      <c r="M205" s="372">
        <v>0</v>
      </c>
      <c r="N205" s="236">
        <v>0</v>
      </c>
      <c r="O205" s="372">
        <v>0</v>
      </c>
      <c r="P205" s="372">
        <v>0</v>
      </c>
      <c r="Q205" s="372">
        <v>0</v>
      </c>
    </row>
    <row r="206" ht="33" customHeight="1" spans="1:17">
      <c r="A206" s="341">
        <v>2013699</v>
      </c>
      <c r="B206" s="336" t="s">
        <v>267</v>
      </c>
      <c r="C206" s="388">
        <v>6</v>
      </c>
      <c r="D206" s="489">
        <v>7</v>
      </c>
      <c r="E206" s="488">
        <f t="shared" si="44"/>
        <v>0.166666666666667</v>
      </c>
      <c r="F206" s="197" t="str">
        <f t="shared" si="45"/>
        <v>是</v>
      </c>
      <c r="G206" s="372" t="str">
        <f t="shared" si="46"/>
        <v>项</v>
      </c>
      <c r="H206" s="372" t="str">
        <f t="shared" si="47"/>
        <v>201</v>
      </c>
      <c r="I206" s="372" t="str">
        <f t="shared" si="48"/>
        <v>20136</v>
      </c>
      <c r="J206" s="372">
        <f t="shared" si="49"/>
        <v>7</v>
      </c>
      <c r="K206" s="372">
        <f t="shared" si="50"/>
        <v>7</v>
      </c>
      <c r="L206" s="236">
        <v>0</v>
      </c>
      <c r="M206" s="372">
        <v>0</v>
      </c>
      <c r="N206" s="236">
        <v>0</v>
      </c>
      <c r="O206" s="372">
        <v>0</v>
      </c>
      <c r="P206" s="372">
        <v>7</v>
      </c>
      <c r="Q206" s="372">
        <v>0</v>
      </c>
    </row>
    <row r="207" ht="36" hidden="1" customHeight="1" spans="1:16">
      <c r="A207" s="341">
        <v>20137</v>
      </c>
      <c r="B207" s="336" t="s">
        <v>268</v>
      </c>
      <c r="C207" s="487">
        <f>SUM(C208:C213)</f>
        <v>0</v>
      </c>
      <c r="D207" s="487">
        <f>SUM(D208:D213)</f>
        <v>0</v>
      </c>
      <c r="E207" s="488" t="str">
        <f t="shared" si="44"/>
        <v/>
      </c>
      <c r="F207" s="197" t="str">
        <f t="shared" si="45"/>
        <v>否</v>
      </c>
      <c r="G207" s="372" t="str">
        <f t="shared" si="46"/>
        <v>款</v>
      </c>
      <c r="H207" s="372" t="str">
        <f t="shared" si="47"/>
        <v>201</v>
      </c>
      <c r="I207" s="372" t="str">
        <f t="shared" si="48"/>
        <v>20137</v>
      </c>
      <c r="J207" s="372">
        <f t="shared" si="49"/>
        <v>0</v>
      </c>
      <c r="K207" s="372">
        <f t="shared" si="50"/>
        <v>0</v>
      </c>
      <c r="L207" s="236">
        <v>0</v>
      </c>
      <c r="N207" s="236">
        <v>0</v>
      </c>
      <c r="O207" s="372">
        <v>0</v>
      </c>
      <c r="P207" s="372">
        <v>0</v>
      </c>
    </row>
    <row r="208" ht="36" hidden="1" customHeight="1" spans="1:17">
      <c r="A208" s="341">
        <v>2013701</v>
      </c>
      <c r="B208" s="336" t="s">
        <v>145</v>
      </c>
      <c r="C208" s="388">
        <v>0</v>
      </c>
      <c r="D208" s="489">
        <f t="shared" ref="D208:D213" si="51">ROUND(J208-Q208,0)</f>
        <v>0</v>
      </c>
      <c r="E208" s="488" t="str">
        <f t="shared" si="44"/>
        <v/>
      </c>
      <c r="F208" s="197" t="str">
        <f t="shared" si="45"/>
        <v>否</v>
      </c>
      <c r="G208" s="372" t="str">
        <f t="shared" si="46"/>
        <v>项</v>
      </c>
      <c r="H208" s="372" t="str">
        <f t="shared" si="47"/>
        <v>201</v>
      </c>
      <c r="I208" s="372" t="str">
        <f t="shared" si="48"/>
        <v>20137</v>
      </c>
      <c r="J208" s="372">
        <f t="shared" si="49"/>
        <v>0</v>
      </c>
      <c r="K208" s="372">
        <f t="shared" si="50"/>
        <v>0</v>
      </c>
      <c r="L208" s="236">
        <v>0</v>
      </c>
      <c r="M208" s="372">
        <v>0</v>
      </c>
      <c r="N208" s="236">
        <v>0</v>
      </c>
      <c r="O208" s="372">
        <v>0</v>
      </c>
      <c r="P208" s="372">
        <v>0</v>
      </c>
      <c r="Q208" s="372">
        <v>0</v>
      </c>
    </row>
    <row r="209" ht="36" hidden="1" customHeight="1" spans="1:17">
      <c r="A209" s="341">
        <v>2013702</v>
      </c>
      <c r="B209" s="336" t="s">
        <v>146</v>
      </c>
      <c r="C209" s="388">
        <v>0</v>
      </c>
      <c r="D209" s="489">
        <f t="shared" si="51"/>
        <v>0</v>
      </c>
      <c r="E209" s="488" t="str">
        <f t="shared" si="44"/>
        <v/>
      </c>
      <c r="F209" s="197" t="str">
        <f t="shared" si="45"/>
        <v>否</v>
      </c>
      <c r="G209" s="372" t="str">
        <f t="shared" si="46"/>
        <v>项</v>
      </c>
      <c r="H209" s="372" t="str">
        <f t="shared" si="47"/>
        <v>201</v>
      </c>
      <c r="I209" s="372" t="str">
        <f t="shared" si="48"/>
        <v>20137</v>
      </c>
      <c r="J209" s="372">
        <f t="shared" si="49"/>
        <v>0</v>
      </c>
      <c r="K209" s="372">
        <f t="shared" si="50"/>
        <v>0</v>
      </c>
      <c r="L209" s="236">
        <v>0</v>
      </c>
      <c r="M209" s="372">
        <v>0</v>
      </c>
      <c r="N209" s="236">
        <v>0</v>
      </c>
      <c r="O209" s="372">
        <v>0</v>
      </c>
      <c r="P209" s="372">
        <v>0</v>
      </c>
      <c r="Q209" s="372">
        <v>0</v>
      </c>
    </row>
    <row r="210" ht="36" hidden="1" customHeight="1" spans="1:17">
      <c r="A210" s="341">
        <v>2013703</v>
      </c>
      <c r="B210" s="336" t="s">
        <v>147</v>
      </c>
      <c r="C210" s="388">
        <v>0</v>
      </c>
      <c r="D210" s="489">
        <f t="shared" si="51"/>
        <v>0</v>
      </c>
      <c r="E210" s="488" t="str">
        <f t="shared" si="44"/>
        <v/>
      </c>
      <c r="F210" s="197" t="str">
        <f t="shared" si="45"/>
        <v>否</v>
      </c>
      <c r="G210" s="372" t="str">
        <f t="shared" si="46"/>
        <v>项</v>
      </c>
      <c r="H210" s="372" t="str">
        <f t="shared" si="47"/>
        <v>201</v>
      </c>
      <c r="I210" s="372" t="str">
        <f t="shared" si="48"/>
        <v>20137</v>
      </c>
      <c r="J210" s="372">
        <f t="shared" si="49"/>
        <v>0</v>
      </c>
      <c r="K210" s="372">
        <f t="shared" si="50"/>
        <v>0</v>
      </c>
      <c r="L210" s="236">
        <v>0</v>
      </c>
      <c r="M210" s="372">
        <v>0</v>
      </c>
      <c r="N210" s="236">
        <v>0</v>
      </c>
      <c r="O210" s="372">
        <v>0</v>
      </c>
      <c r="P210" s="372">
        <v>0</v>
      </c>
      <c r="Q210" s="372">
        <v>0</v>
      </c>
    </row>
    <row r="211" ht="36" hidden="1" customHeight="1" spans="1:17">
      <c r="A211" s="341">
        <v>2013704</v>
      </c>
      <c r="B211" s="336" t="s">
        <v>269</v>
      </c>
      <c r="C211" s="388">
        <v>0</v>
      </c>
      <c r="D211" s="489">
        <f t="shared" si="51"/>
        <v>0</v>
      </c>
      <c r="E211" s="488" t="str">
        <f t="shared" si="44"/>
        <v/>
      </c>
      <c r="F211" s="197" t="str">
        <f t="shared" si="45"/>
        <v>否</v>
      </c>
      <c r="G211" s="372" t="str">
        <f t="shared" si="46"/>
        <v>项</v>
      </c>
      <c r="H211" s="372" t="str">
        <f t="shared" si="47"/>
        <v>201</v>
      </c>
      <c r="I211" s="372" t="str">
        <f t="shared" si="48"/>
        <v>20137</v>
      </c>
      <c r="J211" s="372">
        <f t="shared" si="49"/>
        <v>0</v>
      </c>
      <c r="K211" s="372">
        <f t="shared" si="50"/>
        <v>0</v>
      </c>
      <c r="L211" s="236">
        <v>0</v>
      </c>
      <c r="M211" s="372">
        <v>0</v>
      </c>
      <c r="N211" s="236">
        <v>0</v>
      </c>
      <c r="O211" s="372">
        <v>0</v>
      </c>
      <c r="P211" s="372">
        <v>0</v>
      </c>
      <c r="Q211" s="372">
        <v>0</v>
      </c>
    </row>
    <row r="212" ht="36" hidden="1" customHeight="1" spans="1:17">
      <c r="A212" s="341">
        <v>2013750</v>
      </c>
      <c r="B212" s="336" t="s">
        <v>154</v>
      </c>
      <c r="C212" s="388">
        <v>0</v>
      </c>
      <c r="D212" s="489">
        <f t="shared" si="51"/>
        <v>0</v>
      </c>
      <c r="E212" s="488" t="str">
        <f t="shared" si="44"/>
        <v/>
      </c>
      <c r="F212" s="197" t="str">
        <f t="shared" si="45"/>
        <v>否</v>
      </c>
      <c r="G212" s="372" t="str">
        <f t="shared" si="46"/>
        <v>项</v>
      </c>
      <c r="H212" s="372" t="str">
        <f t="shared" si="47"/>
        <v>201</v>
      </c>
      <c r="I212" s="372" t="str">
        <f t="shared" si="48"/>
        <v>20137</v>
      </c>
      <c r="J212" s="372">
        <f t="shared" si="49"/>
        <v>0</v>
      </c>
      <c r="K212" s="372">
        <f t="shared" si="50"/>
        <v>0</v>
      </c>
      <c r="L212" s="236">
        <v>0</v>
      </c>
      <c r="M212" s="372">
        <v>0</v>
      </c>
      <c r="N212" s="236">
        <v>0</v>
      </c>
      <c r="O212" s="372">
        <v>0</v>
      </c>
      <c r="P212" s="372">
        <v>0</v>
      </c>
      <c r="Q212" s="372">
        <v>0</v>
      </c>
    </row>
    <row r="213" ht="36" hidden="1" customHeight="1" spans="1:17">
      <c r="A213" s="341">
        <v>2013799</v>
      </c>
      <c r="B213" s="336" t="s">
        <v>270</v>
      </c>
      <c r="C213" s="388">
        <v>0</v>
      </c>
      <c r="D213" s="489">
        <f t="shared" si="51"/>
        <v>0</v>
      </c>
      <c r="E213" s="488" t="str">
        <f t="shared" si="44"/>
        <v/>
      </c>
      <c r="F213" s="197" t="str">
        <f t="shared" si="45"/>
        <v>否</v>
      </c>
      <c r="G213" s="372" t="str">
        <f t="shared" si="46"/>
        <v>项</v>
      </c>
      <c r="H213" s="372" t="str">
        <f t="shared" si="47"/>
        <v>201</v>
      </c>
      <c r="I213" s="372" t="str">
        <f t="shared" si="48"/>
        <v>20137</v>
      </c>
      <c r="J213" s="372">
        <f t="shared" si="49"/>
        <v>0</v>
      </c>
      <c r="K213" s="372">
        <f t="shared" si="50"/>
        <v>0</v>
      </c>
      <c r="L213" s="236">
        <v>0</v>
      </c>
      <c r="M213" s="372">
        <v>0</v>
      </c>
      <c r="N213" s="236">
        <v>0</v>
      </c>
      <c r="O213" s="372">
        <v>0</v>
      </c>
      <c r="P213" s="372">
        <v>0</v>
      </c>
      <c r="Q213" s="372">
        <v>0</v>
      </c>
    </row>
    <row r="214" ht="33" customHeight="1" spans="1:16">
      <c r="A214" s="341">
        <v>20138</v>
      </c>
      <c r="B214" s="336" t="s">
        <v>271</v>
      </c>
      <c r="C214" s="487">
        <f>SUM(C215:C228)</f>
        <v>1398</v>
      </c>
      <c r="D214" s="487">
        <f>SUM(D215:D228)</f>
        <v>1330</v>
      </c>
      <c r="E214" s="488">
        <f t="shared" si="44"/>
        <v>-0.0486409155937053</v>
      </c>
      <c r="F214" s="197" t="str">
        <f t="shared" si="45"/>
        <v>是</v>
      </c>
      <c r="G214" s="372" t="str">
        <f t="shared" si="46"/>
        <v>款</v>
      </c>
      <c r="H214" s="372" t="str">
        <f t="shared" si="47"/>
        <v>201</v>
      </c>
      <c r="I214" s="372" t="str">
        <f t="shared" si="48"/>
        <v>20138</v>
      </c>
      <c r="J214" s="372">
        <f t="shared" si="49"/>
        <v>0</v>
      </c>
      <c r="K214" s="372">
        <f t="shared" si="50"/>
        <v>0</v>
      </c>
      <c r="L214" s="236">
        <v>0</v>
      </c>
      <c r="N214" s="236">
        <v>0</v>
      </c>
      <c r="O214" s="372">
        <v>0</v>
      </c>
      <c r="P214" s="372">
        <v>0</v>
      </c>
    </row>
    <row r="215" ht="33" customHeight="1" spans="1:17">
      <c r="A215" s="341">
        <v>2013801</v>
      </c>
      <c r="B215" s="336" t="s">
        <v>145</v>
      </c>
      <c r="C215" s="388">
        <v>967</v>
      </c>
      <c r="D215" s="489">
        <v>940</v>
      </c>
      <c r="E215" s="488">
        <f t="shared" si="44"/>
        <v>-0.0279214064115823</v>
      </c>
      <c r="F215" s="197" t="str">
        <f t="shared" si="45"/>
        <v>是</v>
      </c>
      <c r="G215" s="372" t="str">
        <f t="shared" si="46"/>
        <v>项</v>
      </c>
      <c r="H215" s="372" t="str">
        <f t="shared" si="47"/>
        <v>201</v>
      </c>
      <c r="I215" s="372" t="str">
        <f t="shared" si="48"/>
        <v>20138</v>
      </c>
      <c r="J215" s="372">
        <f t="shared" si="49"/>
        <v>940</v>
      </c>
      <c r="K215" s="372">
        <f t="shared" si="50"/>
        <v>940.3038</v>
      </c>
      <c r="L215" s="236">
        <v>940.3038</v>
      </c>
      <c r="M215" s="372">
        <v>0</v>
      </c>
      <c r="N215" s="236">
        <v>0</v>
      </c>
      <c r="O215" s="372">
        <v>0</v>
      </c>
      <c r="P215" s="372">
        <v>0</v>
      </c>
      <c r="Q215" s="372">
        <v>0</v>
      </c>
    </row>
    <row r="216" ht="36" hidden="1" customHeight="1" spans="1:17">
      <c r="A216" s="341">
        <v>2013802</v>
      </c>
      <c r="B216" s="336" t="s">
        <v>146</v>
      </c>
      <c r="C216" s="388">
        <v>0</v>
      </c>
      <c r="D216" s="489">
        <f t="shared" ref="D215:D228" si="52">ROUND(J216-Q216,0)</f>
        <v>0</v>
      </c>
      <c r="E216" s="488" t="str">
        <f t="shared" si="44"/>
        <v/>
      </c>
      <c r="F216" s="197" t="str">
        <f t="shared" si="45"/>
        <v>否</v>
      </c>
      <c r="G216" s="372" t="str">
        <f t="shared" si="46"/>
        <v>项</v>
      </c>
      <c r="H216" s="372" t="str">
        <f t="shared" si="47"/>
        <v>201</v>
      </c>
      <c r="I216" s="372" t="str">
        <f t="shared" si="48"/>
        <v>20138</v>
      </c>
      <c r="J216" s="372">
        <f t="shared" si="49"/>
        <v>0</v>
      </c>
      <c r="K216" s="372">
        <f t="shared" si="50"/>
        <v>0</v>
      </c>
      <c r="L216" s="236">
        <v>0</v>
      </c>
      <c r="M216" s="372">
        <v>0</v>
      </c>
      <c r="N216" s="236">
        <v>0</v>
      </c>
      <c r="O216" s="372">
        <v>0</v>
      </c>
      <c r="P216" s="372">
        <v>0</v>
      </c>
      <c r="Q216" s="372">
        <v>0</v>
      </c>
    </row>
    <row r="217" ht="36" hidden="1" customHeight="1" spans="1:17">
      <c r="A217" s="341">
        <v>2013803</v>
      </c>
      <c r="B217" s="336" t="s">
        <v>147</v>
      </c>
      <c r="C217" s="388">
        <v>0</v>
      </c>
      <c r="D217" s="489">
        <f t="shared" si="52"/>
        <v>0</v>
      </c>
      <c r="E217" s="488" t="str">
        <f t="shared" si="44"/>
        <v/>
      </c>
      <c r="F217" s="197" t="str">
        <f t="shared" si="45"/>
        <v>否</v>
      </c>
      <c r="G217" s="372" t="str">
        <f t="shared" si="46"/>
        <v>项</v>
      </c>
      <c r="H217" s="372" t="str">
        <f t="shared" si="47"/>
        <v>201</v>
      </c>
      <c r="I217" s="372" t="str">
        <f t="shared" si="48"/>
        <v>20138</v>
      </c>
      <c r="J217" s="372">
        <f t="shared" si="49"/>
        <v>0</v>
      </c>
      <c r="K217" s="372">
        <f t="shared" si="50"/>
        <v>0</v>
      </c>
      <c r="L217" s="236">
        <v>0</v>
      </c>
      <c r="M217" s="372">
        <v>0</v>
      </c>
      <c r="N217" s="236">
        <v>0</v>
      </c>
      <c r="O217" s="372">
        <v>0</v>
      </c>
      <c r="P217" s="372">
        <v>0</v>
      </c>
      <c r="Q217" s="372">
        <v>0</v>
      </c>
    </row>
    <row r="218" ht="33" hidden="1" customHeight="1" spans="1:17">
      <c r="A218" s="341">
        <v>2013804</v>
      </c>
      <c r="B218" s="336" t="s">
        <v>272</v>
      </c>
      <c r="C218" s="388">
        <v>0</v>
      </c>
      <c r="D218" s="489">
        <f t="shared" si="52"/>
        <v>0</v>
      </c>
      <c r="E218" s="488" t="str">
        <f t="shared" si="44"/>
        <v/>
      </c>
      <c r="F218" s="197" t="str">
        <f t="shared" si="45"/>
        <v>否</v>
      </c>
      <c r="G218" s="372" t="str">
        <f t="shared" si="46"/>
        <v>项</v>
      </c>
      <c r="H218" s="372" t="str">
        <f t="shared" si="47"/>
        <v>201</v>
      </c>
      <c r="I218" s="372" t="str">
        <f t="shared" si="48"/>
        <v>20138</v>
      </c>
      <c r="J218" s="372">
        <f t="shared" si="49"/>
        <v>0</v>
      </c>
      <c r="K218" s="372">
        <f t="shared" si="50"/>
        <v>0</v>
      </c>
      <c r="L218" s="236">
        <v>0</v>
      </c>
      <c r="M218" s="372">
        <v>0</v>
      </c>
      <c r="N218" s="236">
        <v>0</v>
      </c>
      <c r="O218" s="372">
        <v>0</v>
      </c>
      <c r="P218" s="372">
        <v>0</v>
      </c>
      <c r="Q218" s="372">
        <v>0</v>
      </c>
    </row>
    <row r="219" ht="36" hidden="1" customHeight="1" spans="1:17">
      <c r="A219" s="341">
        <v>2013805</v>
      </c>
      <c r="B219" s="336" t="s">
        <v>273</v>
      </c>
      <c r="C219" s="388">
        <v>0</v>
      </c>
      <c r="D219" s="489">
        <f t="shared" si="52"/>
        <v>0</v>
      </c>
      <c r="E219" s="488" t="str">
        <f t="shared" si="44"/>
        <v/>
      </c>
      <c r="F219" s="197" t="str">
        <f t="shared" si="45"/>
        <v>否</v>
      </c>
      <c r="G219" s="372" t="str">
        <f t="shared" si="46"/>
        <v>项</v>
      </c>
      <c r="H219" s="372" t="str">
        <f t="shared" si="47"/>
        <v>201</v>
      </c>
      <c r="I219" s="372" t="str">
        <f t="shared" si="48"/>
        <v>20138</v>
      </c>
      <c r="J219" s="372">
        <f t="shared" si="49"/>
        <v>0</v>
      </c>
      <c r="K219" s="372">
        <f t="shared" si="50"/>
        <v>0</v>
      </c>
      <c r="L219" s="236">
        <v>0</v>
      </c>
      <c r="M219" s="372">
        <v>0</v>
      </c>
      <c r="N219" s="236">
        <v>0</v>
      </c>
      <c r="O219" s="372">
        <v>0</v>
      </c>
      <c r="P219" s="372">
        <v>0</v>
      </c>
      <c r="Q219" s="372">
        <v>0</v>
      </c>
    </row>
    <row r="220" ht="36" hidden="1" customHeight="1" spans="1:17">
      <c r="A220" s="341">
        <v>2013808</v>
      </c>
      <c r="B220" s="336" t="s">
        <v>186</v>
      </c>
      <c r="C220" s="388">
        <v>0</v>
      </c>
      <c r="D220" s="489">
        <f t="shared" si="52"/>
        <v>0</v>
      </c>
      <c r="E220" s="488" t="str">
        <f t="shared" si="44"/>
        <v/>
      </c>
      <c r="F220" s="197" t="str">
        <f t="shared" si="45"/>
        <v>否</v>
      </c>
      <c r="G220" s="372" t="str">
        <f t="shared" si="46"/>
        <v>项</v>
      </c>
      <c r="H220" s="372" t="str">
        <f t="shared" si="47"/>
        <v>201</v>
      </c>
      <c r="I220" s="372" t="str">
        <f t="shared" si="48"/>
        <v>20138</v>
      </c>
      <c r="J220" s="372">
        <f t="shared" si="49"/>
        <v>0</v>
      </c>
      <c r="K220" s="372">
        <f t="shared" si="50"/>
        <v>0</v>
      </c>
      <c r="L220" s="236">
        <v>0</v>
      </c>
      <c r="M220" s="372">
        <v>0</v>
      </c>
      <c r="N220" s="236">
        <v>0</v>
      </c>
      <c r="O220" s="372">
        <v>0</v>
      </c>
      <c r="P220" s="372">
        <v>0</v>
      </c>
      <c r="Q220" s="372">
        <v>0</v>
      </c>
    </row>
    <row r="221" ht="36" hidden="1" customHeight="1" spans="1:17">
      <c r="A221" s="341">
        <v>2013810</v>
      </c>
      <c r="B221" s="336" t="s">
        <v>277</v>
      </c>
      <c r="C221" s="388">
        <v>0</v>
      </c>
      <c r="D221" s="489">
        <f t="shared" si="52"/>
        <v>0</v>
      </c>
      <c r="E221" s="488" t="str">
        <f t="shared" si="44"/>
        <v/>
      </c>
      <c r="F221" s="197" t="str">
        <f t="shared" si="45"/>
        <v>否</v>
      </c>
      <c r="G221" s="372" t="str">
        <f t="shared" si="46"/>
        <v>项</v>
      </c>
      <c r="H221" s="372" t="str">
        <f t="shared" si="47"/>
        <v>201</v>
      </c>
      <c r="I221" s="372" t="str">
        <f t="shared" si="48"/>
        <v>20138</v>
      </c>
      <c r="J221" s="372">
        <f t="shared" si="49"/>
        <v>0</v>
      </c>
      <c r="K221" s="372">
        <f t="shared" si="50"/>
        <v>0</v>
      </c>
      <c r="L221" s="236">
        <v>0</v>
      </c>
      <c r="M221" s="372">
        <v>0</v>
      </c>
      <c r="N221" s="236">
        <v>0</v>
      </c>
      <c r="O221" s="372">
        <v>0</v>
      </c>
      <c r="P221" s="372">
        <v>0</v>
      </c>
      <c r="Q221" s="372">
        <v>0</v>
      </c>
    </row>
    <row r="222" ht="36" hidden="1" customHeight="1" spans="1:17">
      <c r="A222" s="341">
        <v>2013812</v>
      </c>
      <c r="B222" s="336" t="s">
        <v>279</v>
      </c>
      <c r="C222" s="388">
        <v>0</v>
      </c>
      <c r="D222" s="489">
        <f t="shared" si="52"/>
        <v>0</v>
      </c>
      <c r="E222" s="488" t="str">
        <f t="shared" si="44"/>
        <v/>
      </c>
      <c r="F222" s="197" t="str">
        <f t="shared" si="45"/>
        <v>否</v>
      </c>
      <c r="G222" s="372" t="str">
        <f t="shared" si="46"/>
        <v>项</v>
      </c>
      <c r="H222" s="372" t="str">
        <f t="shared" si="47"/>
        <v>201</v>
      </c>
      <c r="I222" s="372" t="str">
        <f t="shared" si="48"/>
        <v>20138</v>
      </c>
      <c r="J222" s="372">
        <f t="shared" si="49"/>
        <v>0</v>
      </c>
      <c r="K222" s="372">
        <f t="shared" si="50"/>
        <v>0</v>
      </c>
      <c r="L222" s="236">
        <v>0</v>
      </c>
      <c r="M222" s="372">
        <v>0</v>
      </c>
      <c r="N222" s="236">
        <v>0</v>
      </c>
      <c r="O222" s="372">
        <v>0</v>
      </c>
      <c r="P222" s="372">
        <v>0</v>
      </c>
      <c r="Q222" s="372">
        <v>0</v>
      </c>
    </row>
    <row r="223" ht="36" hidden="1" customHeight="1" spans="1:17">
      <c r="A223" s="341">
        <v>2013813</v>
      </c>
      <c r="B223" s="336" t="s">
        <v>280</v>
      </c>
      <c r="C223" s="388">
        <v>0</v>
      </c>
      <c r="D223" s="489">
        <f t="shared" si="52"/>
        <v>0</v>
      </c>
      <c r="E223" s="488" t="str">
        <f t="shared" si="44"/>
        <v/>
      </c>
      <c r="F223" s="197" t="str">
        <f t="shared" si="45"/>
        <v>否</v>
      </c>
      <c r="G223" s="372" t="str">
        <f t="shared" si="46"/>
        <v>项</v>
      </c>
      <c r="H223" s="372" t="str">
        <f t="shared" si="47"/>
        <v>201</v>
      </c>
      <c r="I223" s="372" t="str">
        <f t="shared" si="48"/>
        <v>20138</v>
      </c>
      <c r="J223" s="372">
        <f t="shared" si="49"/>
        <v>0</v>
      </c>
      <c r="K223" s="372">
        <f t="shared" si="50"/>
        <v>0</v>
      </c>
      <c r="L223" s="236">
        <v>0</v>
      </c>
      <c r="M223" s="372">
        <v>0</v>
      </c>
      <c r="N223" s="236">
        <v>0</v>
      </c>
      <c r="O223" s="372">
        <v>0</v>
      </c>
      <c r="P223" s="372">
        <v>0</v>
      </c>
      <c r="Q223" s="372">
        <v>0</v>
      </c>
    </row>
    <row r="224" ht="36" hidden="1" customHeight="1" spans="1:17">
      <c r="A224" s="341">
        <v>2013814</v>
      </c>
      <c r="B224" s="336" t="s">
        <v>281</v>
      </c>
      <c r="C224" s="388">
        <v>0</v>
      </c>
      <c r="D224" s="489">
        <f t="shared" si="52"/>
        <v>0</v>
      </c>
      <c r="E224" s="488" t="str">
        <f t="shared" si="44"/>
        <v/>
      </c>
      <c r="F224" s="197" t="str">
        <f t="shared" si="45"/>
        <v>否</v>
      </c>
      <c r="G224" s="372" t="str">
        <f t="shared" si="46"/>
        <v>项</v>
      </c>
      <c r="H224" s="372" t="str">
        <f t="shared" si="47"/>
        <v>201</v>
      </c>
      <c r="I224" s="372" t="str">
        <f t="shared" si="48"/>
        <v>20138</v>
      </c>
      <c r="J224" s="372">
        <f t="shared" si="49"/>
        <v>0</v>
      </c>
      <c r="K224" s="372">
        <f t="shared" si="50"/>
        <v>0</v>
      </c>
      <c r="L224" s="236">
        <v>0</v>
      </c>
      <c r="M224" s="372">
        <v>0</v>
      </c>
      <c r="N224" s="236">
        <v>0</v>
      </c>
      <c r="O224" s="372">
        <v>0</v>
      </c>
      <c r="P224" s="372">
        <v>0</v>
      </c>
      <c r="Q224" s="372">
        <v>0</v>
      </c>
    </row>
    <row r="225" ht="36" hidden="1" customHeight="1" spans="1:17">
      <c r="A225" s="341">
        <v>2013815</v>
      </c>
      <c r="B225" s="336" t="s">
        <v>282</v>
      </c>
      <c r="C225" s="388">
        <v>0</v>
      </c>
      <c r="D225" s="489">
        <f t="shared" si="52"/>
        <v>0</v>
      </c>
      <c r="E225" s="488" t="str">
        <f t="shared" si="44"/>
        <v/>
      </c>
      <c r="F225" s="197" t="str">
        <f t="shared" si="45"/>
        <v>否</v>
      </c>
      <c r="G225" s="372" t="str">
        <f t="shared" si="46"/>
        <v>项</v>
      </c>
      <c r="H225" s="372" t="str">
        <f t="shared" si="47"/>
        <v>201</v>
      </c>
      <c r="I225" s="372" t="str">
        <f t="shared" si="48"/>
        <v>20138</v>
      </c>
      <c r="J225" s="372">
        <f t="shared" si="49"/>
        <v>0</v>
      </c>
      <c r="K225" s="372">
        <f t="shared" si="50"/>
        <v>0</v>
      </c>
      <c r="L225" s="236">
        <v>0</v>
      </c>
      <c r="M225" s="372">
        <v>0</v>
      </c>
      <c r="N225" s="236">
        <v>0</v>
      </c>
      <c r="O225" s="372">
        <v>0</v>
      </c>
      <c r="P225" s="372">
        <v>0</v>
      </c>
      <c r="Q225" s="372">
        <v>0</v>
      </c>
    </row>
    <row r="226" ht="33" customHeight="1" spans="1:17">
      <c r="A226" s="341">
        <v>2013816</v>
      </c>
      <c r="B226" s="336" t="s">
        <v>283</v>
      </c>
      <c r="C226" s="388">
        <v>10</v>
      </c>
      <c r="D226" s="489">
        <v>20</v>
      </c>
      <c r="E226" s="488">
        <f t="shared" si="44"/>
        <v>1</v>
      </c>
      <c r="F226" s="197" t="str">
        <f t="shared" si="45"/>
        <v>是</v>
      </c>
      <c r="G226" s="372" t="str">
        <f t="shared" si="46"/>
        <v>项</v>
      </c>
      <c r="H226" s="372" t="str">
        <f t="shared" si="47"/>
        <v>201</v>
      </c>
      <c r="I226" s="372" t="str">
        <f t="shared" si="48"/>
        <v>20138</v>
      </c>
      <c r="J226" s="372">
        <f t="shared" si="49"/>
        <v>20</v>
      </c>
      <c r="K226" s="372">
        <f t="shared" si="50"/>
        <v>20</v>
      </c>
      <c r="L226" s="236">
        <v>0</v>
      </c>
      <c r="M226" s="372">
        <v>20</v>
      </c>
      <c r="N226" s="236">
        <v>0</v>
      </c>
      <c r="O226" s="372">
        <v>0</v>
      </c>
      <c r="P226" s="372">
        <v>0</v>
      </c>
      <c r="Q226" s="372">
        <v>0</v>
      </c>
    </row>
    <row r="227" ht="33" customHeight="1" spans="1:17">
      <c r="A227" s="341">
        <v>2013850</v>
      </c>
      <c r="B227" s="336" t="s">
        <v>154</v>
      </c>
      <c r="C227" s="388">
        <v>252</v>
      </c>
      <c r="D227" s="489">
        <v>241</v>
      </c>
      <c r="E227" s="488">
        <f t="shared" si="44"/>
        <v>-0.0436507936507936</v>
      </c>
      <c r="F227" s="197" t="str">
        <f t="shared" si="45"/>
        <v>是</v>
      </c>
      <c r="G227" s="372" t="str">
        <f t="shared" si="46"/>
        <v>项</v>
      </c>
      <c r="H227" s="372" t="str">
        <f t="shared" si="47"/>
        <v>201</v>
      </c>
      <c r="I227" s="372" t="str">
        <f t="shared" si="48"/>
        <v>20138</v>
      </c>
      <c r="J227" s="372">
        <f t="shared" si="49"/>
        <v>241</v>
      </c>
      <c r="K227" s="372">
        <f t="shared" si="50"/>
        <v>241.0281</v>
      </c>
      <c r="L227" s="236">
        <v>241.0281</v>
      </c>
      <c r="M227" s="372">
        <v>0</v>
      </c>
      <c r="N227" s="236">
        <v>0</v>
      </c>
      <c r="O227" s="372">
        <v>0</v>
      </c>
      <c r="P227" s="372">
        <v>0</v>
      </c>
      <c r="Q227" s="372">
        <v>0</v>
      </c>
    </row>
    <row r="228" ht="33" customHeight="1" spans="1:17">
      <c r="A228" s="341">
        <v>2013899</v>
      </c>
      <c r="B228" s="336" t="s">
        <v>284</v>
      </c>
      <c r="C228" s="388">
        <v>169</v>
      </c>
      <c r="D228" s="489">
        <v>129</v>
      </c>
      <c r="E228" s="488">
        <f t="shared" si="44"/>
        <v>-0.236686390532544</v>
      </c>
      <c r="F228" s="197" t="str">
        <f t="shared" si="45"/>
        <v>是</v>
      </c>
      <c r="G228" s="372" t="str">
        <f t="shared" si="46"/>
        <v>项</v>
      </c>
      <c r="H228" s="372" t="str">
        <f t="shared" si="47"/>
        <v>201</v>
      </c>
      <c r="I228" s="372" t="str">
        <f t="shared" si="48"/>
        <v>20138</v>
      </c>
      <c r="J228" s="372">
        <f t="shared" si="49"/>
        <v>129</v>
      </c>
      <c r="K228" s="372">
        <f t="shared" si="50"/>
        <v>128.64572</v>
      </c>
      <c r="L228" s="236">
        <v>28.1664</v>
      </c>
      <c r="M228" s="372">
        <v>71.9616</v>
      </c>
      <c r="N228" s="236">
        <v>0</v>
      </c>
      <c r="O228" s="372">
        <v>0</v>
      </c>
      <c r="P228" s="372">
        <v>28.51772</v>
      </c>
      <c r="Q228" s="372">
        <v>0</v>
      </c>
    </row>
    <row r="229" ht="33" hidden="1" customHeight="1" spans="1:16">
      <c r="A229" s="495">
        <v>20139</v>
      </c>
      <c r="B229" s="336" t="s">
        <v>1664</v>
      </c>
      <c r="C229" s="487">
        <f>SUM(C230:C235)</f>
        <v>0</v>
      </c>
      <c r="D229" s="487">
        <f>SUM(D230:D235)</f>
        <v>0</v>
      </c>
      <c r="E229" s="488" t="str">
        <f t="shared" si="44"/>
        <v/>
      </c>
      <c r="F229" s="197" t="str">
        <f t="shared" ref="F229:F255" si="53">IF(LEN(A229)=3,"是",IF(B229&lt;&gt;"",IF(SUM(C229:D229)&lt;&gt;0,"是","否"),"是"))</f>
        <v>否</v>
      </c>
      <c r="G229" s="372" t="s">
        <v>1665</v>
      </c>
      <c r="J229" s="372">
        <f t="shared" si="49"/>
        <v>0</v>
      </c>
      <c r="K229" s="372">
        <f t="shared" si="50"/>
        <v>0</v>
      </c>
      <c r="L229" s="236">
        <v>0</v>
      </c>
      <c r="N229" s="236">
        <v>0</v>
      </c>
      <c r="O229" s="372">
        <v>0</v>
      </c>
      <c r="P229" s="372">
        <v>0</v>
      </c>
    </row>
    <row r="230" ht="33" hidden="1" customHeight="1" spans="1:17">
      <c r="A230" s="495">
        <v>2013901</v>
      </c>
      <c r="B230" s="336" t="s">
        <v>1666</v>
      </c>
      <c r="C230" s="388"/>
      <c r="D230" s="489"/>
      <c r="E230" s="488"/>
      <c r="F230" s="197" t="str">
        <f t="shared" si="53"/>
        <v>否</v>
      </c>
      <c r="G230" s="372" t="s">
        <v>1667</v>
      </c>
      <c r="J230" s="372">
        <f t="shared" si="49"/>
        <v>0</v>
      </c>
      <c r="K230" s="372">
        <f t="shared" si="50"/>
        <v>0</v>
      </c>
      <c r="L230" s="236">
        <v>0</v>
      </c>
      <c r="M230" s="372">
        <v>0</v>
      </c>
      <c r="N230" s="236">
        <v>0</v>
      </c>
      <c r="O230" s="372">
        <v>0</v>
      </c>
      <c r="P230" s="372">
        <v>0</v>
      </c>
      <c r="Q230" s="372">
        <v>0</v>
      </c>
    </row>
    <row r="231" ht="33" hidden="1" customHeight="1" spans="1:17">
      <c r="A231" s="495">
        <v>2013902</v>
      </c>
      <c r="B231" s="336" t="s">
        <v>1668</v>
      </c>
      <c r="C231" s="388"/>
      <c r="D231" s="489"/>
      <c r="E231" s="488"/>
      <c r="F231" s="197" t="str">
        <f t="shared" si="53"/>
        <v>否</v>
      </c>
      <c r="G231" s="372" t="s">
        <v>1667</v>
      </c>
      <c r="J231" s="372">
        <f t="shared" si="49"/>
        <v>0</v>
      </c>
      <c r="K231" s="372">
        <f t="shared" si="50"/>
        <v>0</v>
      </c>
      <c r="L231" s="236">
        <v>0</v>
      </c>
      <c r="M231" s="372">
        <v>0</v>
      </c>
      <c r="N231" s="236">
        <v>0</v>
      </c>
      <c r="O231" s="372">
        <v>0</v>
      </c>
      <c r="P231" s="372">
        <v>0</v>
      </c>
      <c r="Q231" s="372">
        <v>0</v>
      </c>
    </row>
    <row r="232" ht="33" hidden="1" customHeight="1" spans="1:17">
      <c r="A232" s="495">
        <v>2013903</v>
      </c>
      <c r="B232" s="336" t="s">
        <v>1669</v>
      </c>
      <c r="C232" s="388"/>
      <c r="D232" s="489"/>
      <c r="E232" s="488"/>
      <c r="F232" s="197" t="str">
        <f t="shared" si="53"/>
        <v>否</v>
      </c>
      <c r="G232" s="372" t="s">
        <v>1667</v>
      </c>
      <c r="J232" s="372">
        <f t="shared" si="49"/>
        <v>0</v>
      </c>
      <c r="K232" s="372">
        <f t="shared" si="50"/>
        <v>0</v>
      </c>
      <c r="L232" s="236">
        <v>0</v>
      </c>
      <c r="M232" s="372">
        <v>0</v>
      </c>
      <c r="N232" s="236">
        <v>0</v>
      </c>
      <c r="O232" s="372">
        <v>0</v>
      </c>
      <c r="P232" s="372">
        <v>0</v>
      </c>
      <c r="Q232" s="372">
        <v>0</v>
      </c>
    </row>
    <row r="233" ht="33" hidden="1" customHeight="1" spans="1:17">
      <c r="A233" s="495">
        <v>2013904</v>
      </c>
      <c r="B233" s="336" t="s">
        <v>1670</v>
      </c>
      <c r="C233" s="388"/>
      <c r="D233" s="489"/>
      <c r="E233" s="488"/>
      <c r="F233" s="197" t="str">
        <f t="shared" si="53"/>
        <v>否</v>
      </c>
      <c r="G233" s="372" t="s">
        <v>1667</v>
      </c>
      <c r="J233" s="372">
        <f t="shared" si="49"/>
        <v>0</v>
      </c>
      <c r="K233" s="372">
        <f t="shared" si="50"/>
        <v>0</v>
      </c>
      <c r="L233" s="236">
        <v>0</v>
      </c>
      <c r="M233" s="372">
        <v>0</v>
      </c>
      <c r="N233" s="236">
        <v>0</v>
      </c>
      <c r="O233" s="372">
        <v>0</v>
      </c>
      <c r="P233" s="372">
        <v>0</v>
      </c>
      <c r="Q233" s="372">
        <v>0</v>
      </c>
    </row>
    <row r="234" ht="33" hidden="1" customHeight="1" spans="1:17">
      <c r="A234" s="495">
        <v>2013950</v>
      </c>
      <c r="B234" s="336" t="s">
        <v>1671</v>
      </c>
      <c r="C234" s="388"/>
      <c r="D234" s="489"/>
      <c r="E234" s="488"/>
      <c r="F234" s="197" t="str">
        <f t="shared" si="53"/>
        <v>否</v>
      </c>
      <c r="G234" s="372" t="s">
        <v>1667</v>
      </c>
      <c r="J234" s="372">
        <f t="shared" si="49"/>
        <v>0</v>
      </c>
      <c r="K234" s="372">
        <f t="shared" si="50"/>
        <v>0</v>
      </c>
      <c r="L234" s="236">
        <v>0</v>
      </c>
      <c r="M234" s="372">
        <v>0</v>
      </c>
      <c r="N234" s="236">
        <v>0</v>
      </c>
      <c r="O234" s="372">
        <v>0</v>
      </c>
      <c r="P234" s="372">
        <v>0</v>
      </c>
      <c r="Q234" s="372">
        <v>0</v>
      </c>
    </row>
    <row r="235" ht="33" hidden="1" customHeight="1" spans="1:17">
      <c r="A235" s="495">
        <v>2013999</v>
      </c>
      <c r="B235" s="336" t="s">
        <v>1672</v>
      </c>
      <c r="C235" s="388"/>
      <c r="D235" s="489"/>
      <c r="E235" s="488"/>
      <c r="F235" s="197" t="str">
        <f t="shared" si="53"/>
        <v>否</v>
      </c>
      <c r="G235" s="372" t="s">
        <v>1667</v>
      </c>
      <c r="J235" s="372">
        <f t="shared" si="49"/>
        <v>0</v>
      </c>
      <c r="K235" s="372">
        <f t="shared" si="50"/>
        <v>0</v>
      </c>
      <c r="L235" s="236">
        <v>0</v>
      </c>
      <c r="M235" s="372">
        <v>0</v>
      </c>
      <c r="N235" s="236">
        <v>0</v>
      </c>
      <c r="O235" s="372">
        <v>0</v>
      </c>
      <c r="P235" s="372">
        <v>0</v>
      </c>
      <c r="Q235" s="372">
        <v>0</v>
      </c>
    </row>
    <row r="236" ht="33" customHeight="1" spans="1:16">
      <c r="A236" s="495">
        <v>20140</v>
      </c>
      <c r="B236" s="336" t="s">
        <v>1673</v>
      </c>
      <c r="C236" s="487">
        <f>SUM(C237:C241)</f>
        <v>238</v>
      </c>
      <c r="D236" s="487">
        <f>SUM(D237:D241)</f>
        <v>219</v>
      </c>
      <c r="E236" s="488"/>
      <c r="F236" s="197" t="str">
        <f t="shared" si="53"/>
        <v>是</v>
      </c>
      <c r="G236" s="372" t="s">
        <v>1665</v>
      </c>
      <c r="J236" s="372">
        <f t="shared" si="49"/>
        <v>0</v>
      </c>
      <c r="K236" s="372">
        <f t="shared" si="50"/>
        <v>0</v>
      </c>
      <c r="L236" s="236">
        <v>0</v>
      </c>
      <c r="N236" s="236">
        <v>0</v>
      </c>
      <c r="O236" s="372">
        <v>0</v>
      </c>
      <c r="P236" s="372">
        <v>0</v>
      </c>
    </row>
    <row r="237" ht="33" customHeight="1" spans="1:17">
      <c r="A237" s="495">
        <v>2014001</v>
      </c>
      <c r="B237" s="336" t="s">
        <v>1666</v>
      </c>
      <c r="C237" s="388"/>
      <c r="D237" s="489">
        <v>219</v>
      </c>
      <c r="E237" s="488"/>
      <c r="F237" s="197" t="str">
        <f t="shared" si="53"/>
        <v>是</v>
      </c>
      <c r="G237" s="372" t="s">
        <v>1667</v>
      </c>
      <c r="J237" s="372">
        <f t="shared" si="49"/>
        <v>219</v>
      </c>
      <c r="K237" s="372">
        <f t="shared" si="50"/>
        <v>219.005586</v>
      </c>
      <c r="L237" s="236">
        <v>203.005586</v>
      </c>
      <c r="M237" s="372">
        <v>16</v>
      </c>
      <c r="N237" s="236">
        <v>0</v>
      </c>
      <c r="O237" s="372">
        <v>0</v>
      </c>
      <c r="P237" s="372">
        <v>0</v>
      </c>
      <c r="Q237" s="372">
        <v>0</v>
      </c>
    </row>
    <row r="238" ht="33" hidden="1" customHeight="1" spans="1:17">
      <c r="A238" s="495">
        <v>2014002</v>
      </c>
      <c r="B238" s="336" t="s">
        <v>1668</v>
      </c>
      <c r="C238" s="388"/>
      <c r="D238" s="489"/>
      <c r="E238" s="488"/>
      <c r="F238" s="197" t="str">
        <f t="shared" si="53"/>
        <v>否</v>
      </c>
      <c r="G238" s="372" t="s">
        <v>1667</v>
      </c>
      <c r="J238" s="372">
        <f t="shared" si="49"/>
        <v>0</v>
      </c>
      <c r="K238" s="372">
        <f t="shared" si="50"/>
        <v>0</v>
      </c>
      <c r="L238" s="236">
        <v>0</v>
      </c>
      <c r="M238" s="372">
        <v>0</v>
      </c>
      <c r="N238" s="236">
        <v>0</v>
      </c>
      <c r="O238" s="372">
        <v>0</v>
      </c>
      <c r="P238" s="372">
        <v>0</v>
      </c>
      <c r="Q238" s="372">
        <v>0</v>
      </c>
    </row>
    <row r="239" ht="33" hidden="1" customHeight="1" spans="1:17">
      <c r="A239" s="495">
        <v>2014003</v>
      </c>
      <c r="B239" s="336" t="s">
        <v>1669</v>
      </c>
      <c r="C239" s="388"/>
      <c r="D239" s="489"/>
      <c r="E239" s="488"/>
      <c r="F239" s="197" t="str">
        <f t="shared" si="53"/>
        <v>否</v>
      </c>
      <c r="G239" s="372" t="s">
        <v>1667</v>
      </c>
      <c r="J239" s="372">
        <f t="shared" si="49"/>
        <v>0</v>
      </c>
      <c r="K239" s="372">
        <f t="shared" si="50"/>
        <v>0</v>
      </c>
      <c r="L239" s="236">
        <v>0</v>
      </c>
      <c r="M239" s="372">
        <v>0</v>
      </c>
      <c r="N239" s="236">
        <v>0</v>
      </c>
      <c r="O239" s="372">
        <v>0</v>
      </c>
      <c r="P239" s="372">
        <v>0</v>
      </c>
      <c r="Q239" s="372">
        <v>0</v>
      </c>
    </row>
    <row r="240" ht="33" customHeight="1" spans="1:20">
      <c r="A240" s="495">
        <v>2014004</v>
      </c>
      <c r="B240" s="336" t="s">
        <v>1674</v>
      </c>
      <c r="C240" s="388">
        <v>238</v>
      </c>
      <c r="D240" s="489"/>
      <c r="E240" s="488"/>
      <c r="F240" s="197" t="str">
        <f t="shared" si="53"/>
        <v>是</v>
      </c>
      <c r="G240" s="372" t="s">
        <v>1667</v>
      </c>
      <c r="J240" s="372">
        <f t="shared" si="49"/>
        <v>0</v>
      </c>
      <c r="K240" s="372">
        <f t="shared" si="50"/>
        <v>0</v>
      </c>
      <c r="L240" s="236">
        <v>0</v>
      </c>
      <c r="M240" s="372">
        <v>0</v>
      </c>
      <c r="N240" s="236">
        <v>0</v>
      </c>
      <c r="O240" s="372">
        <v>0</v>
      </c>
      <c r="P240" s="372">
        <v>0</v>
      </c>
      <c r="Q240" s="372">
        <v>0</v>
      </c>
      <c r="T240" s="497"/>
    </row>
    <row r="241" ht="33" hidden="1" customHeight="1" spans="1:17">
      <c r="A241" s="495">
        <v>2014099</v>
      </c>
      <c r="B241" s="336" t="s">
        <v>1675</v>
      </c>
      <c r="C241" s="388"/>
      <c r="D241" s="489"/>
      <c r="E241" s="488"/>
      <c r="F241" s="197" t="str">
        <f t="shared" si="53"/>
        <v>否</v>
      </c>
      <c r="G241" s="372" t="s">
        <v>1667</v>
      </c>
      <c r="J241" s="372">
        <f t="shared" si="49"/>
        <v>0</v>
      </c>
      <c r="K241" s="372">
        <f t="shared" si="50"/>
        <v>0</v>
      </c>
      <c r="L241" s="236">
        <v>0</v>
      </c>
      <c r="M241" s="372">
        <v>0</v>
      </c>
      <c r="N241" s="236">
        <v>0</v>
      </c>
      <c r="O241" s="372">
        <v>0</v>
      </c>
      <c r="P241" s="372">
        <v>0</v>
      </c>
      <c r="Q241" s="372">
        <v>0</v>
      </c>
    </row>
    <row r="242" ht="33" customHeight="1" spans="1:16">
      <c r="A242" s="341">
        <v>20199</v>
      </c>
      <c r="B242" s="336" t="s">
        <v>285</v>
      </c>
      <c r="C242" s="487">
        <f>SUM(C243:C244)</f>
        <v>1504</v>
      </c>
      <c r="D242" s="487">
        <f>SUM(D243:D244)</f>
        <v>0</v>
      </c>
      <c r="E242" s="488">
        <f t="shared" ref="E242:E255" si="54">IF(C242&lt;&gt;0,D242/C242-1,"")</f>
        <v>-1</v>
      </c>
      <c r="F242" s="197" t="str">
        <f t="shared" si="53"/>
        <v>是</v>
      </c>
      <c r="G242" s="372" t="str">
        <f t="shared" ref="G242:G255" si="55">IF(LEN(A242)=3,"类",IF(LEN(A242)=5,"款","项"))</f>
        <v>款</v>
      </c>
      <c r="H242" s="372" t="str">
        <f t="shared" ref="H242:H261" si="56">LEFT(A242,3)</f>
        <v>201</v>
      </c>
      <c r="I242" s="372" t="str">
        <f t="shared" ref="I242:I261" si="57">LEFT(A242,5)</f>
        <v>20199</v>
      </c>
      <c r="J242" s="372">
        <f t="shared" si="49"/>
        <v>0</v>
      </c>
      <c r="K242" s="372">
        <f t="shared" si="50"/>
        <v>0</v>
      </c>
      <c r="L242" s="236">
        <v>0</v>
      </c>
      <c r="N242" s="236">
        <v>0</v>
      </c>
      <c r="O242" s="372">
        <v>0</v>
      </c>
      <c r="P242" s="372">
        <v>0</v>
      </c>
    </row>
    <row r="243" ht="36" hidden="1" customHeight="1" spans="1:17">
      <c r="A243" s="341">
        <v>2019901</v>
      </c>
      <c r="B243" s="336" t="s">
        <v>286</v>
      </c>
      <c r="C243" s="388">
        <v>0</v>
      </c>
      <c r="D243" s="489">
        <f>ROUND(J243-Q243,0)</f>
        <v>0</v>
      </c>
      <c r="E243" s="488" t="str">
        <f t="shared" si="54"/>
        <v/>
      </c>
      <c r="F243" s="197" t="str">
        <f t="shared" si="53"/>
        <v>否</v>
      </c>
      <c r="G243" s="372" t="str">
        <f t="shared" si="55"/>
        <v>项</v>
      </c>
      <c r="H243" s="372" t="str">
        <f t="shared" si="56"/>
        <v>201</v>
      </c>
      <c r="I243" s="372" t="str">
        <f t="shared" si="57"/>
        <v>20199</v>
      </c>
      <c r="J243" s="372">
        <f t="shared" si="49"/>
        <v>0</v>
      </c>
      <c r="K243" s="372">
        <f t="shared" si="50"/>
        <v>0</v>
      </c>
      <c r="L243" s="236">
        <v>0</v>
      </c>
      <c r="M243" s="372">
        <v>0</v>
      </c>
      <c r="N243" s="236">
        <v>0</v>
      </c>
      <c r="O243" s="372">
        <v>0</v>
      </c>
      <c r="P243" s="372">
        <v>0</v>
      </c>
      <c r="Q243" s="372">
        <v>0</v>
      </c>
    </row>
    <row r="244" ht="33" customHeight="1" spans="1:17">
      <c r="A244" s="341">
        <v>2019999</v>
      </c>
      <c r="B244" s="336" t="s">
        <v>287</v>
      </c>
      <c r="C244" s="388">
        <v>1504</v>
      </c>
      <c r="D244" s="489"/>
      <c r="E244" s="488">
        <f t="shared" si="54"/>
        <v>-1</v>
      </c>
      <c r="F244" s="197" t="str">
        <f t="shared" si="53"/>
        <v>是</v>
      </c>
      <c r="G244" s="372" t="str">
        <f t="shared" si="55"/>
        <v>项</v>
      </c>
      <c r="H244" s="372" t="str">
        <f t="shared" si="56"/>
        <v>201</v>
      </c>
      <c r="I244" s="372" t="str">
        <f t="shared" si="57"/>
        <v>20199</v>
      </c>
      <c r="J244" s="372">
        <f t="shared" si="49"/>
        <v>0</v>
      </c>
      <c r="K244" s="372">
        <f t="shared" si="50"/>
        <v>0</v>
      </c>
      <c r="L244" s="236">
        <v>0</v>
      </c>
      <c r="M244" s="372">
        <v>0</v>
      </c>
      <c r="N244" s="236">
        <v>0</v>
      </c>
      <c r="O244" s="372">
        <v>0</v>
      </c>
      <c r="P244" s="372">
        <v>0</v>
      </c>
      <c r="Q244" s="372">
        <v>0</v>
      </c>
    </row>
    <row r="245" ht="33" customHeight="1" spans="1:16">
      <c r="A245" s="349">
        <v>202</v>
      </c>
      <c r="B245" s="331" t="s">
        <v>84</v>
      </c>
      <c r="C245" s="485">
        <f>SUM(C246:C247)</f>
        <v>0</v>
      </c>
      <c r="D245" s="485">
        <f>SUM(D246:D247)</f>
        <v>0</v>
      </c>
      <c r="E245" s="486" t="str">
        <f t="shared" si="54"/>
        <v/>
      </c>
      <c r="F245" s="197" t="str">
        <f t="shared" si="53"/>
        <v>是</v>
      </c>
      <c r="G245" s="372" t="str">
        <f t="shared" si="55"/>
        <v>类</v>
      </c>
      <c r="H245" s="372" t="str">
        <f t="shared" si="56"/>
        <v>202</v>
      </c>
      <c r="I245" s="372" t="str">
        <f t="shared" si="57"/>
        <v>202</v>
      </c>
      <c r="J245" s="372">
        <f t="shared" si="49"/>
        <v>0</v>
      </c>
      <c r="K245" s="372">
        <f t="shared" si="50"/>
        <v>0</v>
      </c>
      <c r="L245" s="236">
        <v>0</v>
      </c>
      <c r="N245" s="236">
        <v>0</v>
      </c>
      <c r="P245" s="372">
        <v>0</v>
      </c>
    </row>
    <row r="246" ht="36" hidden="1" customHeight="1" spans="1:16">
      <c r="A246" s="341">
        <v>20205</v>
      </c>
      <c r="B246" s="336" t="s">
        <v>288</v>
      </c>
      <c r="C246" s="388">
        <v>0</v>
      </c>
      <c r="D246" s="489">
        <f>ROUND(J246-Q246,0)</f>
        <v>0</v>
      </c>
      <c r="E246" s="488" t="str">
        <f t="shared" si="54"/>
        <v/>
      </c>
      <c r="F246" s="197" t="str">
        <f t="shared" si="53"/>
        <v>否</v>
      </c>
      <c r="G246" s="372" t="str">
        <f t="shared" si="55"/>
        <v>款</v>
      </c>
      <c r="H246" s="372" t="str">
        <f t="shared" si="56"/>
        <v>202</v>
      </c>
      <c r="I246" s="372" t="str">
        <f t="shared" si="57"/>
        <v>20205</v>
      </c>
      <c r="J246" s="372">
        <f t="shared" si="49"/>
        <v>0</v>
      </c>
      <c r="K246" s="372">
        <f t="shared" si="50"/>
        <v>0</v>
      </c>
      <c r="L246" s="236">
        <v>0</v>
      </c>
      <c r="N246" s="236">
        <v>0</v>
      </c>
      <c r="O246" s="372">
        <v>0</v>
      </c>
      <c r="P246" s="372">
        <v>0</v>
      </c>
    </row>
    <row r="247" ht="36" hidden="1" customHeight="1" spans="1:16">
      <c r="A247" s="341">
        <v>20299</v>
      </c>
      <c r="B247" s="336" t="s">
        <v>289</v>
      </c>
      <c r="C247" s="388">
        <v>0</v>
      </c>
      <c r="D247" s="489">
        <f>ROUND(J247-Q247,0)</f>
        <v>0</v>
      </c>
      <c r="E247" s="488" t="str">
        <f t="shared" si="54"/>
        <v/>
      </c>
      <c r="F247" s="197" t="str">
        <f t="shared" si="53"/>
        <v>否</v>
      </c>
      <c r="G247" s="372" t="str">
        <f t="shared" si="55"/>
        <v>款</v>
      </c>
      <c r="H247" s="372" t="str">
        <f t="shared" si="56"/>
        <v>202</v>
      </c>
      <c r="I247" s="372" t="str">
        <f t="shared" si="57"/>
        <v>20299</v>
      </c>
      <c r="J247" s="372">
        <f t="shared" si="49"/>
        <v>0</v>
      </c>
      <c r="K247" s="372">
        <f t="shared" si="50"/>
        <v>0</v>
      </c>
      <c r="L247" s="236">
        <v>0</v>
      </c>
      <c r="N247" s="236">
        <v>0</v>
      </c>
      <c r="O247" s="372">
        <v>0</v>
      </c>
      <c r="P247" s="372">
        <v>0</v>
      </c>
    </row>
    <row r="248" ht="33" customHeight="1" spans="1:16">
      <c r="A248" s="349">
        <v>203</v>
      </c>
      <c r="B248" s="331" t="s">
        <v>86</v>
      </c>
      <c r="C248" s="485">
        <f>SUM(C249,C253,C255,C257,C265)</f>
        <v>0</v>
      </c>
      <c r="D248" s="485">
        <f>SUM(D249,D253,D255,D257,D265)</f>
        <v>88</v>
      </c>
      <c r="E248" s="486" t="str">
        <f t="shared" si="54"/>
        <v/>
      </c>
      <c r="F248" s="197" t="str">
        <f t="shared" si="53"/>
        <v>是</v>
      </c>
      <c r="G248" s="372" t="str">
        <f t="shared" si="55"/>
        <v>类</v>
      </c>
      <c r="H248" s="372" t="str">
        <f t="shared" si="56"/>
        <v>203</v>
      </c>
      <c r="I248" s="372" t="str">
        <f t="shared" si="57"/>
        <v>203</v>
      </c>
      <c r="J248" s="372">
        <f t="shared" si="49"/>
        <v>0</v>
      </c>
      <c r="K248" s="372">
        <f t="shared" si="50"/>
        <v>0</v>
      </c>
      <c r="L248" s="236">
        <v>0</v>
      </c>
      <c r="N248" s="236">
        <v>0</v>
      </c>
      <c r="P248" s="372">
        <v>0</v>
      </c>
    </row>
    <row r="249" ht="36" hidden="1" customHeight="1" spans="1:16">
      <c r="A249" s="336">
        <v>20301</v>
      </c>
      <c r="B249" s="336" t="s">
        <v>1676</v>
      </c>
      <c r="C249" s="487">
        <f>SUM(C250:C252)</f>
        <v>0</v>
      </c>
      <c r="D249" s="487">
        <f>SUM(D250:D252)</f>
        <v>0</v>
      </c>
      <c r="E249" s="488" t="str">
        <f t="shared" si="54"/>
        <v/>
      </c>
      <c r="F249" s="197" t="str">
        <f t="shared" si="53"/>
        <v>否</v>
      </c>
      <c r="G249" s="372" t="str">
        <f t="shared" si="55"/>
        <v>款</v>
      </c>
      <c r="H249" s="372" t="str">
        <f t="shared" si="56"/>
        <v>203</v>
      </c>
      <c r="I249" s="372" t="str">
        <f t="shared" si="57"/>
        <v>20301</v>
      </c>
      <c r="J249" s="372">
        <f t="shared" si="49"/>
        <v>0</v>
      </c>
      <c r="K249" s="372">
        <f t="shared" si="50"/>
        <v>0</v>
      </c>
      <c r="L249" s="236">
        <v>0</v>
      </c>
      <c r="N249" s="236">
        <v>0</v>
      </c>
      <c r="O249" s="372">
        <v>0</v>
      </c>
      <c r="P249" s="372">
        <v>0</v>
      </c>
    </row>
    <row r="250" ht="36" hidden="1" customHeight="1" spans="1:17">
      <c r="A250" s="336">
        <v>2030101</v>
      </c>
      <c r="B250" s="336" t="s">
        <v>291</v>
      </c>
      <c r="C250" s="388">
        <v>0</v>
      </c>
      <c r="D250" s="489">
        <f>ROUND(J250-Q250,0)</f>
        <v>0</v>
      </c>
      <c r="E250" s="488" t="str">
        <f t="shared" si="54"/>
        <v/>
      </c>
      <c r="F250" s="197" t="str">
        <f t="shared" si="53"/>
        <v>否</v>
      </c>
      <c r="G250" s="372" t="str">
        <f t="shared" si="55"/>
        <v>项</v>
      </c>
      <c r="H250" s="372" t="str">
        <f t="shared" si="56"/>
        <v>203</v>
      </c>
      <c r="I250" s="372" t="str">
        <f t="shared" si="57"/>
        <v>20301</v>
      </c>
      <c r="J250" s="372">
        <f t="shared" si="49"/>
        <v>0</v>
      </c>
      <c r="K250" s="372">
        <f t="shared" si="50"/>
        <v>0</v>
      </c>
      <c r="L250" s="236">
        <v>0</v>
      </c>
      <c r="M250" s="372">
        <v>0</v>
      </c>
      <c r="N250" s="236">
        <v>0</v>
      </c>
      <c r="O250" s="372">
        <v>0</v>
      </c>
      <c r="P250" s="372">
        <v>0</v>
      </c>
      <c r="Q250" s="372">
        <v>0</v>
      </c>
    </row>
    <row r="251" ht="36" hidden="1" customHeight="1" spans="1:17">
      <c r="A251" s="496">
        <v>2030102</v>
      </c>
      <c r="B251" s="336" t="s">
        <v>302</v>
      </c>
      <c r="C251" s="388"/>
      <c r="D251" s="489">
        <f>ROUND(J251-Q251,0)</f>
        <v>0</v>
      </c>
      <c r="E251" s="488" t="str">
        <f t="shared" si="54"/>
        <v/>
      </c>
      <c r="F251" s="197" t="str">
        <f t="shared" si="53"/>
        <v>否</v>
      </c>
      <c r="G251" s="372" t="str">
        <f t="shared" si="55"/>
        <v>项</v>
      </c>
      <c r="H251" s="372" t="str">
        <f t="shared" si="56"/>
        <v>203</v>
      </c>
      <c r="I251" s="372" t="str">
        <f t="shared" si="57"/>
        <v>20301</v>
      </c>
      <c r="J251" s="372">
        <f t="shared" si="49"/>
        <v>0</v>
      </c>
      <c r="K251" s="372">
        <f t="shared" si="50"/>
        <v>0</v>
      </c>
      <c r="L251" s="236">
        <v>0</v>
      </c>
      <c r="M251" s="372">
        <v>0</v>
      </c>
      <c r="N251" s="236">
        <v>0</v>
      </c>
      <c r="O251" s="372">
        <v>0</v>
      </c>
      <c r="P251" s="372">
        <v>0</v>
      </c>
      <c r="Q251" s="372">
        <v>0</v>
      </c>
    </row>
    <row r="252" ht="36" hidden="1" customHeight="1" spans="1:17">
      <c r="A252" s="496">
        <v>2030199</v>
      </c>
      <c r="B252" s="336" t="s">
        <v>1677</v>
      </c>
      <c r="C252" s="388"/>
      <c r="D252" s="489">
        <f>ROUND(J252-Q252,0)</f>
        <v>0</v>
      </c>
      <c r="E252" s="488" t="str">
        <f t="shared" si="54"/>
        <v/>
      </c>
      <c r="F252" s="197" t="str">
        <f t="shared" si="53"/>
        <v>否</v>
      </c>
      <c r="G252" s="372" t="str">
        <f t="shared" si="55"/>
        <v>项</v>
      </c>
      <c r="H252" s="372" t="str">
        <f t="shared" si="56"/>
        <v>203</v>
      </c>
      <c r="I252" s="372" t="str">
        <f t="shared" si="57"/>
        <v>20301</v>
      </c>
      <c r="J252" s="372">
        <f t="shared" si="49"/>
        <v>0</v>
      </c>
      <c r="K252" s="372">
        <f t="shared" si="50"/>
        <v>0</v>
      </c>
      <c r="L252" s="236">
        <v>0</v>
      </c>
      <c r="M252" s="372">
        <v>0</v>
      </c>
      <c r="N252" s="236">
        <v>0</v>
      </c>
      <c r="O252" s="372">
        <v>0</v>
      </c>
      <c r="P252" s="372">
        <v>0</v>
      </c>
      <c r="Q252" s="372">
        <v>0</v>
      </c>
    </row>
    <row r="253" ht="36" hidden="1" customHeight="1" spans="1:16">
      <c r="A253" s="336">
        <v>20304</v>
      </c>
      <c r="B253" s="336" t="s">
        <v>1678</v>
      </c>
      <c r="C253" s="487">
        <f>C254</f>
        <v>0</v>
      </c>
      <c r="D253" s="487">
        <f>D254</f>
        <v>0</v>
      </c>
      <c r="E253" s="488" t="str">
        <f t="shared" si="54"/>
        <v/>
      </c>
      <c r="F253" s="197" t="str">
        <f t="shared" si="53"/>
        <v>否</v>
      </c>
      <c r="G253" s="372" t="str">
        <f t="shared" si="55"/>
        <v>款</v>
      </c>
      <c r="H253" s="372" t="str">
        <f t="shared" si="56"/>
        <v>203</v>
      </c>
      <c r="I253" s="372" t="str">
        <f t="shared" si="57"/>
        <v>20304</v>
      </c>
      <c r="J253" s="372">
        <f t="shared" si="49"/>
        <v>0</v>
      </c>
      <c r="K253" s="372">
        <f t="shared" si="50"/>
        <v>0</v>
      </c>
      <c r="L253" s="236">
        <v>0</v>
      </c>
      <c r="N253" s="236">
        <v>0</v>
      </c>
      <c r="O253" s="372">
        <v>0</v>
      </c>
      <c r="P253" s="372">
        <v>0</v>
      </c>
    </row>
    <row r="254" ht="36" hidden="1" customHeight="1" spans="1:17">
      <c r="A254" s="336">
        <v>2030401</v>
      </c>
      <c r="B254" s="336" t="s">
        <v>293</v>
      </c>
      <c r="C254" s="388">
        <v>0</v>
      </c>
      <c r="D254" s="489">
        <f>ROUND(J254-Q254,0)</f>
        <v>0</v>
      </c>
      <c r="E254" s="488" t="str">
        <f t="shared" si="54"/>
        <v/>
      </c>
      <c r="F254" s="197" t="str">
        <f t="shared" si="53"/>
        <v>否</v>
      </c>
      <c r="G254" s="372" t="str">
        <f t="shared" si="55"/>
        <v>项</v>
      </c>
      <c r="H254" s="372" t="str">
        <f t="shared" si="56"/>
        <v>203</v>
      </c>
      <c r="I254" s="372" t="str">
        <f t="shared" si="57"/>
        <v>20304</v>
      </c>
      <c r="J254" s="372">
        <f t="shared" si="49"/>
        <v>0</v>
      </c>
      <c r="K254" s="372">
        <f t="shared" si="50"/>
        <v>0</v>
      </c>
      <c r="L254" s="236">
        <v>0</v>
      </c>
      <c r="M254" s="372">
        <v>0</v>
      </c>
      <c r="N254" s="236">
        <v>0</v>
      </c>
      <c r="O254" s="372">
        <v>0</v>
      </c>
      <c r="P254" s="372">
        <v>0</v>
      </c>
      <c r="Q254" s="372">
        <v>0</v>
      </c>
    </row>
    <row r="255" ht="36" hidden="1" customHeight="1" spans="1:16">
      <c r="A255" s="336">
        <v>20305</v>
      </c>
      <c r="B255" s="336" t="s">
        <v>1679</v>
      </c>
      <c r="C255" s="487">
        <f>C256</f>
        <v>0</v>
      </c>
      <c r="D255" s="487">
        <f>D256</f>
        <v>0</v>
      </c>
      <c r="E255" s="488" t="str">
        <f t="shared" si="54"/>
        <v/>
      </c>
      <c r="F255" s="197" t="str">
        <f t="shared" si="53"/>
        <v>否</v>
      </c>
      <c r="G255" s="372" t="str">
        <f t="shared" si="55"/>
        <v>款</v>
      </c>
      <c r="H255" s="372" t="str">
        <f t="shared" si="56"/>
        <v>203</v>
      </c>
      <c r="I255" s="372" t="str">
        <f t="shared" si="57"/>
        <v>20305</v>
      </c>
      <c r="J255" s="372">
        <f t="shared" si="49"/>
        <v>0</v>
      </c>
      <c r="K255" s="372">
        <f t="shared" si="50"/>
        <v>0</v>
      </c>
      <c r="L255" s="236">
        <v>0</v>
      </c>
      <c r="N255" s="236">
        <v>0</v>
      </c>
      <c r="O255" s="372">
        <v>0</v>
      </c>
      <c r="P255" s="372">
        <v>0</v>
      </c>
    </row>
    <row r="256" ht="36" hidden="1" customHeight="1" spans="1:17">
      <c r="A256" s="336">
        <v>2030501</v>
      </c>
      <c r="B256" s="336" t="s">
        <v>295</v>
      </c>
      <c r="C256" s="388">
        <v>0</v>
      </c>
      <c r="D256" s="489">
        <f>ROUND(J256-Q256,0)</f>
        <v>0</v>
      </c>
      <c r="E256" s="488" t="str">
        <f t="shared" ref="E256:E261" si="58">IF(C256&lt;&gt;0,D256/C256-1,"")</f>
        <v/>
      </c>
      <c r="F256" s="197" t="str">
        <f t="shared" ref="F256:F261" si="59">IF(LEN(A256)=3,"是",IF(B256&lt;&gt;"",IF(SUM(C256:D256)&lt;&gt;0,"是","否"),"是"))</f>
        <v>否</v>
      </c>
      <c r="G256" s="372" t="str">
        <f t="shared" ref="G256:G261" si="60">IF(LEN(A256)=3,"类",IF(LEN(A256)=5,"款","项"))</f>
        <v>项</v>
      </c>
      <c r="H256" s="372" t="str">
        <f t="shared" si="56"/>
        <v>203</v>
      </c>
      <c r="I256" s="372" t="str">
        <f t="shared" si="57"/>
        <v>20305</v>
      </c>
      <c r="J256" s="372">
        <f t="shared" si="49"/>
        <v>0</v>
      </c>
      <c r="K256" s="372">
        <f t="shared" si="50"/>
        <v>0</v>
      </c>
      <c r="L256" s="236">
        <v>0</v>
      </c>
      <c r="M256" s="372">
        <v>0</v>
      </c>
      <c r="N256" s="236">
        <v>0</v>
      </c>
      <c r="O256" s="372">
        <v>0</v>
      </c>
      <c r="P256" s="372">
        <v>0</v>
      </c>
      <c r="Q256" s="372">
        <v>0</v>
      </c>
    </row>
    <row r="257" ht="33" customHeight="1" spans="1:16">
      <c r="A257" s="341">
        <v>20306</v>
      </c>
      <c r="B257" s="336" t="s">
        <v>296</v>
      </c>
      <c r="C257" s="487">
        <f>SUM(C258:C264)</f>
        <v>0</v>
      </c>
      <c r="D257" s="487">
        <f>SUM(D258:D264)</f>
        <v>88</v>
      </c>
      <c r="E257" s="488" t="str">
        <f t="shared" si="58"/>
        <v/>
      </c>
      <c r="F257" s="197" t="str">
        <f t="shared" si="59"/>
        <v>是</v>
      </c>
      <c r="G257" s="372" t="str">
        <f t="shared" si="60"/>
        <v>款</v>
      </c>
      <c r="H257" s="372" t="str">
        <f t="shared" si="56"/>
        <v>203</v>
      </c>
      <c r="I257" s="372" t="str">
        <f t="shared" si="57"/>
        <v>20306</v>
      </c>
      <c r="J257" s="372">
        <f t="shared" si="49"/>
        <v>0</v>
      </c>
      <c r="K257" s="372">
        <f t="shared" si="50"/>
        <v>0</v>
      </c>
      <c r="L257" s="236">
        <v>0</v>
      </c>
      <c r="N257" s="236">
        <v>0</v>
      </c>
      <c r="O257" s="372">
        <v>0</v>
      </c>
      <c r="P257" s="372">
        <v>0</v>
      </c>
    </row>
    <row r="258" ht="33" hidden="1" customHeight="1" spans="1:17">
      <c r="A258" s="341">
        <v>2030601</v>
      </c>
      <c r="B258" s="336" t="s">
        <v>297</v>
      </c>
      <c r="C258" s="388">
        <v>0</v>
      </c>
      <c r="D258" s="489">
        <f t="shared" ref="D258:D264" si="61">ROUND(J258-Q258,0)</f>
        <v>0</v>
      </c>
      <c r="E258" s="488" t="str">
        <f t="shared" si="58"/>
        <v/>
      </c>
      <c r="F258" s="197" t="str">
        <f t="shared" si="59"/>
        <v>否</v>
      </c>
      <c r="G258" s="372" t="str">
        <f t="shared" si="60"/>
        <v>项</v>
      </c>
      <c r="H258" s="372" t="str">
        <f t="shared" si="56"/>
        <v>203</v>
      </c>
      <c r="I258" s="372" t="str">
        <f t="shared" si="57"/>
        <v>20306</v>
      </c>
      <c r="J258" s="372">
        <f t="shared" si="49"/>
        <v>0</v>
      </c>
      <c r="K258" s="372">
        <f t="shared" si="50"/>
        <v>0</v>
      </c>
      <c r="L258" s="236">
        <v>0</v>
      </c>
      <c r="M258" s="372">
        <v>0</v>
      </c>
      <c r="N258" s="236">
        <v>0</v>
      </c>
      <c r="O258" s="372">
        <v>0</v>
      </c>
      <c r="P258" s="372">
        <v>0</v>
      </c>
      <c r="Q258" s="372">
        <v>0</v>
      </c>
    </row>
    <row r="259" ht="36" hidden="1" customHeight="1" spans="1:17">
      <c r="A259" s="341">
        <v>2030602</v>
      </c>
      <c r="B259" s="336" t="s">
        <v>298</v>
      </c>
      <c r="C259" s="388">
        <v>0</v>
      </c>
      <c r="D259" s="489">
        <f t="shared" si="61"/>
        <v>0</v>
      </c>
      <c r="E259" s="488" t="str">
        <f t="shared" si="58"/>
        <v/>
      </c>
      <c r="F259" s="197" t="str">
        <f t="shared" si="59"/>
        <v>否</v>
      </c>
      <c r="G259" s="372" t="str">
        <f t="shared" si="60"/>
        <v>项</v>
      </c>
      <c r="H259" s="372" t="str">
        <f t="shared" si="56"/>
        <v>203</v>
      </c>
      <c r="I259" s="372" t="str">
        <f t="shared" si="57"/>
        <v>20306</v>
      </c>
      <c r="J259" s="372">
        <f t="shared" si="49"/>
        <v>0</v>
      </c>
      <c r="K259" s="372">
        <f t="shared" si="50"/>
        <v>0</v>
      </c>
      <c r="L259" s="236">
        <v>0</v>
      </c>
      <c r="M259" s="372">
        <v>0</v>
      </c>
      <c r="N259" s="236">
        <v>0</v>
      </c>
      <c r="O259" s="372">
        <v>0</v>
      </c>
      <c r="P259" s="372">
        <v>0</v>
      </c>
      <c r="Q259" s="372">
        <v>0</v>
      </c>
    </row>
    <row r="260" ht="36" customHeight="1" spans="1:17">
      <c r="A260" s="341">
        <v>2030603</v>
      </c>
      <c r="B260" s="336" t="s">
        <v>299</v>
      </c>
      <c r="C260" s="388">
        <v>0</v>
      </c>
      <c r="D260" s="489">
        <v>88</v>
      </c>
      <c r="E260" s="488" t="str">
        <f t="shared" si="58"/>
        <v/>
      </c>
      <c r="F260" s="197" t="str">
        <f t="shared" si="59"/>
        <v>是</v>
      </c>
      <c r="G260" s="372" t="str">
        <f t="shared" si="60"/>
        <v>项</v>
      </c>
      <c r="H260" s="372" t="str">
        <f t="shared" si="56"/>
        <v>203</v>
      </c>
      <c r="I260" s="372" t="str">
        <f t="shared" si="57"/>
        <v>20306</v>
      </c>
      <c r="J260" s="372">
        <f t="shared" si="49"/>
        <v>88</v>
      </c>
      <c r="K260" s="372">
        <f t="shared" si="50"/>
        <v>88</v>
      </c>
      <c r="L260" s="236">
        <v>0</v>
      </c>
      <c r="M260" s="372">
        <v>88</v>
      </c>
      <c r="N260" s="236">
        <v>0</v>
      </c>
      <c r="O260" s="372">
        <v>0</v>
      </c>
      <c r="P260" s="372">
        <v>0</v>
      </c>
      <c r="Q260" s="372">
        <v>0</v>
      </c>
    </row>
    <row r="261" ht="36" hidden="1" customHeight="1" spans="1:17">
      <c r="A261" s="341">
        <v>2030604</v>
      </c>
      <c r="B261" s="336" t="s">
        <v>300</v>
      </c>
      <c r="C261" s="388">
        <v>0</v>
      </c>
      <c r="D261" s="489">
        <f t="shared" si="61"/>
        <v>0</v>
      </c>
      <c r="E261" s="488" t="str">
        <f t="shared" si="58"/>
        <v/>
      </c>
      <c r="F261" s="197" t="str">
        <f t="shared" si="59"/>
        <v>否</v>
      </c>
      <c r="G261" s="372" t="str">
        <f t="shared" si="60"/>
        <v>项</v>
      </c>
      <c r="H261" s="372" t="str">
        <f t="shared" si="56"/>
        <v>203</v>
      </c>
      <c r="I261" s="372" t="str">
        <f t="shared" si="57"/>
        <v>20306</v>
      </c>
      <c r="J261" s="372">
        <f t="shared" ref="J261:J324" si="62">ROUND(K261,0)</f>
        <v>0</v>
      </c>
      <c r="K261" s="372">
        <f t="shared" si="50"/>
        <v>0</v>
      </c>
      <c r="L261" s="236">
        <v>0</v>
      </c>
      <c r="M261" s="372">
        <v>0</v>
      </c>
      <c r="N261" s="236">
        <v>0</v>
      </c>
      <c r="O261" s="372">
        <v>0</v>
      </c>
      <c r="P261" s="372">
        <v>0</v>
      </c>
      <c r="Q261" s="372">
        <v>0</v>
      </c>
    </row>
    <row r="262" ht="33" hidden="1" customHeight="1" spans="1:17">
      <c r="A262" s="341">
        <v>2030607</v>
      </c>
      <c r="B262" s="336" t="s">
        <v>303</v>
      </c>
      <c r="C262" s="388"/>
      <c r="D262" s="489">
        <f t="shared" si="61"/>
        <v>0</v>
      </c>
      <c r="E262" s="488" t="str">
        <f t="shared" ref="E262:E317" si="63">IF(C262&lt;&gt;0,D262/C262-1,"")</f>
        <v/>
      </c>
      <c r="F262" s="197" t="str">
        <f t="shared" ref="F262:F317" si="64">IF(LEN(A262)=3,"是",IF(B262&lt;&gt;"",IF(SUM(C262:D262)&lt;&gt;0,"是","否"),"是"))</f>
        <v>否</v>
      </c>
      <c r="G262" s="372" t="str">
        <f t="shared" ref="G262:G317" si="65">IF(LEN(A262)=3,"类",IF(LEN(A262)=5,"款","项"))</f>
        <v>项</v>
      </c>
      <c r="H262" s="372" t="str">
        <f t="shared" ref="H262:H318" si="66">LEFT(A262,3)</f>
        <v>203</v>
      </c>
      <c r="I262" s="372" t="str">
        <f t="shared" ref="I262:I316" si="67">LEFT(A262,5)</f>
        <v>20306</v>
      </c>
      <c r="J262" s="372">
        <f t="shared" si="62"/>
        <v>0</v>
      </c>
      <c r="K262" s="372">
        <f t="shared" si="50"/>
        <v>0</v>
      </c>
      <c r="L262" s="236">
        <v>0</v>
      </c>
      <c r="M262" s="372">
        <v>0</v>
      </c>
      <c r="N262" s="236">
        <v>0</v>
      </c>
      <c r="O262" s="372">
        <v>0</v>
      </c>
      <c r="P262" s="372">
        <v>0</v>
      </c>
      <c r="Q262" s="372">
        <v>0</v>
      </c>
    </row>
    <row r="263" ht="36" hidden="1" customHeight="1" spans="1:17">
      <c r="A263" s="341">
        <v>2030608</v>
      </c>
      <c r="B263" s="336" t="s">
        <v>304</v>
      </c>
      <c r="C263" s="388">
        <v>0</v>
      </c>
      <c r="D263" s="489">
        <f t="shared" si="61"/>
        <v>0</v>
      </c>
      <c r="E263" s="488" t="str">
        <f t="shared" si="63"/>
        <v/>
      </c>
      <c r="F263" s="197" t="str">
        <f t="shared" si="64"/>
        <v>否</v>
      </c>
      <c r="G263" s="372" t="str">
        <f t="shared" si="65"/>
        <v>项</v>
      </c>
      <c r="H263" s="372" t="str">
        <f t="shared" si="66"/>
        <v>203</v>
      </c>
      <c r="I263" s="372" t="str">
        <f t="shared" si="67"/>
        <v>20306</v>
      </c>
      <c r="J263" s="372">
        <f t="shared" si="62"/>
        <v>0</v>
      </c>
      <c r="K263" s="372">
        <f t="shared" ref="K263:K326" si="68">SUM(L263:P263)</f>
        <v>0</v>
      </c>
      <c r="L263" s="236">
        <v>0</v>
      </c>
      <c r="M263" s="372">
        <v>0</v>
      </c>
      <c r="N263" s="236">
        <v>0</v>
      </c>
      <c r="O263" s="372">
        <v>0</v>
      </c>
      <c r="P263" s="372">
        <v>0</v>
      </c>
      <c r="Q263" s="372">
        <v>0</v>
      </c>
    </row>
    <row r="264" ht="36" hidden="1" customHeight="1" spans="1:17">
      <c r="A264" s="341">
        <v>2030699</v>
      </c>
      <c r="B264" s="336" t="s">
        <v>305</v>
      </c>
      <c r="C264" s="388">
        <v>0</v>
      </c>
      <c r="D264" s="489">
        <f t="shared" si="61"/>
        <v>0</v>
      </c>
      <c r="E264" s="488" t="str">
        <f t="shared" si="63"/>
        <v/>
      </c>
      <c r="F264" s="197" t="str">
        <f t="shared" si="64"/>
        <v>否</v>
      </c>
      <c r="G264" s="372" t="str">
        <f t="shared" si="65"/>
        <v>项</v>
      </c>
      <c r="H264" s="372" t="str">
        <f t="shared" si="66"/>
        <v>203</v>
      </c>
      <c r="I264" s="372" t="str">
        <f t="shared" si="67"/>
        <v>20306</v>
      </c>
      <c r="J264" s="372">
        <f t="shared" si="62"/>
        <v>0</v>
      </c>
      <c r="K264" s="372">
        <f t="shared" si="68"/>
        <v>0</v>
      </c>
      <c r="L264" s="236">
        <v>0</v>
      </c>
      <c r="M264" s="372">
        <v>0</v>
      </c>
      <c r="N264" s="236">
        <v>0</v>
      </c>
      <c r="O264" s="372">
        <v>0</v>
      </c>
      <c r="P264" s="372">
        <v>0</v>
      </c>
      <c r="Q264" s="372">
        <v>0</v>
      </c>
    </row>
    <row r="265" ht="36" hidden="1" customHeight="1" spans="1:16">
      <c r="A265" s="341">
        <v>20399</v>
      </c>
      <c r="B265" s="336" t="s">
        <v>306</v>
      </c>
      <c r="C265" s="487">
        <f>C266</f>
        <v>0</v>
      </c>
      <c r="D265" s="487">
        <f>D266</f>
        <v>0</v>
      </c>
      <c r="E265" s="488" t="str">
        <f t="shared" si="63"/>
        <v/>
      </c>
      <c r="F265" s="197" t="str">
        <f t="shared" si="64"/>
        <v>否</v>
      </c>
      <c r="G265" s="372" t="str">
        <f t="shared" si="65"/>
        <v>款</v>
      </c>
      <c r="H265" s="372" t="str">
        <f t="shared" si="66"/>
        <v>203</v>
      </c>
      <c r="I265" s="372" t="str">
        <f t="shared" si="67"/>
        <v>20399</v>
      </c>
      <c r="J265" s="372">
        <f t="shared" si="62"/>
        <v>0</v>
      </c>
      <c r="K265" s="372">
        <f t="shared" si="68"/>
        <v>0</v>
      </c>
      <c r="L265" s="236">
        <v>0</v>
      </c>
      <c r="N265" s="236">
        <v>0</v>
      </c>
      <c r="O265" s="372">
        <v>0</v>
      </c>
      <c r="P265" s="372">
        <v>0</v>
      </c>
    </row>
    <row r="266" ht="36" hidden="1" customHeight="1" spans="1:17">
      <c r="A266" s="336">
        <v>2039999</v>
      </c>
      <c r="B266" s="336" t="s">
        <v>307</v>
      </c>
      <c r="C266" s="388">
        <v>0</v>
      </c>
      <c r="D266" s="489">
        <f>ROUND(J266-Q266,0)</f>
        <v>0</v>
      </c>
      <c r="E266" s="488" t="str">
        <f t="shared" si="63"/>
        <v/>
      </c>
      <c r="F266" s="197" t="str">
        <f t="shared" si="64"/>
        <v>否</v>
      </c>
      <c r="G266" s="372" t="str">
        <f t="shared" si="65"/>
        <v>项</v>
      </c>
      <c r="H266" s="372" t="str">
        <f t="shared" si="66"/>
        <v>203</v>
      </c>
      <c r="I266" s="372" t="str">
        <f t="shared" si="67"/>
        <v>20399</v>
      </c>
      <c r="J266" s="372">
        <f t="shared" si="62"/>
        <v>0</v>
      </c>
      <c r="K266" s="372">
        <f t="shared" si="68"/>
        <v>0</v>
      </c>
      <c r="L266" s="236">
        <v>0</v>
      </c>
      <c r="M266" s="372">
        <v>0</v>
      </c>
      <c r="N266" s="236">
        <v>0</v>
      </c>
      <c r="O266" s="372">
        <v>0</v>
      </c>
      <c r="P266" s="372">
        <v>0</v>
      </c>
      <c r="Q266" s="372">
        <v>0</v>
      </c>
    </row>
    <row r="267" ht="33" customHeight="1" spans="1:16">
      <c r="A267" s="349">
        <v>204</v>
      </c>
      <c r="B267" s="331" t="s">
        <v>88</v>
      </c>
      <c r="C267" s="485">
        <f>SUM(C268,C271,C282,C289,C297,C306,C320,C330,C340,C348,C354)</f>
        <v>12933</v>
      </c>
      <c r="D267" s="485">
        <f>SUM(D268,D271,D282,D289,D297,D306,D320,D330,D340,D348,D354)</f>
        <v>14365</v>
      </c>
      <c r="E267" s="486">
        <f t="shared" si="63"/>
        <v>0.110724503208846</v>
      </c>
      <c r="F267" s="197" t="str">
        <f t="shared" si="64"/>
        <v>是</v>
      </c>
      <c r="G267" s="372" t="str">
        <f t="shared" si="65"/>
        <v>类</v>
      </c>
      <c r="H267" s="372" t="str">
        <f t="shared" si="66"/>
        <v>204</v>
      </c>
      <c r="I267" s="372" t="str">
        <f t="shared" si="67"/>
        <v>204</v>
      </c>
      <c r="J267" s="372">
        <f t="shared" si="62"/>
        <v>0</v>
      </c>
      <c r="K267" s="372">
        <f t="shared" si="68"/>
        <v>0</v>
      </c>
      <c r="L267" s="236">
        <v>0</v>
      </c>
      <c r="N267" s="236">
        <v>0</v>
      </c>
      <c r="P267" s="372">
        <v>0</v>
      </c>
    </row>
    <row r="268" ht="33" hidden="1" customHeight="1" spans="1:16">
      <c r="A268" s="341">
        <v>20401</v>
      </c>
      <c r="B268" s="336" t="s">
        <v>308</v>
      </c>
      <c r="C268" s="487">
        <f>SUM(C269:C270)</f>
        <v>0</v>
      </c>
      <c r="D268" s="487">
        <f>SUM(D269:D270)</f>
        <v>0</v>
      </c>
      <c r="E268" s="488" t="str">
        <f t="shared" si="63"/>
        <v/>
      </c>
      <c r="F268" s="197" t="str">
        <f t="shared" si="64"/>
        <v>否</v>
      </c>
      <c r="G268" s="372" t="str">
        <f t="shared" si="65"/>
        <v>款</v>
      </c>
      <c r="H268" s="372" t="str">
        <f t="shared" si="66"/>
        <v>204</v>
      </c>
      <c r="I268" s="372" t="str">
        <f t="shared" si="67"/>
        <v>20401</v>
      </c>
      <c r="J268" s="372">
        <f t="shared" si="62"/>
        <v>0</v>
      </c>
      <c r="K268" s="372">
        <f t="shared" si="68"/>
        <v>0</v>
      </c>
      <c r="L268" s="236">
        <v>0</v>
      </c>
      <c r="N268" s="236">
        <v>0</v>
      </c>
      <c r="O268" s="372">
        <v>0</v>
      </c>
      <c r="P268" s="372">
        <v>0</v>
      </c>
    </row>
    <row r="269" ht="33" hidden="1" customHeight="1" spans="1:17">
      <c r="A269" s="341">
        <v>2040101</v>
      </c>
      <c r="B269" s="336" t="s">
        <v>309</v>
      </c>
      <c r="C269" s="388">
        <v>0</v>
      </c>
      <c r="D269" s="489">
        <f>ROUND(J269-Q269,0)</f>
        <v>0</v>
      </c>
      <c r="E269" s="488" t="str">
        <f t="shared" si="63"/>
        <v/>
      </c>
      <c r="F269" s="197" t="str">
        <f t="shared" si="64"/>
        <v>否</v>
      </c>
      <c r="G269" s="372" t="str">
        <f t="shared" si="65"/>
        <v>项</v>
      </c>
      <c r="H269" s="372" t="str">
        <f t="shared" si="66"/>
        <v>204</v>
      </c>
      <c r="I269" s="372" t="str">
        <f t="shared" si="67"/>
        <v>20401</v>
      </c>
      <c r="J269" s="372">
        <f t="shared" si="62"/>
        <v>0</v>
      </c>
      <c r="K269" s="372">
        <f t="shared" si="68"/>
        <v>0</v>
      </c>
      <c r="L269" s="236">
        <v>0</v>
      </c>
      <c r="M269" s="372">
        <v>0</v>
      </c>
      <c r="N269" s="236">
        <v>0</v>
      </c>
      <c r="O269" s="372">
        <v>0</v>
      </c>
      <c r="P269" s="372">
        <v>0</v>
      </c>
      <c r="Q269" s="372">
        <v>0</v>
      </c>
    </row>
    <row r="270" ht="36" hidden="1" customHeight="1" spans="1:17">
      <c r="A270" s="341">
        <v>2040199</v>
      </c>
      <c r="B270" s="336" t="s">
        <v>310</v>
      </c>
      <c r="C270" s="388">
        <v>0</v>
      </c>
      <c r="D270" s="489">
        <f>ROUND(J270-Q270,0)</f>
        <v>0</v>
      </c>
      <c r="E270" s="488" t="str">
        <f t="shared" si="63"/>
        <v/>
      </c>
      <c r="F270" s="197" t="str">
        <f t="shared" si="64"/>
        <v>否</v>
      </c>
      <c r="G270" s="372" t="str">
        <f t="shared" si="65"/>
        <v>项</v>
      </c>
      <c r="H270" s="372" t="str">
        <f t="shared" si="66"/>
        <v>204</v>
      </c>
      <c r="I270" s="372" t="str">
        <f t="shared" si="67"/>
        <v>20401</v>
      </c>
      <c r="J270" s="372">
        <f t="shared" si="62"/>
        <v>0</v>
      </c>
      <c r="K270" s="372">
        <f t="shared" si="68"/>
        <v>0</v>
      </c>
      <c r="L270" s="236">
        <v>0</v>
      </c>
      <c r="M270" s="372">
        <v>0</v>
      </c>
      <c r="N270" s="236">
        <v>0</v>
      </c>
      <c r="O270" s="372">
        <v>0</v>
      </c>
      <c r="P270" s="372">
        <v>0</v>
      </c>
      <c r="Q270" s="372">
        <v>0</v>
      </c>
    </row>
    <row r="271" ht="33" customHeight="1" spans="1:16">
      <c r="A271" s="341">
        <v>20402</v>
      </c>
      <c r="B271" s="336" t="s">
        <v>311</v>
      </c>
      <c r="C271" s="487">
        <f>SUM(C272:C281)</f>
        <v>11565</v>
      </c>
      <c r="D271" s="487">
        <f>SUM(D272:D281)</f>
        <v>12787</v>
      </c>
      <c r="E271" s="488">
        <f t="shared" si="63"/>
        <v>0.105663640293991</v>
      </c>
      <c r="F271" s="197" t="str">
        <f t="shared" si="64"/>
        <v>是</v>
      </c>
      <c r="G271" s="372" t="str">
        <f t="shared" si="65"/>
        <v>款</v>
      </c>
      <c r="H271" s="372" t="str">
        <f t="shared" si="66"/>
        <v>204</v>
      </c>
      <c r="I271" s="372" t="str">
        <f t="shared" si="67"/>
        <v>20402</v>
      </c>
      <c r="J271" s="372">
        <f t="shared" si="62"/>
        <v>0</v>
      </c>
      <c r="K271" s="372">
        <f t="shared" si="68"/>
        <v>0</v>
      </c>
      <c r="L271" s="236">
        <v>0</v>
      </c>
      <c r="N271" s="236">
        <v>0</v>
      </c>
      <c r="P271" s="372">
        <v>0</v>
      </c>
    </row>
    <row r="272" ht="33" customHeight="1" spans="1:17">
      <c r="A272" s="341">
        <v>2040201</v>
      </c>
      <c r="B272" s="336" t="s">
        <v>145</v>
      </c>
      <c r="C272" s="388">
        <v>10350</v>
      </c>
      <c r="D272" s="489">
        <v>10670</v>
      </c>
      <c r="E272" s="488">
        <f t="shared" si="63"/>
        <v>0.0309178743961354</v>
      </c>
      <c r="F272" s="197" t="str">
        <f t="shared" si="64"/>
        <v>是</v>
      </c>
      <c r="G272" s="372" t="str">
        <f t="shared" si="65"/>
        <v>项</v>
      </c>
      <c r="H272" s="372" t="str">
        <f t="shared" si="66"/>
        <v>204</v>
      </c>
      <c r="I272" s="372" t="str">
        <f t="shared" si="67"/>
        <v>20402</v>
      </c>
      <c r="J272" s="372">
        <f t="shared" si="62"/>
        <v>10670</v>
      </c>
      <c r="K272" s="372">
        <f t="shared" si="68"/>
        <v>10670.01442</v>
      </c>
      <c r="L272" s="236">
        <v>10670.01442</v>
      </c>
      <c r="M272" s="372">
        <v>0</v>
      </c>
      <c r="N272" s="236">
        <v>0</v>
      </c>
      <c r="O272" s="372">
        <v>0</v>
      </c>
      <c r="P272" s="372">
        <v>0</v>
      </c>
      <c r="Q272" s="372">
        <v>0</v>
      </c>
    </row>
    <row r="273" ht="36" customHeight="1" spans="1:17">
      <c r="A273" s="341">
        <v>2040202</v>
      </c>
      <c r="B273" s="336" t="s">
        <v>146</v>
      </c>
      <c r="C273" s="388">
        <v>0</v>
      </c>
      <c r="D273" s="489">
        <v>11</v>
      </c>
      <c r="E273" s="488" t="str">
        <f t="shared" si="63"/>
        <v/>
      </c>
      <c r="F273" s="197" t="str">
        <f t="shared" si="64"/>
        <v>是</v>
      </c>
      <c r="G273" s="372" t="str">
        <f t="shared" si="65"/>
        <v>项</v>
      </c>
      <c r="H273" s="372" t="str">
        <f t="shared" si="66"/>
        <v>204</v>
      </c>
      <c r="I273" s="372" t="str">
        <f t="shared" si="67"/>
        <v>20402</v>
      </c>
      <c r="J273" s="372">
        <f t="shared" si="62"/>
        <v>11</v>
      </c>
      <c r="K273" s="372">
        <f t="shared" si="68"/>
        <v>10.56</v>
      </c>
      <c r="L273" s="236">
        <v>0</v>
      </c>
      <c r="M273" s="372">
        <v>0</v>
      </c>
      <c r="N273" s="236">
        <v>0</v>
      </c>
      <c r="O273" s="372">
        <v>0</v>
      </c>
      <c r="P273" s="372">
        <v>10.56</v>
      </c>
      <c r="Q273" s="372">
        <v>0</v>
      </c>
    </row>
    <row r="274" ht="36" hidden="1" customHeight="1" spans="1:17">
      <c r="A274" s="341">
        <v>2040203</v>
      </c>
      <c r="B274" s="336" t="s">
        <v>147</v>
      </c>
      <c r="C274" s="388">
        <v>0</v>
      </c>
      <c r="D274" s="489">
        <f t="shared" ref="D272:D281" si="69">ROUND(J274-Q274,0)</f>
        <v>0</v>
      </c>
      <c r="E274" s="488" t="str">
        <f t="shared" si="63"/>
        <v/>
      </c>
      <c r="F274" s="197" t="str">
        <f t="shared" si="64"/>
        <v>否</v>
      </c>
      <c r="G274" s="372" t="str">
        <f t="shared" si="65"/>
        <v>项</v>
      </c>
      <c r="H274" s="372" t="str">
        <f t="shared" si="66"/>
        <v>204</v>
      </c>
      <c r="I274" s="372" t="str">
        <f t="shared" si="67"/>
        <v>20402</v>
      </c>
      <c r="J274" s="372">
        <f t="shared" si="62"/>
        <v>0</v>
      </c>
      <c r="K274" s="372">
        <f t="shared" si="68"/>
        <v>0</v>
      </c>
      <c r="L274" s="236">
        <v>0</v>
      </c>
      <c r="M274" s="372">
        <v>0</v>
      </c>
      <c r="N274" s="236">
        <v>0</v>
      </c>
      <c r="O274" s="372">
        <v>0</v>
      </c>
      <c r="P274" s="372">
        <v>0</v>
      </c>
      <c r="Q274" s="372">
        <v>0</v>
      </c>
    </row>
    <row r="275" ht="33" hidden="1" customHeight="1" spans="1:17">
      <c r="A275" s="341">
        <v>2040219</v>
      </c>
      <c r="B275" s="336" t="s">
        <v>186</v>
      </c>
      <c r="C275" s="388">
        <v>0</v>
      </c>
      <c r="D275" s="489">
        <f t="shared" si="69"/>
        <v>0</v>
      </c>
      <c r="E275" s="488" t="str">
        <f t="shared" si="63"/>
        <v/>
      </c>
      <c r="F275" s="197" t="str">
        <f t="shared" si="64"/>
        <v>否</v>
      </c>
      <c r="G275" s="372" t="str">
        <f t="shared" si="65"/>
        <v>项</v>
      </c>
      <c r="H275" s="372" t="str">
        <f t="shared" si="66"/>
        <v>204</v>
      </c>
      <c r="I275" s="372" t="str">
        <f t="shared" si="67"/>
        <v>20402</v>
      </c>
      <c r="J275" s="372">
        <f t="shared" si="62"/>
        <v>0</v>
      </c>
      <c r="K275" s="372">
        <f t="shared" si="68"/>
        <v>0</v>
      </c>
      <c r="L275" s="236">
        <v>0</v>
      </c>
      <c r="M275" s="372">
        <v>0</v>
      </c>
      <c r="N275" s="236">
        <v>0</v>
      </c>
      <c r="O275" s="372">
        <v>0</v>
      </c>
      <c r="P275" s="372">
        <v>0</v>
      </c>
      <c r="Q275" s="372">
        <v>0</v>
      </c>
    </row>
    <row r="276" ht="36" hidden="1" customHeight="1" spans="1:17">
      <c r="A276" s="341">
        <v>2040220</v>
      </c>
      <c r="B276" s="336" t="s">
        <v>312</v>
      </c>
      <c r="C276" s="388">
        <v>0</v>
      </c>
      <c r="D276" s="489">
        <f t="shared" si="69"/>
        <v>0</v>
      </c>
      <c r="E276" s="488" t="str">
        <f t="shared" si="63"/>
        <v/>
      </c>
      <c r="F276" s="197" t="str">
        <f t="shared" si="64"/>
        <v>否</v>
      </c>
      <c r="G276" s="372" t="str">
        <f t="shared" si="65"/>
        <v>项</v>
      </c>
      <c r="H276" s="372" t="str">
        <f t="shared" si="66"/>
        <v>204</v>
      </c>
      <c r="I276" s="372" t="str">
        <f t="shared" si="67"/>
        <v>20402</v>
      </c>
      <c r="J276" s="372">
        <f t="shared" si="62"/>
        <v>0</v>
      </c>
      <c r="K276" s="372">
        <f t="shared" si="68"/>
        <v>0</v>
      </c>
      <c r="L276" s="236">
        <v>0</v>
      </c>
      <c r="M276" s="372">
        <v>0</v>
      </c>
      <c r="N276" s="236">
        <v>0</v>
      </c>
      <c r="O276" s="372">
        <v>0</v>
      </c>
      <c r="P276" s="372">
        <v>0</v>
      </c>
      <c r="Q276" s="372">
        <v>0</v>
      </c>
    </row>
    <row r="277" ht="36" hidden="1" customHeight="1" spans="1:17">
      <c r="A277" s="341">
        <v>2040221</v>
      </c>
      <c r="B277" s="336" t="s">
        <v>313</v>
      </c>
      <c r="C277" s="388">
        <v>0</v>
      </c>
      <c r="D277" s="489">
        <f t="shared" si="69"/>
        <v>0</v>
      </c>
      <c r="E277" s="488" t="str">
        <f t="shared" si="63"/>
        <v/>
      </c>
      <c r="F277" s="197" t="str">
        <f t="shared" si="64"/>
        <v>否</v>
      </c>
      <c r="G277" s="372" t="str">
        <f t="shared" si="65"/>
        <v>项</v>
      </c>
      <c r="H277" s="372" t="str">
        <f t="shared" si="66"/>
        <v>204</v>
      </c>
      <c r="I277" s="372" t="str">
        <f t="shared" si="67"/>
        <v>20402</v>
      </c>
      <c r="J277" s="372">
        <f t="shared" si="62"/>
        <v>0</v>
      </c>
      <c r="K277" s="372">
        <f t="shared" si="68"/>
        <v>0</v>
      </c>
      <c r="L277" s="236">
        <v>0</v>
      </c>
      <c r="M277" s="372">
        <v>0</v>
      </c>
      <c r="N277" s="236">
        <v>0</v>
      </c>
      <c r="O277" s="372">
        <v>0</v>
      </c>
      <c r="P277" s="372">
        <v>0</v>
      </c>
      <c r="Q277" s="372">
        <v>0</v>
      </c>
    </row>
    <row r="278" ht="36" hidden="1" customHeight="1" spans="1:17">
      <c r="A278" s="341">
        <v>2040222</v>
      </c>
      <c r="B278" s="336" t="s">
        <v>314</v>
      </c>
      <c r="C278" s="388">
        <v>0</v>
      </c>
      <c r="D278" s="489">
        <f t="shared" si="69"/>
        <v>0</v>
      </c>
      <c r="E278" s="488" t="str">
        <f t="shared" si="63"/>
        <v/>
      </c>
      <c r="F278" s="197" t="str">
        <f t="shared" si="64"/>
        <v>否</v>
      </c>
      <c r="G278" s="372" t="str">
        <f t="shared" si="65"/>
        <v>项</v>
      </c>
      <c r="H278" s="372" t="str">
        <f t="shared" si="66"/>
        <v>204</v>
      </c>
      <c r="I278" s="372" t="str">
        <f t="shared" si="67"/>
        <v>20402</v>
      </c>
      <c r="J278" s="372">
        <f t="shared" si="62"/>
        <v>0</v>
      </c>
      <c r="K278" s="372">
        <f t="shared" si="68"/>
        <v>0</v>
      </c>
      <c r="L278" s="236">
        <v>0</v>
      </c>
      <c r="M278" s="372">
        <v>0</v>
      </c>
      <c r="N278" s="236">
        <v>0</v>
      </c>
      <c r="O278" s="372">
        <v>0</v>
      </c>
      <c r="P278" s="372">
        <v>0</v>
      </c>
      <c r="Q278" s="372">
        <v>0</v>
      </c>
    </row>
    <row r="279" ht="36" hidden="1" customHeight="1" spans="1:17">
      <c r="A279" s="341">
        <v>2040223</v>
      </c>
      <c r="B279" s="336" t="s">
        <v>315</v>
      </c>
      <c r="C279" s="388">
        <v>0</v>
      </c>
      <c r="D279" s="489">
        <f t="shared" si="69"/>
        <v>0</v>
      </c>
      <c r="E279" s="488" t="str">
        <f t="shared" si="63"/>
        <v/>
      </c>
      <c r="F279" s="197" t="str">
        <f t="shared" si="64"/>
        <v>否</v>
      </c>
      <c r="G279" s="372" t="str">
        <f t="shared" si="65"/>
        <v>项</v>
      </c>
      <c r="H279" s="372" t="str">
        <f t="shared" si="66"/>
        <v>204</v>
      </c>
      <c r="I279" s="372" t="str">
        <f t="shared" si="67"/>
        <v>20402</v>
      </c>
      <c r="J279" s="372">
        <f t="shared" si="62"/>
        <v>0</v>
      </c>
      <c r="K279" s="372">
        <f t="shared" si="68"/>
        <v>0</v>
      </c>
      <c r="L279" s="236">
        <v>0</v>
      </c>
      <c r="M279" s="372">
        <v>0</v>
      </c>
      <c r="N279" s="236">
        <v>0</v>
      </c>
      <c r="O279" s="372">
        <v>0</v>
      </c>
      <c r="P279" s="372">
        <v>0</v>
      </c>
      <c r="Q279" s="372">
        <v>0</v>
      </c>
    </row>
    <row r="280" ht="36" hidden="1" customHeight="1" spans="1:17">
      <c r="A280" s="341">
        <v>2040250</v>
      </c>
      <c r="B280" s="336" t="s">
        <v>154</v>
      </c>
      <c r="C280" s="388">
        <v>0</v>
      </c>
      <c r="D280" s="489">
        <f t="shared" si="69"/>
        <v>0</v>
      </c>
      <c r="E280" s="488" t="str">
        <f t="shared" si="63"/>
        <v/>
      </c>
      <c r="F280" s="197" t="str">
        <f t="shared" si="64"/>
        <v>否</v>
      </c>
      <c r="G280" s="372" t="str">
        <f t="shared" si="65"/>
        <v>项</v>
      </c>
      <c r="H280" s="372" t="str">
        <f t="shared" si="66"/>
        <v>204</v>
      </c>
      <c r="I280" s="372" t="str">
        <f t="shared" si="67"/>
        <v>20402</v>
      </c>
      <c r="J280" s="372">
        <f t="shared" si="62"/>
        <v>0</v>
      </c>
      <c r="K280" s="372">
        <f t="shared" si="68"/>
        <v>0</v>
      </c>
      <c r="L280" s="236">
        <v>0</v>
      </c>
      <c r="M280" s="372">
        <v>0</v>
      </c>
      <c r="N280" s="236">
        <v>0</v>
      </c>
      <c r="O280" s="372">
        <v>0</v>
      </c>
      <c r="P280" s="372">
        <v>0</v>
      </c>
      <c r="Q280" s="372">
        <v>0</v>
      </c>
    </row>
    <row r="281" ht="33" customHeight="1" spans="1:17">
      <c r="A281" s="341">
        <v>2040299</v>
      </c>
      <c r="B281" s="336" t="s">
        <v>316</v>
      </c>
      <c r="C281" s="388">
        <v>1215</v>
      </c>
      <c r="D281" s="489">
        <v>2106</v>
      </c>
      <c r="E281" s="488">
        <f t="shared" si="63"/>
        <v>0.733333333333333</v>
      </c>
      <c r="F281" s="197" t="str">
        <f t="shared" si="64"/>
        <v>是</v>
      </c>
      <c r="G281" s="372" t="str">
        <f t="shared" si="65"/>
        <v>项</v>
      </c>
      <c r="H281" s="372" t="str">
        <f t="shared" si="66"/>
        <v>204</v>
      </c>
      <c r="I281" s="372" t="str">
        <f t="shared" si="67"/>
        <v>20402</v>
      </c>
      <c r="J281" s="372">
        <f t="shared" si="62"/>
        <v>2106</v>
      </c>
      <c r="K281" s="372">
        <f t="shared" si="68"/>
        <v>2105.562767</v>
      </c>
      <c r="L281" s="236">
        <v>118.504</v>
      </c>
      <c r="M281" s="372">
        <v>253.5</v>
      </c>
      <c r="N281" s="236">
        <v>0</v>
      </c>
      <c r="O281" s="372">
        <v>800</v>
      </c>
      <c r="P281" s="372">
        <v>933.558767</v>
      </c>
      <c r="Q281" s="372">
        <v>0</v>
      </c>
    </row>
    <row r="282" ht="36" hidden="1" customHeight="1" spans="1:16">
      <c r="A282" s="341">
        <v>20403</v>
      </c>
      <c r="B282" s="336" t="s">
        <v>317</v>
      </c>
      <c r="C282" s="487">
        <f>SUM(C283:C288)</f>
        <v>0</v>
      </c>
      <c r="D282" s="487">
        <f>SUM(D283:D288)</f>
        <v>0</v>
      </c>
      <c r="E282" s="488" t="str">
        <f t="shared" si="63"/>
        <v/>
      </c>
      <c r="F282" s="197" t="str">
        <f t="shared" si="64"/>
        <v>否</v>
      </c>
      <c r="G282" s="372" t="str">
        <f t="shared" si="65"/>
        <v>款</v>
      </c>
      <c r="H282" s="372" t="str">
        <f t="shared" si="66"/>
        <v>204</v>
      </c>
      <c r="I282" s="372" t="str">
        <f t="shared" si="67"/>
        <v>20403</v>
      </c>
      <c r="J282" s="372">
        <f t="shared" si="62"/>
        <v>0</v>
      </c>
      <c r="K282" s="372">
        <f t="shared" si="68"/>
        <v>0</v>
      </c>
      <c r="L282" s="236">
        <v>0</v>
      </c>
      <c r="N282" s="236">
        <v>0</v>
      </c>
      <c r="O282" s="372">
        <v>0</v>
      </c>
      <c r="P282" s="372">
        <v>0</v>
      </c>
    </row>
    <row r="283" ht="36" hidden="1" customHeight="1" spans="1:17">
      <c r="A283" s="341">
        <v>2040301</v>
      </c>
      <c r="B283" s="336" t="s">
        <v>145</v>
      </c>
      <c r="C283" s="388">
        <v>0</v>
      </c>
      <c r="D283" s="489">
        <f t="shared" ref="D283:D288" si="70">ROUND(J283-Q283,0)</f>
        <v>0</v>
      </c>
      <c r="E283" s="488" t="str">
        <f t="shared" si="63"/>
        <v/>
      </c>
      <c r="F283" s="197" t="str">
        <f t="shared" si="64"/>
        <v>否</v>
      </c>
      <c r="G283" s="372" t="str">
        <f t="shared" si="65"/>
        <v>项</v>
      </c>
      <c r="H283" s="372" t="str">
        <f t="shared" si="66"/>
        <v>204</v>
      </c>
      <c r="I283" s="372" t="str">
        <f t="shared" si="67"/>
        <v>20403</v>
      </c>
      <c r="J283" s="372">
        <f t="shared" si="62"/>
        <v>0</v>
      </c>
      <c r="K283" s="372">
        <f t="shared" si="68"/>
        <v>0</v>
      </c>
      <c r="L283" s="236">
        <v>0</v>
      </c>
      <c r="M283" s="372">
        <v>0</v>
      </c>
      <c r="N283" s="236">
        <v>0</v>
      </c>
      <c r="O283" s="372">
        <v>0</v>
      </c>
      <c r="P283" s="372">
        <v>0</v>
      </c>
      <c r="Q283" s="372">
        <v>0</v>
      </c>
    </row>
    <row r="284" ht="36" hidden="1" customHeight="1" spans="1:17">
      <c r="A284" s="341">
        <v>2040302</v>
      </c>
      <c r="B284" s="336" t="s">
        <v>146</v>
      </c>
      <c r="C284" s="388">
        <v>0</v>
      </c>
      <c r="D284" s="489">
        <f t="shared" si="70"/>
        <v>0</v>
      </c>
      <c r="E284" s="488" t="str">
        <f t="shared" si="63"/>
        <v/>
      </c>
      <c r="F284" s="197" t="str">
        <f t="shared" si="64"/>
        <v>否</v>
      </c>
      <c r="G284" s="372" t="str">
        <f t="shared" si="65"/>
        <v>项</v>
      </c>
      <c r="H284" s="372" t="str">
        <f t="shared" si="66"/>
        <v>204</v>
      </c>
      <c r="I284" s="372" t="str">
        <f t="shared" si="67"/>
        <v>20403</v>
      </c>
      <c r="J284" s="372">
        <f t="shared" si="62"/>
        <v>0</v>
      </c>
      <c r="K284" s="372">
        <f t="shared" si="68"/>
        <v>0</v>
      </c>
      <c r="L284" s="236">
        <v>0</v>
      </c>
      <c r="M284" s="372">
        <v>0</v>
      </c>
      <c r="N284" s="236">
        <v>0</v>
      </c>
      <c r="O284" s="372">
        <v>0</v>
      </c>
      <c r="P284" s="372">
        <v>0</v>
      </c>
      <c r="Q284" s="372">
        <v>0</v>
      </c>
    </row>
    <row r="285" ht="36" hidden="1" customHeight="1" spans="1:17">
      <c r="A285" s="341">
        <v>2040303</v>
      </c>
      <c r="B285" s="336" t="s">
        <v>147</v>
      </c>
      <c r="C285" s="388">
        <v>0</v>
      </c>
      <c r="D285" s="489">
        <f t="shared" si="70"/>
        <v>0</v>
      </c>
      <c r="E285" s="488" t="str">
        <f t="shared" si="63"/>
        <v/>
      </c>
      <c r="F285" s="197" t="str">
        <f t="shared" si="64"/>
        <v>否</v>
      </c>
      <c r="G285" s="372" t="str">
        <f t="shared" si="65"/>
        <v>项</v>
      </c>
      <c r="H285" s="372" t="str">
        <f t="shared" si="66"/>
        <v>204</v>
      </c>
      <c r="I285" s="372" t="str">
        <f t="shared" si="67"/>
        <v>20403</v>
      </c>
      <c r="J285" s="372">
        <f t="shared" si="62"/>
        <v>0</v>
      </c>
      <c r="K285" s="372">
        <f t="shared" si="68"/>
        <v>0</v>
      </c>
      <c r="L285" s="236">
        <v>0</v>
      </c>
      <c r="M285" s="372">
        <v>0</v>
      </c>
      <c r="N285" s="236">
        <v>0</v>
      </c>
      <c r="O285" s="372">
        <v>0</v>
      </c>
      <c r="P285" s="372">
        <v>0</v>
      </c>
      <c r="Q285" s="372">
        <v>0</v>
      </c>
    </row>
    <row r="286" ht="36" hidden="1" customHeight="1" spans="1:17">
      <c r="A286" s="341">
        <v>2040304</v>
      </c>
      <c r="B286" s="336" t="s">
        <v>318</v>
      </c>
      <c r="C286" s="388">
        <v>0</v>
      </c>
      <c r="D286" s="489">
        <f t="shared" si="70"/>
        <v>0</v>
      </c>
      <c r="E286" s="488" t="str">
        <f t="shared" si="63"/>
        <v/>
      </c>
      <c r="F286" s="197" t="str">
        <f t="shared" si="64"/>
        <v>否</v>
      </c>
      <c r="G286" s="372" t="str">
        <f t="shared" si="65"/>
        <v>项</v>
      </c>
      <c r="H286" s="372" t="str">
        <f t="shared" si="66"/>
        <v>204</v>
      </c>
      <c r="I286" s="372" t="str">
        <f t="shared" si="67"/>
        <v>20403</v>
      </c>
      <c r="J286" s="372">
        <f t="shared" si="62"/>
        <v>0</v>
      </c>
      <c r="K286" s="372">
        <f t="shared" si="68"/>
        <v>0</v>
      </c>
      <c r="L286" s="236">
        <v>0</v>
      </c>
      <c r="M286" s="372">
        <v>0</v>
      </c>
      <c r="N286" s="236">
        <v>0</v>
      </c>
      <c r="O286" s="372">
        <v>0</v>
      </c>
      <c r="P286" s="372">
        <v>0</v>
      </c>
      <c r="Q286" s="372">
        <v>0</v>
      </c>
    </row>
    <row r="287" ht="36" hidden="1" customHeight="1" spans="1:17">
      <c r="A287" s="341">
        <v>2040350</v>
      </c>
      <c r="B287" s="336" t="s">
        <v>154</v>
      </c>
      <c r="C287" s="388">
        <v>0</v>
      </c>
      <c r="D287" s="489">
        <f t="shared" si="70"/>
        <v>0</v>
      </c>
      <c r="E287" s="488" t="str">
        <f t="shared" si="63"/>
        <v/>
      </c>
      <c r="F287" s="197" t="str">
        <f t="shared" si="64"/>
        <v>否</v>
      </c>
      <c r="G287" s="372" t="str">
        <f t="shared" si="65"/>
        <v>项</v>
      </c>
      <c r="H287" s="372" t="str">
        <f t="shared" si="66"/>
        <v>204</v>
      </c>
      <c r="I287" s="372" t="str">
        <f t="shared" si="67"/>
        <v>20403</v>
      </c>
      <c r="J287" s="372">
        <f t="shared" si="62"/>
        <v>0</v>
      </c>
      <c r="K287" s="372">
        <f t="shared" si="68"/>
        <v>0</v>
      </c>
      <c r="L287" s="236">
        <v>0</v>
      </c>
      <c r="M287" s="372">
        <v>0</v>
      </c>
      <c r="N287" s="236">
        <v>0</v>
      </c>
      <c r="O287" s="372">
        <v>0</v>
      </c>
      <c r="P287" s="372">
        <v>0</v>
      </c>
      <c r="Q287" s="372">
        <v>0</v>
      </c>
    </row>
    <row r="288" ht="36" hidden="1" customHeight="1" spans="1:17">
      <c r="A288" s="341">
        <v>2040399</v>
      </c>
      <c r="B288" s="336" t="s">
        <v>319</v>
      </c>
      <c r="C288" s="388">
        <v>0</v>
      </c>
      <c r="D288" s="489">
        <f t="shared" si="70"/>
        <v>0</v>
      </c>
      <c r="E288" s="488" t="str">
        <f t="shared" si="63"/>
        <v/>
      </c>
      <c r="F288" s="197" t="str">
        <f t="shared" si="64"/>
        <v>否</v>
      </c>
      <c r="G288" s="372" t="str">
        <f t="shared" si="65"/>
        <v>项</v>
      </c>
      <c r="H288" s="372" t="str">
        <f t="shared" si="66"/>
        <v>204</v>
      </c>
      <c r="I288" s="372" t="str">
        <f t="shared" si="67"/>
        <v>20403</v>
      </c>
      <c r="J288" s="372">
        <f t="shared" si="62"/>
        <v>0</v>
      </c>
      <c r="K288" s="372">
        <f t="shared" si="68"/>
        <v>0</v>
      </c>
      <c r="L288" s="236">
        <v>0</v>
      </c>
      <c r="M288" s="372">
        <v>0</v>
      </c>
      <c r="N288" s="236">
        <v>0</v>
      </c>
      <c r="O288" s="372">
        <v>0</v>
      </c>
      <c r="P288" s="372">
        <v>0</v>
      </c>
      <c r="Q288" s="372">
        <v>0</v>
      </c>
    </row>
    <row r="289" ht="33" customHeight="1" spans="1:16">
      <c r="A289" s="341">
        <v>20404</v>
      </c>
      <c r="B289" s="336" t="s">
        <v>320</v>
      </c>
      <c r="C289" s="487">
        <f>SUM(C290:C296)</f>
        <v>30</v>
      </c>
      <c r="D289" s="487">
        <f>SUM(D290:D296)</f>
        <v>0</v>
      </c>
      <c r="E289" s="488">
        <f t="shared" si="63"/>
        <v>-1</v>
      </c>
      <c r="F289" s="197" t="str">
        <f t="shared" si="64"/>
        <v>是</v>
      </c>
      <c r="G289" s="372" t="str">
        <f t="shared" si="65"/>
        <v>款</v>
      </c>
      <c r="H289" s="372" t="str">
        <f t="shared" si="66"/>
        <v>204</v>
      </c>
      <c r="I289" s="372" t="str">
        <f t="shared" si="67"/>
        <v>20404</v>
      </c>
      <c r="J289" s="372">
        <f t="shared" si="62"/>
        <v>0</v>
      </c>
      <c r="K289" s="372">
        <f t="shared" si="68"/>
        <v>0</v>
      </c>
      <c r="L289" s="236">
        <v>0</v>
      </c>
      <c r="N289" s="236">
        <v>0</v>
      </c>
      <c r="O289" s="372">
        <v>0</v>
      </c>
      <c r="P289" s="372">
        <v>0</v>
      </c>
    </row>
    <row r="290" ht="36" hidden="1" customHeight="1" spans="1:17">
      <c r="A290" s="341">
        <v>2040401</v>
      </c>
      <c r="B290" s="336" t="s">
        <v>145</v>
      </c>
      <c r="C290" s="388"/>
      <c r="D290" s="489">
        <f t="shared" ref="D290:D296" si="71">ROUND(J290-Q290,0)</f>
        <v>0</v>
      </c>
      <c r="E290" s="488" t="str">
        <f t="shared" si="63"/>
        <v/>
      </c>
      <c r="F290" s="197" t="str">
        <f t="shared" si="64"/>
        <v>否</v>
      </c>
      <c r="G290" s="372" t="str">
        <f t="shared" si="65"/>
        <v>项</v>
      </c>
      <c r="H290" s="372" t="str">
        <f t="shared" si="66"/>
        <v>204</v>
      </c>
      <c r="I290" s="372" t="str">
        <f t="shared" si="67"/>
        <v>20404</v>
      </c>
      <c r="J290" s="372">
        <f t="shared" si="62"/>
        <v>0</v>
      </c>
      <c r="K290" s="372">
        <f t="shared" si="68"/>
        <v>0</v>
      </c>
      <c r="L290" s="236">
        <v>0</v>
      </c>
      <c r="M290" s="372">
        <v>0</v>
      </c>
      <c r="N290" s="236">
        <v>0</v>
      </c>
      <c r="O290" s="372">
        <v>0</v>
      </c>
      <c r="P290" s="372">
        <v>0</v>
      </c>
      <c r="Q290" s="372">
        <v>0</v>
      </c>
    </row>
    <row r="291" ht="36" hidden="1" customHeight="1" spans="1:17">
      <c r="A291" s="341">
        <v>2040402</v>
      </c>
      <c r="B291" s="336" t="s">
        <v>146</v>
      </c>
      <c r="C291" s="388">
        <v>0</v>
      </c>
      <c r="D291" s="489">
        <f t="shared" si="71"/>
        <v>0</v>
      </c>
      <c r="E291" s="488" t="str">
        <f t="shared" si="63"/>
        <v/>
      </c>
      <c r="F291" s="197" t="str">
        <f t="shared" si="64"/>
        <v>否</v>
      </c>
      <c r="G291" s="372" t="str">
        <f t="shared" si="65"/>
        <v>项</v>
      </c>
      <c r="H291" s="372" t="str">
        <f t="shared" si="66"/>
        <v>204</v>
      </c>
      <c r="I291" s="372" t="str">
        <f t="shared" si="67"/>
        <v>20404</v>
      </c>
      <c r="J291" s="372">
        <f t="shared" si="62"/>
        <v>0</v>
      </c>
      <c r="K291" s="372">
        <f t="shared" si="68"/>
        <v>0</v>
      </c>
      <c r="L291" s="236">
        <v>0</v>
      </c>
      <c r="M291" s="372">
        <v>0</v>
      </c>
      <c r="N291" s="236">
        <v>0</v>
      </c>
      <c r="O291" s="372">
        <v>0</v>
      </c>
      <c r="P291" s="372">
        <v>0</v>
      </c>
      <c r="Q291" s="372">
        <v>0</v>
      </c>
    </row>
    <row r="292" ht="36" hidden="1" customHeight="1" spans="1:17">
      <c r="A292" s="341">
        <v>2040403</v>
      </c>
      <c r="B292" s="336" t="s">
        <v>147</v>
      </c>
      <c r="C292" s="388">
        <v>0</v>
      </c>
      <c r="D292" s="489">
        <f t="shared" si="71"/>
        <v>0</v>
      </c>
      <c r="E292" s="488" t="str">
        <f t="shared" si="63"/>
        <v/>
      </c>
      <c r="F292" s="197" t="str">
        <f t="shared" si="64"/>
        <v>否</v>
      </c>
      <c r="G292" s="372" t="str">
        <f t="shared" si="65"/>
        <v>项</v>
      </c>
      <c r="H292" s="372" t="str">
        <f t="shared" si="66"/>
        <v>204</v>
      </c>
      <c r="I292" s="372" t="str">
        <f t="shared" si="67"/>
        <v>20404</v>
      </c>
      <c r="J292" s="372">
        <f t="shared" si="62"/>
        <v>0</v>
      </c>
      <c r="K292" s="372">
        <f t="shared" si="68"/>
        <v>0</v>
      </c>
      <c r="L292" s="236">
        <v>0</v>
      </c>
      <c r="M292" s="372">
        <v>0</v>
      </c>
      <c r="N292" s="236">
        <v>0</v>
      </c>
      <c r="O292" s="372">
        <v>0</v>
      </c>
      <c r="P292" s="372">
        <v>0</v>
      </c>
      <c r="Q292" s="372">
        <v>0</v>
      </c>
    </row>
    <row r="293" ht="36" hidden="1" customHeight="1" spans="1:17">
      <c r="A293" s="341">
        <v>2040409</v>
      </c>
      <c r="B293" s="336" t="s">
        <v>321</v>
      </c>
      <c r="C293" s="388">
        <v>0</v>
      </c>
      <c r="D293" s="489">
        <f t="shared" si="71"/>
        <v>0</v>
      </c>
      <c r="E293" s="488" t="str">
        <f t="shared" si="63"/>
        <v/>
      </c>
      <c r="F293" s="197" t="str">
        <f t="shared" si="64"/>
        <v>否</v>
      </c>
      <c r="G293" s="372" t="str">
        <f t="shared" si="65"/>
        <v>项</v>
      </c>
      <c r="H293" s="372" t="str">
        <f t="shared" si="66"/>
        <v>204</v>
      </c>
      <c r="I293" s="372" t="str">
        <f t="shared" si="67"/>
        <v>20404</v>
      </c>
      <c r="J293" s="372">
        <f t="shared" si="62"/>
        <v>0</v>
      </c>
      <c r="K293" s="372">
        <f t="shared" si="68"/>
        <v>0</v>
      </c>
      <c r="L293" s="236">
        <v>0</v>
      </c>
      <c r="M293" s="372">
        <v>0</v>
      </c>
      <c r="N293" s="236">
        <v>0</v>
      </c>
      <c r="O293" s="372">
        <v>0</v>
      </c>
      <c r="P293" s="372">
        <v>0</v>
      </c>
      <c r="Q293" s="372">
        <v>0</v>
      </c>
    </row>
    <row r="294" ht="36" hidden="1" customHeight="1" spans="1:17">
      <c r="A294" s="341">
        <v>2040410</v>
      </c>
      <c r="B294" s="336" t="s">
        <v>322</v>
      </c>
      <c r="C294" s="388">
        <v>0</v>
      </c>
      <c r="D294" s="489">
        <f t="shared" si="71"/>
        <v>0</v>
      </c>
      <c r="E294" s="488" t="str">
        <f t="shared" si="63"/>
        <v/>
      </c>
      <c r="F294" s="197" t="str">
        <f t="shared" si="64"/>
        <v>否</v>
      </c>
      <c r="G294" s="372" t="str">
        <f t="shared" si="65"/>
        <v>项</v>
      </c>
      <c r="H294" s="372" t="str">
        <f t="shared" si="66"/>
        <v>204</v>
      </c>
      <c r="I294" s="372" t="str">
        <f t="shared" si="67"/>
        <v>20404</v>
      </c>
      <c r="J294" s="372">
        <f t="shared" si="62"/>
        <v>0</v>
      </c>
      <c r="K294" s="372">
        <f t="shared" si="68"/>
        <v>0</v>
      </c>
      <c r="L294" s="236">
        <v>0</v>
      </c>
      <c r="M294" s="372">
        <v>0</v>
      </c>
      <c r="N294" s="236">
        <v>0</v>
      </c>
      <c r="O294" s="372">
        <v>0</v>
      </c>
      <c r="P294" s="372">
        <v>0</v>
      </c>
      <c r="Q294" s="372">
        <v>0</v>
      </c>
    </row>
    <row r="295" ht="36" hidden="1" customHeight="1" spans="1:17">
      <c r="A295" s="341">
        <v>2040450</v>
      </c>
      <c r="B295" s="336" t="s">
        <v>154</v>
      </c>
      <c r="C295" s="388">
        <v>0</v>
      </c>
      <c r="D295" s="489">
        <f t="shared" si="71"/>
        <v>0</v>
      </c>
      <c r="E295" s="488" t="str">
        <f t="shared" si="63"/>
        <v/>
      </c>
      <c r="F295" s="197" t="str">
        <f t="shared" si="64"/>
        <v>否</v>
      </c>
      <c r="G295" s="372" t="str">
        <f t="shared" si="65"/>
        <v>项</v>
      </c>
      <c r="H295" s="372" t="str">
        <f t="shared" si="66"/>
        <v>204</v>
      </c>
      <c r="I295" s="372" t="str">
        <f t="shared" si="67"/>
        <v>20404</v>
      </c>
      <c r="J295" s="372">
        <f t="shared" si="62"/>
        <v>0</v>
      </c>
      <c r="K295" s="372">
        <f t="shared" si="68"/>
        <v>0</v>
      </c>
      <c r="L295" s="236">
        <v>0</v>
      </c>
      <c r="M295" s="372">
        <v>0</v>
      </c>
      <c r="N295" s="236">
        <v>0</v>
      </c>
      <c r="O295" s="372">
        <v>0</v>
      </c>
      <c r="P295" s="372">
        <v>0</v>
      </c>
      <c r="Q295" s="372">
        <v>0</v>
      </c>
    </row>
    <row r="296" ht="33" customHeight="1" spans="1:17">
      <c r="A296" s="341">
        <v>2040499</v>
      </c>
      <c r="B296" s="336" t="s">
        <v>323</v>
      </c>
      <c r="C296" s="388">
        <v>30</v>
      </c>
      <c r="D296" s="489">
        <f t="shared" si="71"/>
        <v>0</v>
      </c>
      <c r="E296" s="488">
        <f t="shared" si="63"/>
        <v>-1</v>
      </c>
      <c r="F296" s="197" t="str">
        <f t="shared" si="64"/>
        <v>是</v>
      </c>
      <c r="G296" s="372" t="str">
        <f t="shared" si="65"/>
        <v>项</v>
      </c>
      <c r="H296" s="372" t="str">
        <f t="shared" si="66"/>
        <v>204</v>
      </c>
      <c r="I296" s="372" t="str">
        <f t="shared" si="67"/>
        <v>20404</v>
      </c>
      <c r="J296" s="372">
        <f t="shared" si="62"/>
        <v>0</v>
      </c>
      <c r="K296" s="372">
        <f t="shared" si="68"/>
        <v>0</v>
      </c>
      <c r="L296" s="236">
        <v>0</v>
      </c>
      <c r="M296" s="372">
        <v>0</v>
      </c>
      <c r="N296" s="236">
        <v>0</v>
      </c>
      <c r="O296" s="372">
        <v>0</v>
      </c>
      <c r="P296" s="372">
        <v>0</v>
      </c>
      <c r="Q296" s="372">
        <v>0</v>
      </c>
    </row>
    <row r="297" ht="33" customHeight="1" spans="1:16">
      <c r="A297" s="341">
        <v>20405</v>
      </c>
      <c r="B297" s="336" t="s">
        <v>324</v>
      </c>
      <c r="C297" s="487">
        <f>SUM(C298:C305)</f>
        <v>20</v>
      </c>
      <c r="D297" s="487">
        <f>SUM(D298:D305)</f>
        <v>0</v>
      </c>
      <c r="E297" s="488">
        <f t="shared" si="63"/>
        <v>-1</v>
      </c>
      <c r="F297" s="197" t="str">
        <f t="shared" si="64"/>
        <v>是</v>
      </c>
      <c r="G297" s="372" t="str">
        <f t="shared" si="65"/>
        <v>款</v>
      </c>
      <c r="H297" s="372" t="str">
        <f t="shared" si="66"/>
        <v>204</v>
      </c>
      <c r="I297" s="372" t="str">
        <f t="shared" si="67"/>
        <v>20405</v>
      </c>
      <c r="J297" s="372">
        <f t="shared" si="62"/>
        <v>0</v>
      </c>
      <c r="K297" s="372">
        <f t="shared" si="68"/>
        <v>0</v>
      </c>
      <c r="L297" s="236">
        <v>0</v>
      </c>
      <c r="N297" s="236">
        <v>0</v>
      </c>
      <c r="O297" s="372">
        <v>0</v>
      </c>
      <c r="P297" s="372">
        <v>0</v>
      </c>
    </row>
    <row r="298" ht="36" hidden="1" customHeight="1" spans="1:17">
      <c r="A298" s="341">
        <v>2040501</v>
      </c>
      <c r="B298" s="336" t="s">
        <v>145</v>
      </c>
      <c r="C298" s="388">
        <v>0</v>
      </c>
      <c r="D298" s="489">
        <f t="shared" ref="D298:D305" si="72">ROUND(J298-Q298,0)</f>
        <v>0</v>
      </c>
      <c r="E298" s="488" t="str">
        <f t="shared" si="63"/>
        <v/>
      </c>
      <c r="F298" s="197" t="str">
        <f t="shared" si="64"/>
        <v>否</v>
      </c>
      <c r="G298" s="372" t="str">
        <f t="shared" si="65"/>
        <v>项</v>
      </c>
      <c r="H298" s="372" t="str">
        <f t="shared" si="66"/>
        <v>204</v>
      </c>
      <c r="I298" s="372" t="str">
        <f t="shared" si="67"/>
        <v>20405</v>
      </c>
      <c r="J298" s="372">
        <f t="shared" si="62"/>
        <v>0</v>
      </c>
      <c r="K298" s="372">
        <f t="shared" si="68"/>
        <v>0</v>
      </c>
      <c r="L298" s="236">
        <v>0</v>
      </c>
      <c r="M298" s="372">
        <v>0</v>
      </c>
      <c r="N298" s="236">
        <v>0</v>
      </c>
      <c r="O298" s="372">
        <v>0</v>
      </c>
      <c r="P298" s="372">
        <v>0</v>
      </c>
      <c r="Q298" s="372">
        <v>0</v>
      </c>
    </row>
    <row r="299" ht="36" hidden="1" customHeight="1" spans="1:17">
      <c r="A299" s="341">
        <v>2040502</v>
      </c>
      <c r="B299" s="336" t="s">
        <v>146</v>
      </c>
      <c r="C299" s="388">
        <v>0</v>
      </c>
      <c r="D299" s="489">
        <f t="shared" si="72"/>
        <v>0</v>
      </c>
      <c r="E299" s="488" t="str">
        <f t="shared" si="63"/>
        <v/>
      </c>
      <c r="F299" s="197" t="str">
        <f t="shared" si="64"/>
        <v>否</v>
      </c>
      <c r="G299" s="372" t="str">
        <f t="shared" si="65"/>
        <v>项</v>
      </c>
      <c r="H299" s="372" t="str">
        <f t="shared" si="66"/>
        <v>204</v>
      </c>
      <c r="I299" s="372" t="str">
        <f t="shared" si="67"/>
        <v>20405</v>
      </c>
      <c r="J299" s="372">
        <f t="shared" si="62"/>
        <v>0</v>
      </c>
      <c r="K299" s="372">
        <f t="shared" si="68"/>
        <v>0</v>
      </c>
      <c r="L299" s="236">
        <v>0</v>
      </c>
      <c r="M299" s="372">
        <v>0</v>
      </c>
      <c r="N299" s="236">
        <v>0</v>
      </c>
      <c r="O299" s="372">
        <v>0</v>
      </c>
      <c r="P299" s="372">
        <v>0</v>
      </c>
      <c r="Q299" s="372">
        <v>0</v>
      </c>
    </row>
    <row r="300" ht="36" hidden="1" customHeight="1" spans="1:17">
      <c r="A300" s="341">
        <v>2040503</v>
      </c>
      <c r="B300" s="336" t="s">
        <v>147</v>
      </c>
      <c r="C300" s="388">
        <v>0</v>
      </c>
      <c r="D300" s="489">
        <f t="shared" si="72"/>
        <v>0</v>
      </c>
      <c r="E300" s="488" t="str">
        <f t="shared" si="63"/>
        <v/>
      </c>
      <c r="F300" s="197" t="str">
        <f t="shared" si="64"/>
        <v>否</v>
      </c>
      <c r="G300" s="372" t="str">
        <f t="shared" si="65"/>
        <v>项</v>
      </c>
      <c r="H300" s="372" t="str">
        <f t="shared" si="66"/>
        <v>204</v>
      </c>
      <c r="I300" s="372" t="str">
        <f t="shared" si="67"/>
        <v>20405</v>
      </c>
      <c r="J300" s="372">
        <f t="shared" si="62"/>
        <v>0</v>
      </c>
      <c r="K300" s="372">
        <f t="shared" si="68"/>
        <v>0</v>
      </c>
      <c r="L300" s="236">
        <v>0</v>
      </c>
      <c r="M300" s="372">
        <v>0</v>
      </c>
      <c r="N300" s="236">
        <v>0</v>
      </c>
      <c r="O300" s="372">
        <v>0</v>
      </c>
      <c r="P300" s="372">
        <v>0</v>
      </c>
      <c r="Q300" s="372">
        <v>0</v>
      </c>
    </row>
    <row r="301" ht="36" hidden="1" customHeight="1" spans="1:17">
      <c r="A301" s="341">
        <v>2040504</v>
      </c>
      <c r="B301" s="336" t="s">
        <v>325</v>
      </c>
      <c r="C301" s="388">
        <v>0</v>
      </c>
      <c r="D301" s="489">
        <f t="shared" si="72"/>
        <v>0</v>
      </c>
      <c r="E301" s="488" t="str">
        <f t="shared" si="63"/>
        <v/>
      </c>
      <c r="F301" s="197" t="str">
        <f t="shared" si="64"/>
        <v>否</v>
      </c>
      <c r="G301" s="372" t="str">
        <f t="shared" si="65"/>
        <v>项</v>
      </c>
      <c r="H301" s="372" t="str">
        <f t="shared" si="66"/>
        <v>204</v>
      </c>
      <c r="I301" s="372" t="str">
        <f t="shared" si="67"/>
        <v>20405</v>
      </c>
      <c r="J301" s="372">
        <f t="shared" si="62"/>
        <v>0</v>
      </c>
      <c r="K301" s="372">
        <f t="shared" si="68"/>
        <v>0</v>
      </c>
      <c r="L301" s="236">
        <v>0</v>
      </c>
      <c r="M301" s="372">
        <v>0</v>
      </c>
      <c r="N301" s="236">
        <v>0</v>
      </c>
      <c r="O301" s="372">
        <v>0</v>
      </c>
      <c r="P301" s="372">
        <v>0</v>
      </c>
      <c r="Q301" s="372">
        <v>0</v>
      </c>
    </row>
    <row r="302" ht="36" hidden="1" customHeight="1" spans="1:17">
      <c r="A302" s="341">
        <v>2040505</v>
      </c>
      <c r="B302" s="336" t="s">
        <v>326</v>
      </c>
      <c r="C302" s="388">
        <v>0</v>
      </c>
      <c r="D302" s="489">
        <f t="shared" si="72"/>
        <v>0</v>
      </c>
      <c r="E302" s="488" t="str">
        <f t="shared" si="63"/>
        <v/>
      </c>
      <c r="F302" s="197" t="str">
        <f t="shared" si="64"/>
        <v>否</v>
      </c>
      <c r="G302" s="372" t="str">
        <f t="shared" si="65"/>
        <v>项</v>
      </c>
      <c r="H302" s="372" t="str">
        <f t="shared" si="66"/>
        <v>204</v>
      </c>
      <c r="I302" s="372" t="str">
        <f t="shared" si="67"/>
        <v>20405</v>
      </c>
      <c r="J302" s="372">
        <f t="shared" si="62"/>
        <v>0</v>
      </c>
      <c r="K302" s="372">
        <f t="shared" si="68"/>
        <v>0</v>
      </c>
      <c r="L302" s="236">
        <v>0</v>
      </c>
      <c r="M302" s="372">
        <v>0</v>
      </c>
      <c r="N302" s="236">
        <v>0</v>
      </c>
      <c r="O302" s="372">
        <v>0</v>
      </c>
      <c r="P302" s="372">
        <v>0</v>
      </c>
      <c r="Q302" s="372">
        <v>0</v>
      </c>
    </row>
    <row r="303" ht="36" hidden="1" customHeight="1" spans="1:17">
      <c r="A303" s="341">
        <v>2040506</v>
      </c>
      <c r="B303" s="336" t="s">
        <v>327</v>
      </c>
      <c r="C303" s="388">
        <v>0</v>
      </c>
      <c r="D303" s="489">
        <f t="shared" si="72"/>
        <v>0</v>
      </c>
      <c r="E303" s="488" t="str">
        <f t="shared" si="63"/>
        <v/>
      </c>
      <c r="F303" s="197" t="str">
        <f t="shared" si="64"/>
        <v>否</v>
      </c>
      <c r="G303" s="372" t="str">
        <f t="shared" si="65"/>
        <v>项</v>
      </c>
      <c r="H303" s="372" t="str">
        <f t="shared" si="66"/>
        <v>204</v>
      </c>
      <c r="I303" s="372" t="str">
        <f t="shared" si="67"/>
        <v>20405</v>
      </c>
      <c r="J303" s="372">
        <f t="shared" si="62"/>
        <v>0</v>
      </c>
      <c r="K303" s="372">
        <f t="shared" si="68"/>
        <v>0</v>
      </c>
      <c r="L303" s="236">
        <v>0</v>
      </c>
      <c r="M303" s="372">
        <v>0</v>
      </c>
      <c r="N303" s="236">
        <v>0</v>
      </c>
      <c r="O303" s="372">
        <v>0</v>
      </c>
      <c r="P303" s="372">
        <v>0</v>
      </c>
      <c r="Q303" s="372">
        <v>0</v>
      </c>
    </row>
    <row r="304" ht="36" hidden="1" customHeight="1" spans="1:17">
      <c r="A304" s="341">
        <v>2040550</v>
      </c>
      <c r="B304" s="336" t="s">
        <v>154</v>
      </c>
      <c r="C304" s="388">
        <v>0</v>
      </c>
      <c r="D304" s="489">
        <f t="shared" si="72"/>
        <v>0</v>
      </c>
      <c r="E304" s="488" t="str">
        <f t="shared" si="63"/>
        <v/>
      </c>
      <c r="F304" s="197" t="str">
        <f t="shared" si="64"/>
        <v>否</v>
      </c>
      <c r="G304" s="372" t="str">
        <f t="shared" si="65"/>
        <v>项</v>
      </c>
      <c r="H304" s="372" t="str">
        <f t="shared" si="66"/>
        <v>204</v>
      </c>
      <c r="I304" s="372" t="str">
        <f t="shared" si="67"/>
        <v>20405</v>
      </c>
      <c r="J304" s="372">
        <f t="shared" si="62"/>
        <v>0</v>
      </c>
      <c r="K304" s="372">
        <f t="shared" si="68"/>
        <v>0</v>
      </c>
      <c r="L304" s="236">
        <v>0</v>
      </c>
      <c r="M304" s="372">
        <v>0</v>
      </c>
      <c r="N304" s="236">
        <v>0</v>
      </c>
      <c r="O304" s="372">
        <v>0</v>
      </c>
      <c r="P304" s="372">
        <v>0</v>
      </c>
      <c r="Q304" s="372">
        <v>0</v>
      </c>
    </row>
    <row r="305" ht="33" customHeight="1" spans="1:17">
      <c r="A305" s="341">
        <v>2040599</v>
      </c>
      <c r="B305" s="336" t="s">
        <v>328</v>
      </c>
      <c r="C305" s="388">
        <v>20</v>
      </c>
      <c r="D305" s="489"/>
      <c r="E305" s="488">
        <f t="shared" si="63"/>
        <v>-1</v>
      </c>
      <c r="F305" s="197" t="str">
        <f t="shared" si="64"/>
        <v>是</v>
      </c>
      <c r="G305" s="372" t="str">
        <f t="shared" si="65"/>
        <v>项</v>
      </c>
      <c r="H305" s="372" t="str">
        <f t="shared" si="66"/>
        <v>204</v>
      </c>
      <c r="I305" s="372" t="str">
        <f t="shared" si="67"/>
        <v>20405</v>
      </c>
      <c r="J305" s="372">
        <f t="shared" si="62"/>
        <v>0</v>
      </c>
      <c r="K305" s="372">
        <f t="shared" si="68"/>
        <v>0</v>
      </c>
      <c r="L305" s="236">
        <v>0</v>
      </c>
      <c r="M305" s="372">
        <v>0</v>
      </c>
      <c r="N305" s="236">
        <v>0</v>
      </c>
      <c r="O305" s="372">
        <v>0</v>
      </c>
      <c r="P305" s="372">
        <v>0</v>
      </c>
      <c r="Q305" s="372">
        <v>0</v>
      </c>
    </row>
    <row r="306" ht="33" customHeight="1" spans="1:16">
      <c r="A306" s="341">
        <v>20406</v>
      </c>
      <c r="B306" s="336" t="s">
        <v>329</v>
      </c>
      <c r="C306" s="487">
        <f>SUM(C307:C319)</f>
        <v>1302</v>
      </c>
      <c r="D306" s="487">
        <f>SUM(D307:D319)</f>
        <v>1523</v>
      </c>
      <c r="E306" s="488">
        <f t="shared" si="63"/>
        <v>0.16973886328725</v>
      </c>
      <c r="F306" s="197" t="str">
        <f t="shared" si="64"/>
        <v>是</v>
      </c>
      <c r="G306" s="372" t="str">
        <f t="shared" si="65"/>
        <v>款</v>
      </c>
      <c r="H306" s="372" t="str">
        <f t="shared" si="66"/>
        <v>204</v>
      </c>
      <c r="I306" s="372" t="str">
        <f t="shared" si="67"/>
        <v>20406</v>
      </c>
      <c r="J306" s="372">
        <f t="shared" si="62"/>
        <v>0</v>
      </c>
      <c r="K306" s="372">
        <f t="shared" si="68"/>
        <v>0</v>
      </c>
      <c r="L306" s="236">
        <v>0</v>
      </c>
      <c r="N306" s="236">
        <v>0</v>
      </c>
      <c r="P306" s="372">
        <v>0</v>
      </c>
    </row>
    <row r="307" ht="33" customHeight="1" spans="1:17">
      <c r="A307" s="341">
        <v>2040601</v>
      </c>
      <c r="B307" s="336" t="s">
        <v>145</v>
      </c>
      <c r="C307" s="388">
        <v>944</v>
      </c>
      <c r="D307" s="489">
        <v>981</v>
      </c>
      <c r="E307" s="488">
        <f t="shared" si="63"/>
        <v>0.0391949152542372</v>
      </c>
      <c r="F307" s="197" t="str">
        <f t="shared" si="64"/>
        <v>是</v>
      </c>
      <c r="G307" s="372" t="str">
        <f t="shared" si="65"/>
        <v>项</v>
      </c>
      <c r="H307" s="372" t="str">
        <f t="shared" si="66"/>
        <v>204</v>
      </c>
      <c r="I307" s="372" t="str">
        <f t="shared" si="67"/>
        <v>20406</v>
      </c>
      <c r="J307" s="372">
        <f t="shared" si="62"/>
        <v>981</v>
      </c>
      <c r="K307" s="372">
        <f t="shared" si="68"/>
        <v>981.410732</v>
      </c>
      <c r="L307" s="236">
        <v>981.410732</v>
      </c>
      <c r="M307" s="372">
        <v>0</v>
      </c>
      <c r="N307" s="236">
        <v>0</v>
      </c>
      <c r="O307" s="372">
        <v>0</v>
      </c>
      <c r="P307" s="372">
        <v>0</v>
      </c>
      <c r="Q307" s="372">
        <v>0</v>
      </c>
    </row>
    <row r="308" ht="36" hidden="1" customHeight="1" spans="1:17">
      <c r="A308" s="341">
        <v>2040602</v>
      </c>
      <c r="B308" s="336" t="s">
        <v>146</v>
      </c>
      <c r="C308" s="388">
        <v>0</v>
      </c>
      <c r="D308" s="489">
        <f>ROUND(J308-Q308,0)</f>
        <v>0</v>
      </c>
      <c r="E308" s="488" t="str">
        <f t="shared" si="63"/>
        <v/>
      </c>
      <c r="F308" s="197" t="str">
        <f t="shared" si="64"/>
        <v>否</v>
      </c>
      <c r="G308" s="372" t="str">
        <f t="shared" si="65"/>
        <v>项</v>
      </c>
      <c r="H308" s="372" t="str">
        <f t="shared" si="66"/>
        <v>204</v>
      </c>
      <c r="I308" s="372" t="str">
        <f t="shared" si="67"/>
        <v>20406</v>
      </c>
      <c r="J308" s="372">
        <f t="shared" si="62"/>
        <v>0</v>
      </c>
      <c r="K308" s="372">
        <f t="shared" si="68"/>
        <v>0</v>
      </c>
      <c r="L308" s="236">
        <v>0</v>
      </c>
      <c r="M308" s="372">
        <v>0</v>
      </c>
      <c r="N308" s="236">
        <v>0</v>
      </c>
      <c r="O308" s="372">
        <v>0</v>
      </c>
      <c r="P308" s="372">
        <v>0</v>
      </c>
      <c r="Q308" s="372">
        <v>0</v>
      </c>
    </row>
    <row r="309" ht="36" hidden="1" customHeight="1" spans="1:17">
      <c r="A309" s="341">
        <v>2040603</v>
      </c>
      <c r="B309" s="336" t="s">
        <v>147</v>
      </c>
      <c r="C309" s="388">
        <v>0</v>
      </c>
      <c r="D309" s="489">
        <f>ROUND(J309-Q309,0)</f>
        <v>0</v>
      </c>
      <c r="E309" s="488" t="str">
        <f t="shared" si="63"/>
        <v/>
      </c>
      <c r="F309" s="197" t="str">
        <f t="shared" si="64"/>
        <v>否</v>
      </c>
      <c r="G309" s="372" t="str">
        <f t="shared" si="65"/>
        <v>项</v>
      </c>
      <c r="H309" s="372" t="str">
        <f t="shared" si="66"/>
        <v>204</v>
      </c>
      <c r="I309" s="372" t="str">
        <f t="shared" si="67"/>
        <v>20406</v>
      </c>
      <c r="J309" s="372">
        <f t="shared" si="62"/>
        <v>0</v>
      </c>
      <c r="K309" s="372">
        <f t="shared" si="68"/>
        <v>0</v>
      </c>
      <c r="L309" s="236">
        <v>0</v>
      </c>
      <c r="M309" s="372">
        <v>0</v>
      </c>
      <c r="N309" s="236">
        <v>0</v>
      </c>
      <c r="O309" s="372">
        <v>0</v>
      </c>
      <c r="P309" s="372">
        <v>0</v>
      </c>
      <c r="Q309" s="372">
        <v>0</v>
      </c>
    </row>
    <row r="310" ht="36" customHeight="1" spans="1:17">
      <c r="A310" s="341">
        <v>2040604</v>
      </c>
      <c r="B310" s="336" t="s">
        <v>330</v>
      </c>
      <c r="C310" s="388">
        <v>34</v>
      </c>
      <c r="D310" s="489">
        <v>71</v>
      </c>
      <c r="E310" s="488">
        <f t="shared" si="63"/>
        <v>1.08823529411765</v>
      </c>
      <c r="F310" s="197" t="str">
        <f t="shared" si="64"/>
        <v>是</v>
      </c>
      <c r="G310" s="372" t="str">
        <f t="shared" si="65"/>
        <v>项</v>
      </c>
      <c r="H310" s="372" t="str">
        <f t="shared" si="66"/>
        <v>204</v>
      </c>
      <c r="I310" s="372" t="str">
        <f t="shared" si="67"/>
        <v>20406</v>
      </c>
      <c r="J310" s="372">
        <v>71</v>
      </c>
      <c r="K310" s="372">
        <f t="shared" si="68"/>
        <v>71.4744</v>
      </c>
      <c r="L310" s="236">
        <v>0</v>
      </c>
      <c r="M310" s="372">
        <v>38.66</v>
      </c>
      <c r="N310" s="236">
        <v>0</v>
      </c>
      <c r="O310" s="372">
        <v>0</v>
      </c>
      <c r="P310" s="372">
        <v>32.8144</v>
      </c>
      <c r="Q310" s="372">
        <v>0</v>
      </c>
    </row>
    <row r="311" ht="36" customHeight="1" spans="1:17">
      <c r="A311" s="341">
        <v>2040605</v>
      </c>
      <c r="B311" s="336" t="s">
        <v>331</v>
      </c>
      <c r="C311" s="388">
        <v>5</v>
      </c>
      <c r="D311" s="489"/>
      <c r="E311" s="488">
        <f t="shared" si="63"/>
        <v>-1</v>
      </c>
      <c r="F311" s="197" t="str">
        <f t="shared" si="64"/>
        <v>是</v>
      </c>
      <c r="G311" s="372" t="str">
        <f t="shared" si="65"/>
        <v>项</v>
      </c>
      <c r="H311" s="372" t="str">
        <f t="shared" si="66"/>
        <v>204</v>
      </c>
      <c r="I311" s="372" t="str">
        <f t="shared" si="67"/>
        <v>20406</v>
      </c>
      <c r="J311" s="372">
        <f t="shared" si="62"/>
        <v>0</v>
      </c>
      <c r="K311" s="372">
        <f t="shared" si="68"/>
        <v>0</v>
      </c>
      <c r="L311" s="236">
        <v>0</v>
      </c>
      <c r="M311" s="372">
        <v>0</v>
      </c>
      <c r="N311" s="236">
        <v>0</v>
      </c>
      <c r="O311" s="372">
        <v>0</v>
      </c>
      <c r="P311" s="372">
        <v>0</v>
      </c>
      <c r="Q311" s="372">
        <v>0</v>
      </c>
    </row>
    <row r="312" ht="33" customHeight="1" spans="1:17">
      <c r="A312" s="389">
        <v>2040606</v>
      </c>
      <c r="B312" s="336" t="s">
        <v>1680</v>
      </c>
      <c r="C312" s="388">
        <v>24</v>
      </c>
      <c r="D312" s="489">
        <v>23</v>
      </c>
      <c r="E312" s="488">
        <f t="shared" si="63"/>
        <v>-0.0416666666666666</v>
      </c>
      <c r="F312" s="197" t="str">
        <f t="shared" si="64"/>
        <v>是</v>
      </c>
      <c r="G312" s="372" t="str">
        <f t="shared" si="65"/>
        <v>项</v>
      </c>
      <c r="H312" s="372" t="str">
        <f t="shared" si="66"/>
        <v>204</v>
      </c>
      <c r="I312" s="372" t="str">
        <f t="shared" si="67"/>
        <v>20406</v>
      </c>
      <c r="J312" s="372">
        <f t="shared" si="62"/>
        <v>23</v>
      </c>
      <c r="K312" s="372">
        <f t="shared" si="68"/>
        <v>23.399416</v>
      </c>
      <c r="L312" s="236">
        <v>23.399416</v>
      </c>
      <c r="M312" s="372">
        <v>0</v>
      </c>
      <c r="N312" s="236">
        <v>0</v>
      </c>
      <c r="O312" s="372">
        <v>0</v>
      </c>
      <c r="P312" s="372">
        <v>0</v>
      </c>
      <c r="Q312" s="372">
        <v>0</v>
      </c>
    </row>
    <row r="313" ht="36" customHeight="1" spans="1:17">
      <c r="A313" s="389">
        <v>2040607</v>
      </c>
      <c r="B313" s="336" t="s">
        <v>1681</v>
      </c>
      <c r="C313" s="388">
        <v>60</v>
      </c>
      <c r="D313" s="489">
        <v>44</v>
      </c>
      <c r="E313" s="488">
        <f t="shared" si="63"/>
        <v>-0.266666666666667</v>
      </c>
      <c r="F313" s="197" t="str">
        <f t="shared" si="64"/>
        <v>是</v>
      </c>
      <c r="G313" s="372" t="str">
        <f t="shared" si="65"/>
        <v>项</v>
      </c>
      <c r="H313" s="372" t="str">
        <f t="shared" si="66"/>
        <v>204</v>
      </c>
      <c r="I313" s="372" t="str">
        <f t="shared" si="67"/>
        <v>20406</v>
      </c>
      <c r="J313" s="372">
        <f t="shared" si="62"/>
        <v>44</v>
      </c>
      <c r="K313" s="372">
        <f t="shared" si="68"/>
        <v>44.23123</v>
      </c>
      <c r="L313" s="236">
        <v>44.23123</v>
      </c>
      <c r="M313" s="372">
        <v>0</v>
      </c>
      <c r="N313" s="236">
        <v>0</v>
      </c>
      <c r="O313" s="372">
        <v>0</v>
      </c>
      <c r="P313" s="372">
        <v>0</v>
      </c>
      <c r="Q313" s="372">
        <v>0</v>
      </c>
    </row>
    <row r="314" ht="36" hidden="1" customHeight="1" spans="1:17">
      <c r="A314" s="341">
        <v>2040608</v>
      </c>
      <c r="B314" s="336" t="s">
        <v>334</v>
      </c>
      <c r="C314" s="388">
        <v>0</v>
      </c>
      <c r="D314" s="489">
        <f>ROUND(J314-Q314,0)</f>
        <v>0</v>
      </c>
      <c r="E314" s="488" t="str">
        <f t="shared" si="63"/>
        <v/>
      </c>
      <c r="F314" s="197" t="str">
        <f t="shared" si="64"/>
        <v>否</v>
      </c>
      <c r="G314" s="372" t="str">
        <f t="shared" si="65"/>
        <v>项</v>
      </c>
      <c r="H314" s="372" t="str">
        <f t="shared" si="66"/>
        <v>204</v>
      </c>
      <c r="I314" s="372" t="str">
        <f t="shared" si="67"/>
        <v>20406</v>
      </c>
      <c r="J314" s="372">
        <f t="shared" si="62"/>
        <v>0</v>
      </c>
      <c r="K314" s="372">
        <f t="shared" si="68"/>
        <v>0</v>
      </c>
      <c r="L314" s="236">
        <v>0</v>
      </c>
      <c r="M314" s="372">
        <v>0</v>
      </c>
      <c r="N314" s="236">
        <v>0</v>
      </c>
      <c r="O314" s="372">
        <v>0</v>
      </c>
      <c r="P314" s="372">
        <v>0</v>
      </c>
      <c r="Q314" s="372">
        <v>0</v>
      </c>
    </row>
    <row r="315" ht="33" customHeight="1" spans="1:17">
      <c r="A315" s="341">
        <v>2040610</v>
      </c>
      <c r="B315" s="336" t="s">
        <v>336</v>
      </c>
      <c r="C315" s="388">
        <v>114</v>
      </c>
      <c r="D315" s="489">
        <v>149</v>
      </c>
      <c r="E315" s="488">
        <f t="shared" si="63"/>
        <v>0.307017543859649</v>
      </c>
      <c r="F315" s="197" t="str">
        <f t="shared" si="64"/>
        <v>是</v>
      </c>
      <c r="G315" s="372" t="str">
        <f t="shared" si="65"/>
        <v>项</v>
      </c>
      <c r="H315" s="372" t="str">
        <f t="shared" si="66"/>
        <v>204</v>
      </c>
      <c r="I315" s="372" t="str">
        <f t="shared" si="67"/>
        <v>20406</v>
      </c>
      <c r="J315" s="372">
        <f t="shared" si="62"/>
        <v>149</v>
      </c>
      <c r="K315" s="372">
        <f t="shared" si="68"/>
        <v>149.03208</v>
      </c>
      <c r="L315" s="236">
        <v>119.33208</v>
      </c>
      <c r="M315" s="372">
        <v>29.7</v>
      </c>
      <c r="N315" s="236">
        <v>0</v>
      </c>
      <c r="O315" s="372">
        <v>0</v>
      </c>
      <c r="P315" s="372">
        <v>0</v>
      </c>
      <c r="Q315" s="372">
        <v>0</v>
      </c>
    </row>
    <row r="316" ht="36" customHeight="1" spans="1:17">
      <c r="A316" s="341">
        <v>2040612</v>
      </c>
      <c r="B316" s="336" t="s">
        <v>1682</v>
      </c>
      <c r="C316" s="388">
        <v>23</v>
      </c>
      <c r="D316" s="489"/>
      <c r="E316" s="488">
        <f t="shared" si="63"/>
        <v>-1</v>
      </c>
      <c r="F316" s="197" t="str">
        <f t="shared" si="64"/>
        <v>是</v>
      </c>
      <c r="G316" s="372" t="str">
        <f t="shared" si="65"/>
        <v>项</v>
      </c>
      <c r="H316" s="372" t="str">
        <f t="shared" si="66"/>
        <v>204</v>
      </c>
      <c r="I316" s="497" t="str">
        <f t="shared" si="67"/>
        <v>20406</v>
      </c>
      <c r="J316" s="372">
        <f t="shared" si="62"/>
        <v>0</v>
      </c>
      <c r="K316" s="372">
        <f t="shared" si="68"/>
        <v>0</v>
      </c>
      <c r="L316" s="236">
        <v>0</v>
      </c>
      <c r="M316" s="372">
        <v>0</v>
      </c>
      <c r="N316" s="236">
        <v>0</v>
      </c>
      <c r="O316" s="372">
        <v>0</v>
      </c>
      <c r="P316" s="372">
        <v>0</v>
      </c>
      <c r="Q316" s="372">
        <v>0</v>
      </c>
    </row>
    <row r="317" ht="36" hidden="1" customHeight="1" spans="1:17">
      <c r="A317" s="341">
        <v>2040613</v>
      </c>
      <c r="B317" s="336" t="s">
        <v>186</v>
      </c>
      <c r="C317" s="388">
        <v>0</v>
      </c>
      <c r="D317" s="489">
        <f>ROUND(J317-Q317,0)</f>
        <v>0</v>
      </c>
      <c r="E317" s="488" t="str">
        <f t="shared" si="63"/>
        <v/>
      </c>
      <c r="F317" s="197" t="str">
        <f t="shared" si="64"/>
        <v>否</v>
      </c>
      <c r="G317" s="372" t="str">
        <f t="shared" si="65"/>
        <v>项</v>
      </c>
      <c r="H317" s="372" t="str">
        <f t="shared" si="66"/>
        <v>204</v>
      </c>
      <c r="I317" s="372" t="str">
        <f t="shared" ref="I317:I380" si="73">LEFT(A317,5)</f>
        <v>20406</v>
      </c>
      <c r="J317" s="372">
        <f t="shared" si="62"/>
        <v>0</v>
      </c>
      <c r="K317" s="372">
        <f t="shared" si="68"/>
        <v>0</v>
      </c>
      <c r="L317" s="236">
        <v>0</v>
      </c>
      <c r="M317" s="372">
        <v>0</v>
      </c>
      <c r="N317" s="236">
        <v>0</v>
      </c>
      <c r="O317" s="372">
        <v>0</v>
      </c>
      <c r="P317" s="372">
        <v>0</v>
      </c>
      <c r="Q317" s="372">
        <v>0</v>
      </c>
    </row>
    <row r="318" ht="36" hidden="1" customHeight="1" spans="1:17">
      <c r="A318" s="341">
        <v>2040650</v>
      </c>
      <c r="B318" s="336" t="s">
        <v>154</v>
      </c>
      <c r="C318" s="388">
        <v>0</v>
      </c>
      <c r="D318" s="489">
        <f>ROUND(J318-Q318,0)</f>
        <v>0</v>
      </c>
      <c r="E318" s="488" t="str">
        <f t="shared" ref="E318:E381" si="74">IF(C318&lt;&gt;0,D318/C318-1,"")</f>
        <v/>
      </c>
      <c r="F318" s="197" t="str">
        <f t="shared" ref="F318:F381" si="75">IF(LEN(A318)=3,"是",IF(B318&lt;&gt;"",IF(SUM(C318:D318)&lt;&gt;0,"是","否"),"是"))</f>
        <v>否</v>
      </c>
      <c r="G318" s="372" t="str">
        <f t="shared" ref="G318:G381" si="76">IF(LEN(A318)=3,"类",IF(LEN(A318)=5,"款","项"))</f>
        <v>项</v>
      </c>
      <c r="H318" s="372" t="str">
        <f t="shared" si="66"/>
        <v>204</v>
      </c>
      <c r="I318" s="372" t="str">
        <f t="shared" si="73"/>
        <v>20406</v>
      </c>
      <c r="J318" s="372">
        <f t="shared" si="62"/>
        <v>0</v>
      </c>
      <c r="K318" s="372">
        <f t="shared" si="68"/>
        <v>0</v>
      </c>
      <c r="L318" s="236">
        <v>0</v>
      </c>
      <c r="M318" s="372">
        <v>0</v>
      </c>
      <c r="N318" s="236">
        <v>0</v>
      </c>
      <c r="O318" s="372">
        <v>0</v>
      </c>
      <c r="P318" s="372">
        <v>0</v>
      </c>
      <c r="Q318" s="372">
        <v>0</v>
      </c>
    </row>
    <row r="319" ht="33" customHeight="1" spans="1:17">
      <c r="A319" s="341">
        <v>2040699</v>
      </c>
      <c r="B319" s="336" t="s">
        <v>339</v>
      </c>
      <c r="C319" s="388">
        <v>98</v>
      </c>
      <c r="D319" s="489">
        <v>255</v>
      </c>
      <c r="E319" s="488">
        <f t="shared" si="74"/>
        <v>1.60204081632653</v>
      </c>
      <c r="F319" s="197" t="str">
        <f t="shared" si="75"/>
        <v>是</v>
      </c>
      <c r="G319" s="372" t="str">
        <f t="shared" si="76"/>
        <v>项</v>
      </c>
      <c r="H319" s="372" t="str">
        <f t="shared" ref="H319:H382" si="77">LEFT(A319,3)</f>
        <v>204</v>
      </c>
      <c r="I319" s="372" t="str">
        <f t="shared" si="73"/>
        <v>20406</v>
      </c>
      <c r="J319" s="372">
        <f t="shared" si="62"/>
        <v>255</v>
      </c>
      <c r="K319" s="372">
        <f t="shared" si="68"/>
        <v>255.027344</v>
      </c>
      <c r="L319" s="236">
        <v>0</v>
      </c>
      <c r="M319" s="372">
        <v>75.77</v>
      </c>
      <c r="N319" s="236">
        <v>0</v>
      </c>
      <c r="O319" s="372">
        <v>25</v>
      </c>
      <c r="P319" s="372">
        <v>154.257344</v>
      </c>
      <c r="Q319" s="372">
        <v>0</v>
      </c>
    </row>
    <row r="320" ht="36" hidden="1" customHeight="1" spans="1:16">
      <c r="A320" s="341">
        <v>20407</v>
      </c>
      <c r="B320" s="336" t="s">
        <v>340</v>
      </c>
      <c r="C320" s="487">
        <f>SUM(C321:C329)</f>
        <v>0</v>
      </c>
      <c r="D320" s="487">
        <f>SUM(D321:D329)</f>
        <v>0</v>
      </c>
      <c r="E320" s="488" t="str">
        <f t="shared" si="74"/>
        <v/>
      </c>
      <c r="F320" s="197" t="str">
        <f t="shared" si="75"/>
        <v>否</v>
      </c>
      <c r="G320" s="372" t="str">
        <f t="shared" si="76"/>
        <v>款</v>
      </c>
      <c r="H320" s="372" t="str">
        <f t="shared" si="77"/>
        <v>204</v>
      </c>
      <c r="I320" s="372" t="str">
        <f t="shared" si="73"/>
        <v>20407</v>
      </c>
      <c r="J320" s="372">
        <f t="shared" si="62"/>
        <v>0</v>
      </c>
      <c r="K320" s="372">
        <f t="shared" si="68"/>
        <v>0</v>
      </c>
      <c r="L320" s="236">
        <v>0</v>
      </c>
      <c r="N320" s="236">
        <v>0</v>
      </c>
      <c r="O320" s="372">
        <v>0</v>
      </c>
      <c r="P320" s="372">
        <v>0</v>
      </c>
    </row>
    <row r="321" ht="36" hidden="1" customHeight="1" spans="1:17">
      <c r="A321" s="341">
        <v>2040701</v>
      </c>
      <c r="B321" s="336" t="s">
        <v>145</v>
      </c>
      <c r="C321" s="388">
        <v>0</v>
      </c>
      <c r="D321" s="489">
        <f t="shared" ref="D321:D329" si="78">ROUND(J321-Q321,0)</f>
        <v>0</v>
      </c>
      <c r="E321" s="488" t="str">
        <f t="shared" si="74"/>
        <v/>
      </c>
      <c r="F321" s="197" t="str">
        <f t="shared" si="75"/>
        <v>否</v>
      </c>
      <c r="G321" s="372" t="str">
        <f t="shared" si="76"/>
        <v>项</v>
      </c>
      <c r="H321" s="372" t="str">
        <f t="shared" si="77"/>
        <v>204</v>
      </c>
      <c r="I321" s="372" t="str">
        <f t="shared" si="73"/>
        <v>20407</v>
      </c>
      <c r="J321" s="372">
        <f t="shared" si="62"/>
        <v>0</v>
      </c>
      <c r="K321" s="372">
        <f t="shared" si="68"/>
        <v>0</v>
      </c>
      <c r="L321" s="236">
        <v>0</v>
      </c>
      <c r="M321" s="372">
        <v>0</v>
      </c>
      <c r="N321" s="236">
        <v>0</v>
      </c>
      <c r="O321" s="372">
        <v>0</v>
      </c>
      <c r="P321" s="372">
        <v>0</v>
      </c>
      <c r="Q321" s="372">
        <v>0</v>
      </c>
    </row>
    <row r="322" ht="36" hidden="1" customHeight="1" spans="1:17">
      <c r="A322" s="341">
        <v>2040702</v>
      </c>
      <c r="B322" s="336" t="s">
        <v>146</v>
      </c>
      <c r="C322" s="388">
        <v>0</v>
      </c>
      <c r="D322" s="489">
        <f t="shared" si="78"/>
        <v>0</v>
      </c>
      <c r="E322" s="488" t="str">
        <f t="shared" si="74"/>
        <v/>
      </c>
      <c r="F322" s="197" t="str">
        <f t="shared" si="75"/>
        <v>否</v>
      </c>
      <c r="G322" s="372" t="str">
        <f t="shared" si="76"/>
        <v>项</v>
      </c>
      <c r="H322" s="372" t="str">
        <f t="shared" si="77"/>
        <v>204</v>
      </c>
      <c r="I322" s="372" t="str">
        <f t="shared" si="73"/>
        <v>20407</v>
      </c>
      <c r="J322" s="372">
        <f t="shared" si="62"/>
        <v>0</v>
      </c>
      <c r="K322" s="372">
        <f t="shared" si="68"/>
        <v>0</v>
      </c>
      <c r="L322" s="236">
        <v>0</v>
      </c>
      <c r="M322" s="372">
        <v>0</v>
      </c>
      <c r="N322" s="236">
        <v>0</v>
      </c>
      <c r="O322" s="372">
        <v>0</v>
      </c>
      <c r="P322" s="372">
        <v>0</v>
      </c>
      <c r="Q322" s="372">
        <v>0</v>
      </c>
    </row>
    <row r="323" ht="36" hidden="1" customHeight="1" spans="1:17">
      <c r="A323" s="341">
        <v>2040703</v>
      </c>
      <c r="B323" s="336" t="s">
        <v>147</v>
      </c>
      <c r="C323" s="388">
        <v>0</v>
      </c>
      <c r="D323" s="489">
        <f t="shared" si="78"/>
        <v>0</v>
      </c>
      <c r="E323" s="488" t="str">
        <f t="shared" si="74"/>
        <v/>
      </c>
      <c r="F323" s="197" t="str">
        <f t="shared" si="75"/>
        <v>否</v>
      </c>
      <c r="G323" s="372" t="str">
        <f t="shared" si="76"/>
        <v>项</v>
      </c>
      <c r="H323" s="372" t="str">
        <f t="shared" si="77"/>
        <v>204</v>
      </c>
      <c r="I323" s="372" t="str">
        <f t="shared" si="73"/>
        <v>20407</v>
      </c>
      <c r="J323" s="372">
        <f t="shared" si="62"/>
        <v>0</v>
      </c>
      <c r="K323" s="372">
        <f t="shared" si="68"/>
        <v>0</v>
      </c>
      <c r="L323" s="236">
        <v>0</v>
      </c>
      <c r="M323" s="372">
        <v>0</v>
      </c>
      <c r="N323" s="236">
        <v>0</v>
      </c>
      <c r="O323" s="372">
        <v>0</v>
      </c>
      <c r="P323" s="372">
        <v>0</v>
      </c>
      <c r="Q323" s="372">
        <v>0</v>
      </c>
    </row>
    <row r="324" ht="36" hidden="1" customHeight="1" spans="1:17">
      <c r="A324" s="341">
        <v>2040704</v>
      </c>
      <c r="B324" s="336" t="s">
        <v>1683</v>
      </c>
      <c r="C324" s="388">
        <v>0</v>
      </c>
      <c r="D324" s="489">
        <f t="shared" si="78"/>
        <v>0</v>
      </c>
      <c r="E324" s="488" t="str">
        <f t="shared" si="74"/>
        <v/>
      </c>
      <c r="F324" s="197" t="str">
        <f t="shared" si="75"/>
        <v>否</v>
      </c>
      <c r="G324" s="372" t="str">
        <f t="shared" si="76"/>
        <v>项</v>
      </c>
      <c r="H324" s="372" t="str">
        <f t="shared" si="77"/>
        <v>204</v>
      </c>
      <c r="I324" s="372" t="str">
        <f t="shared" si="73"/>
        <v>20407</v>
      </c>
      <c r="J324" s="372">
        <f t="shared" si="62"/>
        <v>0</v>
      </c>
      <c r="K324" s="372">
        <f t="shared" si="68"/>
        <v>0</v>
      </c>
      <c r="L324" s="236">
        <v>0</v>
      </c>
      <c r="M324" s="372">
        <v>0</v>
      </c>
      <c r="N324" s="236">
        <v>0</v>
      </c>
      <c r="O324" s="372">
        <v>0</v>
      </c>
      <c r="P324" s="372">
        <v>0</v>
      </c>
      <c r="Q324" s="372">
        <v>0</v>
      </c>
    </row>
    <row r="325" ht="36" hidden="1" customHeight="1" spans="1:17">
      <c r="A325" s="341">
        <v>2040705</v>
      </c>
      <c r="B325" s="336" t="s">
        <v>1684</v>
      </c>
      <c r="C325" s="388">
        <v>0</v>
      </c>
      <c r="D325" s="489">
        <f t="shared" si="78"/>
        <v>0</v>
      </c>
      <c r="E325" s="488" t="str">
        <f t="shared" si="74"/>
        <v/>
      </c>
      <c r="F325" s="197" t="str">
        <f t="shared" si="75"/>
        <v>否</v>
      </c>
      <c r="G325" s="372" t="str">
        <f t="shared" si="76"/>
        <v>项</v>
      </c>
      <c r="H325" s="372" t="str">
        <f t="shared" si="77"/>
        <v>204</v>
      </c>
      <c r="I325" s="372" t="str">
        <f t="shared" si="73"/>
        <v>20407</v>
      </c>
      <c r="J325" s="372">
        <f t="shared" ref="J325:J388" si="79">ROUND(K325,0)</f>
        <v>0</v>
      </c>
      <c r="K325" s="372">
        <f t="shared" si="68"/>
        <v>0</v>
      </c>
      <c r="L325" s="236">
        <v>0</v>
      </c>
      <c r="M325" s="372">
        <v>0</v>
      </c>
      <c r="N325" s="236">
        <v>0</v>
      </c>
      <c r="O325" s="372">
        <v>0</v>
      </c>
      <c r="P325" s="372">
        <v>0</v>
      </c>
      <c r="Q325" s="372">
        <v>0</v>
      </c>
    </row>
    <row r="326" ht="36" hidden="1" customHeight="1" spans="1:17">
      <c r="A326" s="341">
        <v>2040706</v>
      </c>
      <c r="B326" s="336" t="s">
        <v>343</v>
      </c>
      <c r="C326" s="388">
        <v>0</v>
      </c>
      <c r="D326" s="489">
        <f t="shared" si="78"/>
        <v>0</v>
      </c>
      <c r="E326" s="488" t="str">
        <f t="shared" si="74"/>
        <v/>
      </c>
      <c r="F326" s="197" t="str">
        <f t="shared" si="75"/>
        <v>否</v>
      </c>
      <c r="G326" s="372" t="str">
        <f t="shared" si="76"/>
        <v>项</v>
      </c>
      <c r="H326" s="372" t="str">
        <f t="shared" si="77"/>
        <v>204</v>
      </c>
      <c r="I326" s="372" t="str">
        <f t="shared" si="73"/>
        <v>20407</v>
      </c>
      <c r="J326" s="372">
        <f t="shared" si="79"/>
        <v>0</v>
      </c>
      <c r="K326" s="372">
        <f t="shared" si="68"/>
        <v>0</v>
      </c>
      <c r="L326" s="236">
        <v>0</v>
      </c>
      <c r="M326" s="372">
        <v>0</v>
      </c>
      <c r="N326" s="236">
        <v>0</v>
      </c>
      <c r="O326" s="372">
        <v>0</v>
      </c>
      <c r="P326" s="372">
        <v>0</v>
      </c>
      <c r="Q326" s="372">
        <v>0</v>
      </c>
    </row>
    <row r="327" ht="36" hidden="1" customHeight="1" spans="1:17">
      <c r="A327" s="341">
        <v>2040707</v>
      </c>
      <c r="B327" s="336" t="s">
        <v>186</v>
      </c>
      <c r="C327" s="388">
        <v>0</v>
      </c>
      <c r="D327" s="489">
        <f t="shared" si="78"/>
        <v>0</v>
      </c>
      <c r="E327" s="488" t="str">
        <f t="shared" si="74"/>
        <v/>
      </c>
      <c r="F327" s="197" t="str">
        <f t="shared" si="75"/>
        <v>否</v>
      </c>
      <c r="G327" s="372" t="str">
        <f t="shared" si="76"/>
        <v>项</v>
      </c>
      <c r="H327" s="372" t="str">
        <f t="shared" si="77"/>
        <v>204</v>
      </c>
      <c r="I327" s="372" t="str">
        <f t="shared" si="73"/>
        <v>20407</v>
      </c>
      <c r="J327" s="372">
        <f t="shared" si="79"/>
        <v>0</v>
      </c>
      <c r="K327" s="372">
        <f t="shared" ref="K327:K390" si="80">SUM(L327:P327)</f>
        <v>0</v>
      </c>
      <c r="L327" s="236">
        <v>0</v>
      </c>
      <c r="M327" s="372">
        <v>0</v>
      </c>
      <c r="N327" s="236">
        <v>0</v>
      </c>
      <c r="O327" s="372">
        <v>0</v>
      </c>
      <c r="P327" s="372">
        <v>0</v>
      </c>
      <c r="Q327" s="372">
        <v>0</v>
      </c>
    </row>
    <row r="328" ht="36" hidden="1" customHeight="1" spans="1:17">
      <c r="A328" s="341">
        <v>2040750</v>
      </c>
      <c r="B328" s="336" t="s">
        <v>154</v>
      </c>
      <c r="C328" s="388">
        <v>0</v>
      </c>
      <c r="D328" s="489">
        <f t="shared" si="78"/>
        <v>0</v>
      </c>
      <c r="E328" s="488" t="str">
        <f t="shared" si="74"/>
        <v/>
      </c>
      <c r="F328" s="197" t="str">
        <f t="shared" si="75"/>
        <v>否</v>
      </c>
      <c r="G328" s="372" t="str">
        <f t="shared" si="76"/>
        <v>项</v>
      </c>
      <c r="H328" s="372" t="str">
        <f t="shared" si="77"/>
        <v>204</v>
      </c>
      <c r="I328" s="372" t="str">
        <f t="shared" si="73"/>
        <v>20407</v>
      </c>
      <c r="J328" s="372">
        <f t="shared" si="79"/>
        <v>0</v>
      </c>
      <c r="K328" s="372">
        <f t="shared" si="80"/>
        <v>0</v>
      </c>
      <c r="L328" s="236">
        <v>0</v>
      </c>
      <c r="M328" s="372">
        <v>0</v>
      </c>
      <c r="N328" s="236">
        <v>0</v>
      </c>
      <c r="O328" s="372">
        <v>0</v>
      </c>
      <c r="P328" s="372">
        <v>0</v>
      </c>
      <c r="Q328" s="372">
        <v>0</v>
      </c>
    </row>
    <row r="329" ht="36" hidden="1" customHeight="1" spans="1:17">
      <c r="A329" s="341">
        <v>2040799</v>
      </c>
      <c r="B329" s="336" t="s">
        <v>344</v>
      </c>
      <c r="C329" s="388">
        <v>0</v>
      </c>
      <c r="D329" s="489">
        <f t="shared" si="78"/>
        <v>0</v>
      </c>
      <c r="E329" s="488" t="str">
        <f t="shared" si="74"/>
        <v/>
      </c>
      <c r="F329" s="197" t="str">
        <f t="shared" si="75"/>
        <v>否</v>
      </c>
      <c r="G329" s="372" t="str">
        <f t="shared" si="76"/>
        <v>项</v>
      </c>
      <c r="H329" s="372" t="str">
        <f t="shared" si="77"/>
        <v>204</v>
      </c>
      <c r="I329" s="372" t="str">
        <f t="shared" si="73"/>
        <v>20407</v>
      </c>
      <c r="J329" s="372">
        <f t="shared" si="79"/>
        <v>0</v>
      </c>
      <c r="K329" s="372">
        <f t="shared" si="80"/>
        <v>0</v>
      </c>
      <c r="L329" s="236">
        <v>0</v>
      </c>
      <c r="M329" s="372">
        <v>0</v>
      </c>
      <c r="N329" s="236">
        <v>0</v>
      </c>
      <c r="O329" s="372">
        <v>0</v>
      </c>
      <c r="P329" s="372">
        <v>0</v>
      </c>
      <c r="Q329" s="372">
        <v>0</v>
      </c>
    </row>
    <row r="330" ht="36" hidden="1" customHeight="1" spans="1:16">
      <c r="A330" s="341">
        <v>20408</v>
      </c>
      <c r="B330" s="336" t="s">
        <v>345</v>
      </c>
      <c r="C330" s="487">
        <f>SUM(C331:C339)</f>
        <v>0</v>
      </c>
      <c r="D330" s="487">
        <f>SUM(D331:D339)</f>
        <v>0</v>
      </c>
      <c r="E330" s="488" t="str">
        <f t="shared" si="74"/>
        <v/>
      </c>
      <c r="F330" s="197" t="str">
        <f t="shared" si="75"/>
        <v>否</v>
      </c>
      <c r="G330" s="372" t="str">
        <f t="shared" si="76"/>
        <v>款</v>
      </c>
      <c r="H330" s="372" t="str">
        <f t="shared" si="77"/>
        <v>204</v>
      </c>
      <c r="I330" s="372" t="str">
        <f t="shared" si="73"/>
        <v>20408</v>
      </c>
      <c r="J330" s="372">
        <f t="shared" si="79"/>
        <v>0</v>
      </c>
      <c r="K330" s="372">
        <f t="shared" si="80"/>
        <v>0</v>
      </c>
      <c r="L330" s="236">
        <v>0</v>
      </c>
      <c r="N330" s="236">
        <v>0</v>
      </c>
      <c r="O330" s="372">
        <v>0</v>
      </c>
      <c r="P330" s="372">
        <v>0</v>
      </c>
    </row>
    <row r="331" ht="36" hidden="1" customHeight="1" spans="1:17">
      <c r="A331" s="341">
        <v>2040801</v>
      </c>
      <c r="B331" s="336" t="s">
        <v>145</v>
      </c>
      <c r="C331" s="388">
        <v>0</v>
      </c>
      <c r="D331" s="489">
        <f t="shared" ref="D331:D339" si="81">ROUND(J331-Q331,0)</f>
        <v>0</v>
      </c>
      <c r="E331" s="488" t="str">
        <f t="shared" si="74"/>
        <v/>
      </c>
      <c r="F331" s="197" t="str">
        <f t="shared" si="75"/>
        <v>否</v>
      </c>
      <c r="G331" s="372" t="str">
        <f t="shared" si="76"/>
        <v>项</v>
      </c>
      <c r="H331" s="372" t="str">
        <f t="shared" si="77"/>
        <v>204</v>
      </c>
      <c r="I331" s="372" t="str">
        <f t="shared" si="73"/>
        <v>20408</v>
      </c>
      <c r="J331" s="372">
        <f t="shared" si="79"/>
        <v>0</v>
      </c>
      <c r="K331" s="372">
        <f t="shared" si="80"/>
        <v>0</v>
      </c>
      <c r="L331" s="236">
        <v>0</v>
      </c>
      <c r="M331" s="372">
        <v>0</v>
      </c>
      <c r="N331" s="236">
        <v>0</v>
      </c>
      <c r="O331" s="372">
        <v>0</v>
      </c>
      <c r="P331" s="372">
        <v>0</v>
      </c>
      <c r="Q331" s="372">
        <v>0</v>
      </c>
    </row>
    <row r="332" ht="36" hidden="1" customHeight="1" spans="1:17">
      <c r="A332" s="341">
        <v>2040802</v>
      </c>
      <c r="B332" s="336" t="s">
        <v>146</v>
      </c>
      <c r="C332" s="388">
        <v>0</v>
      </c>
      <c r="D332" s="489">
        <f t="shared" si="81"/>
        <v>0</v>
      </c>
      <c r="E332" s="488" t="str">
        <f t="shared" si="74"/>
        <v/>
      </c>
      <c r="F332" s="197" t="str">
        <f t="shared" si="75"/>
        <v>否</v>
      </c>
      <c r="G332" s="372" t="str">
        <f t="shared" si="76"/>
        <v>项</v>
      </c>
      <c r="H332" s="372" t="str">
        <f t="shared" si="77"/>
        <v>204</v>
      </c>
      <c r="I332" s="372" t="str">
        <f t="shared" si="73"/>
        <v>20408</v>
      </c>
      <c r="J332" s="372">
        <f t="shared" si="79"/>
        <v>0</v>
      </c>
      <c r="K332" s="372">
        <f t="shared" si="80"/>
        <v>0</v>
      </c>
      <c r="L332" s="236">
        <v>0</v>
      </c>
      <c r="M332" s="372">
        <v>0</v>
      </c>
      <c r="N332" s="236">
        <v>0</v>
      </c>
      <c r="O332" s="372">
        <v>0</v>
      </c>
      <c r="P332" s="372">
        <v>0</v>
      </c>
      <c r="Q332" s="372">
        <v>0</v>
      </c>
    </row>
    <row r="333" ht="36" hidden="1" customHeight="1" spans="1:17">
      <c r="A333" s="341">
        <v>2040803</v>
      </c>
      <c r="B333" s="336" t="s">
        <v>147</v>
      </c>
      <c r="C333" s="388">
        <v>0</v>
      </c>
      <c r="D333" s="489">
        <f t="shared" si="81"/>
        <v>0</v>
      </c>
      <c r="E333" s="488" t="str">
        <f t="shared" si="74"/>
        <v/>
      </c>
      <c r="F333" s="197" t="str">
        <f t="shared" si="75"/>
        <v>否</v>
      </c>
      <c r="G333" s="372" t="str">
        <f t="shared" si="76"/>
        <v>项</v>
      </c>
      <c r="H333" s="372" t="str">
        <f t="shared" si="77"/>
        <v>204</v>
      </c>
      <c r="I333" s="372" t="str">
        <f t="shared" si="73"/>
        <v>20408</v>
      </c>
      <c r="J333" s="372">
        <f t="shared" si="79"/>
        <v>0</v>
      </c>
      <c r="K333" s="372">
        <f t="shared" si="80"/>
        <v>0</v>
      </c>
      <c r="L333" s="236">
        <v>0</v>
      </c>
      <c r="M333" s="372">
        <v>0</v>
      </c>
      <c r="N333" s="236">
        <v>0</v>
      </c>
      <c r="O333" s="372">
        <v>0</v>
      </c>
      <c r="P333" s="372">
        <v>0</v>
      </c>
      <c r="Q333" s="372">
        <v>0</v>
      </c>
    </row>
    <row r="334" ht="36" hidden="1" customHeight="1" spans="1:17">
      <c r="A334" s="341">
        <v>2040804</v>
      </c>
      <c r="B334" s="336" t="s">
        <v>346</v>
      </c>
      <c r="C334" s="388">
        <v>0</v>
      </c>
      <c r="D334" s="489">
        <f t="shared" si="81"/>
        <v>0</v>
      </c>
      <c r="E334" s="488" t="str">
        <f t="shared" si="74"/>
        <v/>
      </c>
      <c r="F334" s="197" t="str">
        <f t="shared" si="75"/>
        <v>否</v>
      </c>
      <c r="G334" s="372" t="str">
        <f t="shared" si="76"/>
        <v>项</v>
      </c>
      <c r="H334" s="372" t="str">
        <f t="shared" si="77"/>
        <v>204</v>
      </c>
      <c r="I334" s="372" t="str">
        <f t="shared" si="73"/>
        <v>20408</v>
      </c>
      <c r="J334" s="372">
        <f t="shared" si="79"/>
        <v>0</v>
      </c>
      <c r="K334" s="372">
        <f t="shared" si="80"/>
        <v>0</v>
      </c>
      <c r="L334" s="236">
        <v>0</v>
      </c>
      <c r="M334" s="372">
        <v>0</v>
      </c>
      <c r="N334" s="236">
        <v>0</v>
      </c>
      <c r="O334" s="372">
        <v>0</v>
      </c>
      <c r="P334" s="372">
        <v>0</v>
      </c>
      <c r="Q334" s="372">
        <v>0</v>
      </c>
    </row>
    <row r="335" ht="36" hidden="1" customHeight="1" spans="1:17">
      <c r="A335" s="341">
        <v>2040805</v>
      </c>
      <c r="B335" s="336" t="s">
        <v>347</v>
      </c>
      <c r="C335" s="388">
        <v>0</v>
      </c>
      <c r="D335" s="489">
        <f t="shared" si="81"/>
        <v>0</v>
      </c>
      <c r="E335" s="488" t="str">
        <f t="shared" si="74"/>
        <v/>
      </c>
      <c r="F335" s="197" t="str">
        <f t="shared" si="75"/>
        <v>否</v>
      </c>
      <c r="G335" s="372" t="str">
        <f t="shared" si="76"/>
        <v>项</v>
      </c>
      <c r="H335" s="372" t="str">
        <f t="shared" si="77"/>
        <v>204</v>
      </c>
      <c r="I335" s="372" t="str">
        <f t="shared" si="73"/>
        <v>20408</v>
      </c>
      <c r="J335" s="372">
        <f t="shared" si="79"/>
        <v>0</v>
      </c>
      <c r="K335" s="372">
        <f t="shared" si="80"/>
        <v>0</v>
      </c>
      <c r="L335" s="236">
        <v>0</v>
      </c>
      <c r="M335" s="372">
        <v>0</v>
      </c>
      <c r="N335" s="236">
        <v>0</v>
      </c>
      <c r="O335" s="372">
        <v>0</v>
      </c>
      <c r="P335" s="372">
        <v>0</v>
      </c>
      <c r="Q335" s="372">
        <v>0</v>
      </c>
    </row>
    <row r="336" ht="36" hidden="1" customHeight="1" spans="1:17">
      <c r="A336" s="341">
        <v>2040806</v>
      </c>
      <c r="B336" s="336" t="s">
        <v>348</v>
      </c>
      <c r="C336" s="388">
        <v>0</v>
      </c>
      <c r="D336" s="489">
        <f t="shared" si="81"/>
        <v>0</v>
      </c>
      <c r="E336" s="488" t="str">
        <f t="shared" si="74"/>
        <v/>
      </c>
      <c r="F336" s="197" t="str">
        <f t="shared" si="75"/>
        <v>否</v>
      </c>
      <c r="G336" s="372" t="str">
        <f t="shared" si="76"/>
        <v>项</v>
      </c>
      <c r="H336" s="372" t="str">
        <f t="shared" si="77"/>
        <v>204</v>
      </c>
      <c r="I336" s="372" t="str">
        <f t="shared" si="73"/>
        <v>20408</v>
      </c>
      <c r="J336" s="372">
        <f t="shared" si="79"/>
        <v>0</v>
      </c>
      <c r="K336" s="372">
        <f t="shared" si="80"/>
        <v>0</v>
      </c>
      <c r="L336" s="236">
        <v>0</v>
      </c>
      <c r="M336" s="372">
        <v>0</v>
      </c>
      <c r="N336" s="236">
        <v>0</v>
      </c>
      <c r="O336" s="372">
        <v>0</v>
      </c>
      <c r="P336" s="372">
        <v>0</v>
      </c>
      <c r="Q336" s="372">
        <v>0</v>
      </c>
    </row>
    <row r="337" ht="36" hidden="1" customHeight="1" spans="1:17">
      <c r="A337" s="341">
        <v>2040807</v>
      </c>
      <c r="B337" s="336" t="s">
        <v>186</v>
      </c>
      <c r="C337" s="388">
        <v>0</v>
      </c>
      <c r="D337" s="489">
        <f t="shared" si="81"/>
        <v>0</v>
      </c>
      <c r="E337" s="488" t="str">
        <f t="shared" si="74"/>
        <v/>
      </c>
      <c r="F337" s="197" t="str">
        <f t="shared" si="75"/>
        <v>否</v>
      </c>
      <c r="G337" s="372" t="str">
        <f t="shared" si="76"/>
        <v>项</v>
      </c>
      <c r="H337" s="372" t="str">
        <f t="shared" si="77"/>
        <v>204</v>
      </c>
      <c r="I337" s="372" t="str">
        <f t="shared" si="73"/>
        <v>20408</v>
      </c>
      <c r="J337" s="372">
        <f t="shared" si="79"/>
        <v>0</v>
      </c>
      <c r="K337" s="372">
        <f t="shared" si="80"/>
        <v>0</v>
      </c>
      <c r="L337" s="236">
        <v>0</v>
      </c>
      <c r="M337" s="372">
        <v>0</v>
      </c>
      <c r="N337" s="236">
        <v>0</v>
      </c>
      <c r="O337" s="372">
        <v>0</v>
      </c>
      <c r="P337" s="372">
        <v>0</v>
      </c>
      <c r="Q337" s="372">
        <v>0</v>
      </c>
    </row>
    <row r="338" ht="36" hidden="1" customHeight="1" spans="1:17">
      <c r="A338" s="341">
        <v>2040850</v>
      </c>
      <c r="B338" s="336" t="s">
        <v>154</v>
      </c>
      <c r="C338" s="388">
        <v>0</v>
      </c>
      <c r="D338" s="489">
        <f t="shared" si="81"/>
        <v>0</v>
      </c>
      <c r="E338" s="488" t="str">
        <f t="shared" si="74"/>
        <v/>
      </c>
      <c r="F338" s="197" t="str">
        <f t="shared" si="75"/>
        <v>否</v>
      </c>
      <c r="G338" s="372" t="str">
        <f t="shared" si="76"/>
        <v>项</v>
      </c>
      <c r="H338" s="372" t="str">
        <f t="shared" si="77"/>
        <v>204</v>
      </c>
      <c r="I338" s="372" t="str">
        <f t="shared" si="73"/>
        <v>20408</v>
      </c>
      <c r="J338" s="372">
        <f t="shared" si="79"/>
        <v>0</v>
      </c>
      <c r="K338" s="372">
        <f t="shared" si="80"/>
        <v>0</v>
      </c>
      <c r="L338" s="236">
        <v>0</v>
      </c>
      <c r="M338" s="372">
        <v>0</v>
      </c>
      <c r="N338" s="236">
        <v>0</v>
      </c>
      <c r="O338" s="372">
        <v>0</v>
      </c>
      <c r="P338" s="372">
        <v>0</v>
      </c>
      <c r="Q338" s="372">
        <v>0</v>
      </c>
    </row>
    <row r="339" ht="36" hidden="1" customHeight="1" spans="1:17">
      <c r="A339" s="341">
        <v>2040899</v>
      </c>
      <c r="B339" s="336" t="s">
        <v>349</v>
      </c>
      <c r="C339" s="388">
        <v>0</v>
      </c>
      <c r="D339" s="489">
        <f t="shared" si="81"/>
        <v>0</v>
      </c>
      <c r="E339" s="488" t="str">
        <f t="shared" si="74"/>
        <v/>
      </c>
      <c r="F339" s="197" t="str">
        <f t="shared" si="75"/>
        <v>否</v>
      </c>
      <c r="G339" s="372" t="str">
        <f t="shared" si="76"/>
        <v>项</v>
      </c>
      <c r="H339" s="372" t="str">
        <f t="shared" si="77"/>
        <v>204</v>
      </c>
      <c r="I339" s="372" t="str">
        <f t="shared" si="73"/>
        <v>20408</v>
      </c>
      <c r="J339" s="372">
        <f t="shared" si="79"/>
        <v>0</v>
      </c>
      <c r="K339" s="372">
        <f t="shared" si="80"/>
        <v>0</v>
      </c>
      <c r="L339" s="236">
        <v>0</v>
      </c>
      <c r="M339" s="372">
        <v>0</v>
      </c>
      <c r="N339" s="236">
        <v>0</v>
      </c>
      <c r="O339" s="372">
        <v>0</v>
      </c>
      <c r="P339" s="372">
        <v>0</v>
      </c>
      <c r="Q339" s="372">
        <v>0</v>
      </c>
    </row>
    <row r="340" ht="36" hidden="1" customHeight="1" spans="1:16">
      <c r="A340" s="341">
        <v>20409</v>
      </c>
      <c r="B340" s="336" t="s">
        <v>350</v>
      </c>
      <c r="C340" s="487">
        <f>SUM(C341:C347)</f>
        <v>0</v>
      </c>
      <c r="D340" s="487">
        <f>SUM(D341:D347)</f>
        <v>0</v>
      </c>
      <c r="E340" s="488" t="str">
        <f t="shared" si="74"/>
        <v/>
      </c>
      <c r="F340" s="197" t="str">
        <f t="shared" si="75"/>
        <v>否</v>
      </c>
      <c r="G340" s="372" t="str">
        <f t="shared" si="76"/>
        <v>款</v>
      </c>
      <c r="H340" s="372" t="str">
        <f t="shared" si="77"/>
        <v>204</v>
      </c>
      <c r="I340" s="372" t="str">
        <f t="shared" si="73"/>
        <v>20409</v>
      </c>
      <c r="J340" s="372">
        <f t="shared" si="79"/>
        <v>0</v>
      </c>
      <c r="K340" s="372">
        <f t="shared" si="80"/>
        <v>0</v>
      </c>
      <c r="L340" s="236">
        <v>0</v>
      </c>
      <c r="N340" s="236">
        <v>0</v>
      </c>
      <c r="O340" s="372">
        <v>0</v>
      </c>
      <c r="P340" s="372">
        <v>0</v>
      </c>
    </row>
    <row r="341" ht="36" hidden="1" customHeight="1" spans="1:17">
      <c r="A341" s="341">
        <v>2040901</v>
      </c>
      <c r="B341" s="336" t="s">
        <v>145</v>
      </c>
      <c r="C341" s="388">
        <v>0</v>
      </c>
      <c r="D341" s="489">
        <f t="shared" ref="D341:D347" si="82">ROUND(J341-Q341,0)</f>
        <v>0</v>
      </c>
      <c r="E341" s="488" t="str">
        <f t="shared" si="74"/>
        <v/>
      </c>
      <c r="F341" s="197" t="str">
        <f t="shared" si="75"/>
        <v>否</v>
      </c>
      <c r="G341" s="372" t="str">
        <f t="shared" si="76"/>
        <v>项</v>
      </c>
      <c r="H341" s="372" t="str">
        <f t="shared" si="77"/>
        <v>204</v>
      </c>
      <c r="I341" s="372" t="str">
        <f t="shared" si="73"/>
        <v>20409</v>
      </c>
      <c r="J341" s="372">
        <f t="shared" si="79"/>
        <v>0</v>
      </c>
      <c r="K341" s="372">
        <f t="shared" si="80"/>
        <v>0</v>
      </c>
      <c r="L341" s="236">
        <v>0</v>
      </c>
      <c r="M341" s="372">
        <v>0</v>
      </c>
      <c r="N341" s="236">
        <v>0</v>
      </c>
      <c r="O341" s="372">
        <v>0</v>
      </c>
      <c r="P341" s="372">
        <v>0</v>
      </c>
      <c r="Q341" s="372">
        <v>0</v>
      </c>
    </row>
    <row r="342" ht="36" hidden="1" customHeight="1" spans="1:17">
      <c r="A342" s="341">
        <v>2040902</v>
      </c>
      <c r="B342" s="336" t="s">
        <v>146</v>
      </c>
      <c r="C342" s="388">
        <v>0</v>
      </c>
      <c r="D342" s="489">
        <f t="shared" si="82"/>
        <v>0</v>
      </c>
      <c r="E342" s="488" t="str">
        <f t="shared" si="74"/>
        <v/>
      </c>
      <c r="F342" s="197" t="str">
        <f t="shared" si="75"/>
        <v>否</v>
      </c>
      <c r="G342" s="372" t="str">
        <f t="shared" si="76"/>
        <v>项</v>
      </c>
      <c r="H342" s="372" t="str">
        <f t="shared" si="77"/>
        <v>204</v>
      </c>
      <c r="I342" s="372" t="str">
        <f t="shared" si="73"/>
        <v>20409</v>
      </c>
      <c r="J342" s="372">
        <f t="shared" si="79"/>
        <v>0</v>
      </c>
      <c r="K342" s="372">
        <f t="shared" si="80"/>
        <v>0</v>
      </c>
      <c r="L342" s="236">
        <v>0</v>
      </c>
      <c r="M342" s="372">
        <v>0</v>
      </c>
      <c r="N342" s="236">
        <v>0</v>
      </c>
      <c r="O342" s="372">
        <v>0</v>
      </c>
      <c r="P342" s="372">
        <v>0</v>
      </c>
      <c r="Q342" s="372">
        <v>0</v>
      </c>
    </row>
    <row r="343" ht="36" hidden="1" customHeight="1" spans="1:17">
      <c r="A343" s="341">
        <v>2040903</v>
      </c>
      <c r="B343" s="336" t="s">
        <v>147</v>
      </c>
      <c r="C343" s="388">
        <v>0</v>
      </c>
      <c r="D343" s="489">
        <f t="shared" si="82"/>
        <v>0</v>
      </c>
      <c r="E343" s="488" t="str">
        <f t="shared" si="74"/>
        <v/>
      </c>
      <c r="F343" s="197" t="str">
        <f t="shared" si="75"/>
        <v>否</v>
      </c>
      <c r="G343" s="372" t="str">
        <f t="shared" si="76"/>
        <v>项</v>
      </c>
      <c r="H343" s="372" t="str">
        <f t="shared" si="77"/>
        <v>204</v>
      </c>
      <c r="I343" s="372" t="str">
        <f t="shared" si="73"/>
        <v>20409</v>
      </c>
      <c r="J343" s="372">
        <f t="shared" si="79"/>
        <v>0</v>
      </c>
      <c r="K343" s="372">
        <f t="shared" si="80"/>
        <v>0</v>
      </c>
      <c r="L343" s="236">
        <v>0</v>
      </c>
      <c r="M343" s="372">
        <v>0</v>
      </c>
      <c r="N343" s="236">
        <v>0</v>
      </c>
      <c r="O343" s="372">
        <v>0</v>
      </c>
      <c r="P343" s="372">
        <v>0</v>
      </c>
      <c r="Q343" s="372">
        <v>0</v>
      </c>
    </row>
    <row r="344" ht="36" hidden="1" customHeight="1" spans="1:17">
      <c r="A344" s="341">
        <v>2040904</v>
      </c>
      <c r="B344" s="336" t="s">
        <v>351</v>
      </c>
      <c r="C344" s="388">
        <v>0</v>
      </c>
      <c r="D344" s="489">
        <f t="shared" si="82"/>
        <v>0</v>
      </c>
      <c r="E344" s="488" t="str">
        <f t="shared" si="74"/>
        <v/>
      </c>
      <c r="F344" s="197" t="str">
        <f t="shared" si="75"/>
        <v>否</v>
      </c>
      <c r="G344" s="372" t="str">
        <f t="shared" si="76"/>
        <v>项</v>
      </c>
      <c r="H344" s="372" t="str">
        <f t="shared" si="77"/>
        <v>204</v>
      </c>
      <c r="I344" s="372" t="str">
        <f t="shared" si="73"/>
        <v>20409</v>
      </c>
      <c r="J344" s="372">
        <f t="shared" si="79"/>
        <v>0</v>
      </c>
      <c r="K344" s="372">
        <f t="shared" si="80"/>
        <v>0</v>
      </c>
      <c r="L344" s="236">
        <v>0</v>
      </c>
      <c r="M344" s="372">
        <v>0</v>
      </c>
      <c r="N344" s="236">
        <v>0</v>
      </c>
      <c r="O344" s="372">
        <v>0</v>
      </c>
      <c r="P344" s="372">
        <v>0</v>
      </c>
      <c r="Q344" s="372">
        <v>0</v>
      </c>
    </row>
    <row r="345" ht="36" hidden="1" customHeight="1" spans="1:17">
      <c r="A345" s="341">
        <v>2040905</v>
      </c>
      <c r="B345" s="336" t="s">
        <v>352</v>
      </c>
      <c r="C345" s="388">
        <v>0</v>
      </c>
      <c r="D345" s="489">
        <f t="shared" si="82"/>
        <v>0</v>
      </c>
      <c r="E345" s="488" t="str">
        <f t="shared" si="74"/>
        <v/>
      </c>
      <c r="F345" s="197" t="str">
        <f t="shared" si="75"/>
        <v>否</v>
      </c>
      <c r="G345" s="372" t="str">
        <f t="shared" si="76"/>
        <v>项</v>
      </c>
      <c r="H345" s="372" t="str">
        <f t="shared" si="77"/>
        <v>204</v>
      </c>
      <c r="I345" s="372" t="str">
        <f t="shared" si="73"/>
        <v>20409</v>
      </c>
      <c r="J345" s="372">
        <f t="shared" si="79"/>
        <v>0</v>
      </c>
      <c r="K345" s="372">
        <f t="shared" si="80"/>
        <v>0</v>
      </c>
      <c r="L345" s="236">
        <v>0</v>
      </c>
      <c r="M345" s="372">
        <v>0</v>
      </c>
      <c r="N345" s="236">
        <v>0</v>
      </c>
      <c r="O345" s="372">
        <v>0</v>
      </c>
      <c r="P345" s="372">
        <v>0</v>
      </c>
      <c r="Q345" s="372">
        <v>0</v>
      </c>
    </row>
    <row r="346" ht="36" hidden="1" customHeight="1" spans="1:17">
      <c r="A346" s="341">
        <v>2040950</v>
      </c>
      <c r="B346" s="336" t="s">
        <v>154</v>
      </c>
      <c r="C346" s="388">
        <v>0</v>
      </c>
      <c r="D346" s="489">
        <f t="shared" si="82"/>
        <v>0</v>
      </c>
      <c r="E346" s="488" t="str">
        <f t="shared" si="74"/>
        <v/>
      </c>
      <c r="F346" s="197" t="str">
        <f t="shared" si="75"/>
        <v>否</v>
      </c>
      <c r="G346" s="372" t="str">
        <f t="shared" si="76"/>
        <v>项</v>
      </c>
      <c r="H346" s="372" t="str">
        <f t="shared" si="77"/>
        <v>204</v>
      </c>
      <c r="I346" s="372" t="str">
        <f t="shared" si="73"/>
        <v>20409</v>
      </c>
      <c r="J346" s="372">
        <f t="shared" si="79"/>
        <v>0</v>
      </c>
      <c r="K346" s="372">
        <f t="shared" si="80"/>
        <v>0</v>
      </c>
      <c r="L346" s="236">
        <v>0</v>
      </c>
      <c r="M346" s="372">
        <v>0</v>
      </c>
      <c r="N346" s="236">
        <v>0</v>
      </c>
      <c r="O346" s="372">
        <v>0</v>
      </c>
      <c r="P346" s="372">
        <v>0</v>
      </c>
      <c r="Q346" s="372">
        <v>0</v>
      </c>
    </row>
    <row r="347" ht="36" hidden="1" customHeight="1" spans="1:17">
      <c r="A347" s="341">
        <v>2040999</v>
      </c>
      <c r="B347" s="336" t="s">
        <v>353</v>
      </c>
      <c r="C347" s="388">
        <v>0</v>
      </c>
      <c r="D347" s="489">
        <f t="shared" si="82"/>
        <v>0</v>
      </c>
      <c r="E347" s="488" t="str">
        <f t="shared" si="74"/>
        <v/>
      </c>
      <c r="F347" s="197" t="str">
        <f t="shared" si="75"/>
        <v>否</v>
      </c>
      <c r="G347" s="372" t="str">
        <f t="shared" si="76"/>
        <v>项</v>
      </c>
      <c r="H347" s="372" t="str">
        <f t="shared" si="77"/>
        <v>204</v>
      </c>
      <c r="I347" s="372" t="str">
        <f t="shared" si="73"/>
        <v>20409</v>
      </c>
      <c r="J347" s="372">
        <f t="shared" si="79"/>
        <v>0</v>
      </c>
      <c r="K347" s="372">
        <f t="shared" si="80"/>
        <v>0</v>
      </c>
      <c r="L347" s="236">
        <v>0</v>
      </c>
      <c r="M347" s="372">
        <v>0</v>
      </c>
      <c r="N347" s="236">
        <v>0</v>
      </c>
      <c r="O347" s="372">
        <v>0</v>
      </c>
      <c r="P347" s="372">
        <v>0</v>
      </c>
      <c r="Q347" s="372">
        <v>0</v>
      </c>
    </row>
    <row r="348" ht="36" hidden="1" customHeight="1" spans="1:16">
      <c r="A348" s="341">
        <v>20410</v>
      </c>
      <c r="B348" s="336" t="s">
        <v>354</v>
      </c>
      <c r="C348" s="487">
        <f>SUM(C349:C353)</f>
        <v>0</v>
      </c>
      <c r="D348" s="487">
        <f>SUM(D349:D353)</f>
        <v>0</v>
      </c>
      <c r="E348" s="488" t="str">
        <f t="shared" si="74"/>
        <v/>
      </c>
      <c r="F348" s="197" t="str">
        <f t="shared" si="75"/>
        <v>否</v>
      </c>
      <c r="G348" s="372" t="str">
        <f t="shared" si="76"/>
        <v>款</v>
      </c>
      <c r="H348" s="372" t="str">
        <f t="shared" si="77"/>
        <v>204</v>
      </c>
      <c r="I348" s="372" t="str">
        <f t="shared" si="73"/>
        <v>20410</v>
      </c>
      <c r="J348" s="372">
        <f t="shared" si="79"/>
        <v>0</v>
      </c>
      <c r="K348" s="372">
        <f t="shared" si="80"/>
        <v>0</v>
      </c>
      <c r="L348" s="236">
        <v>0</v>
      </c>
      <c r="N348" s="236">
        <v>0</v>
      </c>
      <c r="O348" s="372">
        <v>0</v>
      </c>
      <c r="P348" s="372">
        <v>0</v>
      </c>
    </row>
    <row r="349" ht="36" hidden="1" customHeight="1" spans="1:17">
      <c r="A349" s="341">
        <v>2041001</v>
      </c>
      <c r="B349" s="336" t="s">
        <v>145</v>
      </c>
      <c r="C349" s="388">
        <v>0</v>
      </c>
      <c r="D349" s="489">
        <f>ROUND(J349-Q349,0)</f>
        <v>0</v>
      </c>
      <c r="E349" s="488" t="str">
        <f t="shared" si="74"/>
        <v/>
      </c>
      <c r="F349" s="197" t="str">
        <f t="shared" si="75"/>
        <v>否</v>
      </c>
      <c r="G349" s="372" t="str">
        <f t="shared" si="76"/>
        <v>项</v>
      </c>
      <c r="H349" s="372" t="str">
        <f t="shared" si="77"/>
        <v>204</v>
      </c>
      <c r="I349" s="372" t="str">
        <f t="shared" si="73"/>
        <v>20410</v>
      </c>
      <c r="J349" s="372">
        <f t="shared" si="79"/>
        <v>0</v>
      </c>
      <c r="K349" s="372">
        <f t="shared" si="80"/>
        <v>0</v>
      </c>
      <c r="L349" s="236">
        <v>0</v>
      </c>
      <c r="M349" s="372">
        <v>0</v>
      </c>
      <c r="N349" s="236">
        <v>0</v>
      </c>
      <c r="O349" s="372">
        <v>0</v>
      </c>
      <c r="P349" s="372">
        <v>0</v>
      </c>
      <c r="Q349" s="372">
        <v>0</v>
      </c>
    </row>
    <row r="350" ht="36" hidden="1" customHeight="1" spans="1:17">
      <c r="A350" s="341">
        <v>2041002</v>
      </c>
      <c r="B350" s="336" t="s">
        <v>146</v>
      </c>
      <c r="C350" s="388">
        <v>0</v>
      </c>
      <c r="D350" s="489">
        <f>ROUND(J350-Q350,0)</f>
        <v>0</v>
      </c>
      <c r="E350" s="488" t="str">
        <f t="shared" si="74"/>
        <v/>
      </c>
      <c r="F350" s="197" t="str">
        <f t="shared" si="75"/>
        <v>否</v>
      </c>
      <c r="G350" s="372" t="str">
        <f t="shared" si="76"/>
        <v>项</v>
      </c>
      <c r="H350" s="372" t="str">
        <f t="shared" si="77"/>
        <v>204</v>
      </c>
      <c r="I350" s="372" t="str">
        <f t="shared" si="73"/>
        <v>20410</v>
      </c>
      <c r="J350" s="372">
        <f t="shared" si="79"/>
        <v>0</v>
      </c>
      <c r="K350" s="372">
        <f t="shared" si="80"/>
        <v>0</v>
      </c>
      <c r="L350" s="236">
        <v>0</v>
      </c>
      <c r="M350" s="372">
        <v>0</v>
      </c>
      <c r="N350" s="236">
        <v>0</v>
      </c>
      <c r="O350" s="372">
        <v>0</v>
      </c>
      <c r="P350" s="372">
        <v>0</v>
      </c>
      <c r="Q350" s="372">
        <v>0</v>
      </c>
    </row>
    <row r="351" ht="36" hidden="1" customHeight="1" spans="1:17">
      <c r="A351" s="341">
        <v>2041006</v>
      </c>
      <c r="B351" s="336" t="s">
        <v>186</v>
      </c>
      <c r="C351" s="388">
        <v>0</v>
      </c>
      <c r="D351" s="489">
        <f>ROUND(J351-Q351,0)</f>
        <v>0</v>
      </c>
      <c r="E351" s="488" t="str">
        <f t="shared" si="74"/>
        <v/>
      </c>
      <c r="F351" s="197" t="str">
        <f t="shared" si="75"/>
        <v>否</v>
      </c>
      <c r="G351" s="372" t="str">
        <f t="shared" si="76"/>
        <v>项</v>
      </c>
      <c r="H351" s="372" t="str">
        <f t="shared" si="77"/>
        <v>204</v>
      </c>
      <c r="I351" s="372" t="str">
        <f t="shared" si="73"/>
        <v>20410</v>
      </c>
      <c r="J351" s="372">
        <f t="shared" si="79"/>
        <v>0</v>
      </c>
      <c r="K351" s="372">
        <f t="shared" si="80"/>
        <v>0</v>
      </c>
      <c r="L351" s="236">
        <v>0</v>
      </c>
      <c r="M351" s="372">
        <v>0</v>
      </c>
      <c r="N351" s="236">
        <v>0</v>
      </c>
      <c r="O351" s="372">
        <v>0</v>
      </c>
      <c r="P351" s="372">
        <v>0</v>
      </c>
      <c r="Q351" s="372">
        <v>0</v>
      </c>
    </row>
    <row r="352" ht="36" hidden="1" customHeight="1" spans="1:17">
      <c r="A352" s="341">
        <v>2041007</v>
      </c>
      <c r="B352" s="336" t="s">
        <v>355</v>
      </c>
      <c r="C352" s="388">
        <v>0</v>
      </c>
      <c r="D352" s="489">
        <f>ROUND(J352-Q352,0)</f>
        <v>0</v>
      </c>
      <c r="E352" s="488" t="str">
        <f t="shared" si="74"/>
        <v/>
      </c>
      <c r="F352" s="197" t="str">
        <f t="shared" si="75"/>
        <v>否</v>
      </c>
      <c r="G352" s="372" t="str">
        <f t="shared" si="76"/>
        <v>项</v>
      </c>
      <c r="H352" s="372" t="str">
        <f t="shared" si="77"/>
        <v>204</v>
      </c>
      <c r="I352" s="372" t="str">
        <f t="shared" si="73"/>
        <v>20410</v>
      </c>
      <c r="J352" s="372">
        <f t="shared" si="79"/>
        <v>0</v>
      </c>
      <c r="K352" s="372">
        <f t="shared" si="80"/>
        <v>0</v>
      </c>
      <c r="L352" s="236">
        <v>0</v>
      </c>
      <c r="M352" s="372">
        <v>0</v>
      </c>
      <c r="N352" s="236">
        <v>0</v>
      </c>
      <c r="O352" s="372">
        <v>0</v>
      </c>
      <c r="P352" s="372">
        <v>0</v>
      </c>
      <c r="Q352" s="372">
        <v>0</v>
      </c>
    </row>
    <row r="353" ht="36" hidden="1" customHeight="1" spans="1:17">
      <c r="A353" s="341">
        <v>2041099</v>
      </c>
      <c r="B353" s="336" t="s">
        <v>356</v>
      </c>
      <c r="C353" s="388">
        <v>0</v>
      </c>
      <c r="D353" s="489">
        <f>ROUND(J353-Q353,0)</f>
        <v>0</v>
      </c>
      <c r="E353" s="488" t="str">
        <f t="shared" si="74"/>
        <v/>
      </c>
      <c r="F353" s="197" t="str">
        <f t="shared" si="75"/>
        <v>否</v>
      </c>
      <c r="G353" s="372" t="str">
        <f t="shared" si="76"/>
        <v>项</v>
      </c>
      <c r="H353" s="372" t="str">
        <f t="shared" si="77"/>
        <v>204</v>
      </c>
      <c r="I353" s="372" t="str">
        <f t="shared" si="73"/>
        <v>20410</v>
      </c>
      <c r="J353" s="372">
        <f t="shared" si="79"/>
        <v>0</v>
      </c>
      <c r="K353" s="372">
        <f t="shared" si="80"/>
        <v>0</v>
      </c>
      <c r="L353" s="236">
        <v>0</v>
      </c>
      <c r="M353" s="372">
        <v>0</v>
      </c>
      <c r="N353" s="236">
        <v>0</v>
      </c>
      <c r="O353" s="372">
        <v>0</v>
      </c>
      <c r="P353" s="372">
        <v>0</v>
      </c>
      <c r="Q353" s="372">
        <v>0</v>
      </c>
    </row>
    <row r="354" ht="33" customHeight="1" spans="1:16">
      <c r="A354" s="341">
        <v>20499</v>
      </c>
      <c r="B354" s="336" t="s">
        <v>357</v>
      </c>
      <c r="C354" s="487">
        <f>SUM(C355:C356)</f>
        <v>16</v>
      </c>
      <c r="D354" s="487">
        <f>SUM(D355:D356)</f>
        <v>55</v>
      </c>
      <c r="E354" s="488">
        <f t="shared" si="74"/>
        <v>2.4375</v>
      </c>
      <c r="F354" s="197" t="str">
        <f t="shared" si="75"/>
        <v>是</v>
      </c>
      <c r="G354" s="372" t="str">
        <f t="shared" si="76"/>
        <v>款</v>
      </c>
      <c r="H354" s="372" t="str">
        <f t="shared" si="77"/>
        <v>204</v>
      </c>
      <c r="I354" s="372" t="str">
        <f t="shared" si="73"/>
        <v>20499</v>
      </c>
      <c r="J354" s="372">
        <f t="shared" si="79"/>
        <v>0</v>
      </c>
      <c r="K354" s="372">
        <f t="shared" si="80"/>
        <v>0</v>
      </c>
      <c r="L354" s="236">
        <v>0</v>
      </c>
      <c r="N354" s="236">
        <v>0</v>
      </c>
      <c r="O354" s="372">
        <v>0</v>
      </c>
      <c r="P354" s="372">
        <v>0</v>
      </c>
    </row>
    <row r="355" ht="36" hidden="1" customHeight="1" spans="1:17">
      <c r="A355" s="341">
        <v>2049902</v>
      </c>
      <c r="B355" s="336" t="s">
        <v>1685</v>
      </c>
      <c r="C355" s="388"/>
      <c r="D355" s="489">
        <f>ROUND(J355-Q355,0)</f>
        <v>0</v>
      </c>
      <c r="E355" s="488" t="str">
        <f t="shared" si="74"/>
        <v/>
      </c>
      <c r="F355" s="197" t="str">
        <f t="shared" si="75"/>
        <v>否</v>
      </c>
      <c r="G355" s="372" t="str">
        <f t="shared" si="76"/>
        <v>项</v>
      </c>
      <c r="H355" s="372" t="str">
        <f t="shared" si="77"/>
        <v>204</v>
      </c>
      <c r="I355" s="372" t="str">
        <f t="shared" si="73"/>
        <v>20499</v>
      </c>
      <c r="J355" s="372">
        <f t="shared" si="79"/>
        <v>0</v>
      </c>
      <c r="K355" s="372">
        <f t="shared" si="80"/>
        <v>0</v>
      </c>
      <c r="L355" s="236">
        <v>0</v>
      </c>
      <c r="M355" s="372">
        <v>0</v>
      </c>
      <c r="N355" s="236">
        <v>0</v>
      </c>
      <c r="O355" s="372">
        <v>0</v>
      </c>
      <c r="P355" s="372">
        <v>0</v>
      </c>
      <c r="Q355" s="372">
        <v>0</v>
      </c>
    </row>
    <row r="356" ht="33" customHeight="1" spans="1:17">
      <c r="A356" s="498">
        <v>2049999</v>
      </c>
      <c r="B356" s="336" t="s">
        <v>358</v>
      </c>
      <c r="C356" s="388">
        <v>16</v>
      </c>
      <c r="D356" s="489">
        <v>55</v>
      </c>
      <c r="E356" s="488">
        <f t="shared" si="74"/>
        <v>2.4375</v>
      </c>
      <c r="F356" s="197" t="str">
        <f t="shared" si="75"/>
        <v>是</v>
      </c>
      <c r="G356" s="372" t="str">
        <f t="shared" si="76"/>
        <v>项</v>
      </c>
      <c r="H356" s="372" t="str">
        <f t="shared" si="77"/>
        <v>204</v>
      </c>
      <c r="I356" s="372" t="str">
        <f t="shared" si="73"/>
        <v>20499</v>
      </c>
      <c r="J356" s="372">
        <f t="shared" si="79"/>
        <v>55</v>
      </c>
      <c r="K356" s="372">
        <f t="shared" si="80"/>
        <v>55.1322</v>
      </c>
      <c r="L356" s="236">
        <v>0</v>
      </c>
      <c r="M356" s="372">
        <v>0</v>
      </c>
      <c r="N356" s="236">
        <v>0</v>
      </c>
      <c r="O356" s="372">
        <v>0</v>
      </c>
      <c r="P356" s="372">
        <v>55.1322</v>
      </c>
      <c r="Q356" s="372">
        <v>0</v>
      </c>
    </row>
    <row r="357" ht="33" customHeight="1" spans="1:16">
      <c r="A357" s="349">
        <v>205</v>
      </c>
      <c r="B357" s="331" t="s">
        <v>90</v>
      </c>
      <c r="C357" s="485">
        <f>SUM(C358,C363,C370,C376,C382,C386,C390,C394,C400,C407)</f>
        <v>63365</v>
      </c>
      <c r="D357" s="485">
        <f>SUM(D358,D363,D370,D376,D382,D386,D390,D394,D400,D407)</f>
        <v>61132</v>
      </c>
      <c r="E357" s="486">
        <f t="shared" si="74"/>
        <v>-0.0352402745995424</v>
      </c>
      <c r="F357" s="197" t="str">
        <f t="shared" si="75"/>
        <v>是</v>
      </c>
      <c r="G357" s="372" t="str">
        <f t="shared" si="76"/>
        <v>类</v>
      </c>
      <c r="H357" s="372" t="str">
        <f t="shared" si="77"/>
        <v>205</v>
      </c>
      <c r="I357" s="372" t="str">
        <f t="shared" si="73"/>
        <v>205</v>
      </c>
      <c r="J357" s="372">
        <f t="shared" si="79"/>
        <v>0</v>
      </c>
      <c r="K357" s="372">
        <f t="shared" si="80"/>
        <v>0</v>
      </c>
      <c r="L357" s="236">
        <v>0</v>
      </c>
      <c r="N357" s="236">
        <v>0</v>
      </c>
      <c r="P357" s="372">
        <v>0</v>
      </c>
    </row>
    <row r="358" ht="33" customHeight="1" spans="1:16">
      <c r="A358" s="341">
        <v>20501</v>
      </c>
      <c r="B358" s="336" t="s">
        <v>359</v>
      </c>
      <c r="C358" s="487">
        <f>SUM(C359:C362)</f>
        <v>335</v>
      </c>
      <c r="D358" s="487">
        <f>SUM(D359:D362)</f>
        <v>252</v>
      </c>
      <c r="E358" s="488">
        <f t="shared" si="74"/>
        <v>-0.247761194029851</v>
      </c>
      <c r="F358" s="197" t="str">
        <f t="shared" si="75"/>
        <v>是</v>
      </c>
      <c r="G358" s="372" t="str">
        <f t="shared" si="76"/>
        <v>款</v>
      </c>
      <c r="H358" s="372" t="str">
        <f t="shared" si="77"/>
        <v>205</v>
      </c>
      <c r="I358" s="372" t="str">
        <f t="shared" si="73"/>
        <v>20501</v>
      </c>
      <c r="J358" s="372">
        <f t="shared" si="79"/>
        <v>0</v>
      </c>
      <c r="K358" s="372">
        <f t="shared" si="80"/>
        <v>0</v>
      </c>
      <c r="L358" s="236">
        <v>0</v>
      </c>
      <c r="N358" s="236">
        <v>0</v>
      </c>
      <c r="O358" s="372">
        <v>0</v>
      </c>
      <c r="P358" s="372">
        <v>0</v>
      </c>
    </row>
    <row r="359" ht="33" customHeight="1" spans="1:17">
      <c r="A359" s="341">
        <v>2050101</v>
      </c>
      <c r="B359" s="336" t="s">
        <v>145</v>
      </c>
      <c r="C359" s="388">
        <v>273</v>
      </c>
      <c r="D359" s="489">
        <v>252</v>
      </c>
      <c r="E359" s="488">
        <f t="shared" si="74"/>
        <v>-0.0769230769230769</v>
      </c>
      <c r="F359" s="197" t="str">
        <f t="shared" si="75"/>
        <v>是</v>
      </c>
      <c r="G359" s="372" t="str">
        <f t="shared" si="76"/>
        <v>项</v>
      </c>
      <c r="H359" s="372" t="str">
        <f t="shared" si="77"/>
        <v>205</v>
      </c>
      <c r="I359" s="372" t="str">
        <f t="shared" si="73"/>
        <v>20501</v>
      </c>
      <c r="J359" s="372">
        <v>252</v>
      </c>
      <c r="K359" s="372">
        <f t="shared" si="80"/>
        <v>251.4636</v>
      </c>
      <c r="L359" s="236">
        <v>251.4636</v>
      </c>
      <c r="M359" s="372">
        <v>0</v>
      </c>
      <c r="N359" s="236">
        <v>0</v>
      </c>
      <c r="O359" s="372">
        <v>0</v>
      </c>
      <c r="P359" s="372">
        <v>0</v>
      </c>
      <c r="Q359" s="372">
        <v>0</v>
      </c>
    </row>
    <row r="360" ht="36" hidden="1" customHeight="1" spans="1:17">
      <c r="A360" s="341">
        <v>2050102</v>
      </c>
      <c r="B360" s="336" t="s">
        <v>146</v>
      </c>
      <c r="C360" s="388">
        <v>0</v>
      </c>
      <c r="D360" s="489">
        <f>ROUND(J360-Q360,0)</f>
        <v>0</v>
      </c>
      <c r="E360" s="488" t="str">
        <f t="shared" si="74"/>
        <v/>
      </c>
      <c r="F360" s="197" t="str">
        <f t="shared" si="75"/>
        <v>否</v>
      </c>
      <c r="G360" s="372" t="str">
        <f t="shared" si="76"/>
        <v>项</v>
      </c>
      <c r="H360" s="372" t="str">
        <f t="shared" si="77"/>
        <v>205</v>
      </c>
      <c r="I360" s="372" t="str">
        <f t="shared" si="73"/>
        <v>20501</v>
      </c>
      <c r="J360" s="372">
        <f t="shared" si="79"/>
        <v>0</v>
      </c>
      <c r="K360" s="372">
        <f t="shared" si="80"/>
        <v>0</v>
      </c>
      <c r="L360" s="236">
        <v>0</v>
      </c>
      <c r="M360" s="372">
        <v>0</v>
      </c>
      <c r="N360" s="236">
        <v>0</v>
      </c>
      <c r="O360" s="372">
        <v>0</v>
      </c>
      <c r="P360" s="372">
        <v>0</v>
      </c>
      <c r="Q360" s="372">
        <v>0</v>
      </c>
    </row>
    <row r="361" ht="36" hidden="1" customHeight="1" spans="1:17">
      <c r="A361" s="341">
        <v>2050103</v>
      </c>
      <c r="B361" s="336" t="s">
        <v>147</v>
      </c>
      <c r="C361" s="388">
        <v>0</v>
      </c>
      <c r="D361" s="489">
        <f>ROUND(J361-Q361,0)</f>
        <v>0</v>
      </c>
      <c r="E361" s="488" t="str">
        <f t="shared" si="74"/>
        <v/>
      </c>
      <c r="F361" s="197" t="str">
        <f t="shared" si="75"/>
        <v>否</v>
      </c>
      <c r="G361" s="372" t="str">
        <f t="shared" si="76"/>
        <v>项</v>
      </c>
      <c r="H361" s="372" t="str">
        <f t="shared" si="77"/>
        <v>205</v>
      </c>
      <c r="I361" s="372" t="str">
        <f t="shared" si="73"/>
        <v>20501</v>
      </c>
      <c r="J361" s="372">
        <f t="shared" si="79"/>
        <v>0</v>
      </c>
      <c r="K361" s="372">
        <f t="shared" si="80"/>
        <v>0</v>
      </c>
      <c r="L361" s="236">
        <v>0</v>
      </c>
      <c r="M361" s="372">
        <v>0</v>
      </c>
      <c r="N361" s="236">
        <v>0</v>
      </c>
      <c r="O361" s="372">
        <v>0</v>
      </c>
      <c r="P361" s="372">
        <v>0</v>
      </c>
      <c r="Q361" s="372">
        <v>0</v>
      </c>
    </row>
    <row r="362" ht="33" customHeight="1" spans="1:17">
      <c r="A362" s="341">
        <v>2050199</v>
      </c>
      <c r="B362" s="336" t="s">
        <v>360</v>
      </c>
      <c r="C362" s="388">
        <v>62</v>
      </c>
      <c r="D362" s="489"/>
      <c r="E362" s="488">
        <f t="shared" si="74"/>
        <v>-1</v>
      </c>
      <c r="F362" s="197" t="str">
        <f t="shared" si="75"/>
        <v>是</v>
      </c>
      <c r="G362" s="372" t="str">
        <f t="shared" si="76"/>
        <v>项</v>
      </c>
      <c r="H362" s="372" t="str">
        <f t="shared" si="77"/>
        <v>205</v>
      </c>
      <c r="I362" s="372" t="str">
        <f t="shared" si="73"/>
        <v>20501</v>
      </c>
      <c r="J362" s="372">
        <f t="shared" si="79"/>
        <v>0</v>
      </c>
      <c r="K362" s="372">
        <f t="shared" si="80"/>
        <v>0</v>
      </c>
      <c r="L362" s="236">
        <v>0</v>
      </c>
      <c r="M362" s="372">
        <v>0</v>
      </c>
      <c r="N362" s="236">
        <v>0</v>
      </c>
      <c r="O362" s="372">
        <v>0</v>
      </c>
      <c r="P362" s="372">
        <v>0</v>
      </c>
      <c r="Q362" s="372">
        <v>0</v>
      </c>
    </row>
    <row r="363" ht="33" customHeight="1" spans="1:16">
      <c r="A363" s="341">
        <v>20502</v>
      </c>
      <c r="B363" s="336" t="s">
        <v>361</v>
      </c>
      <c r="C363" s="487">
        <f>SUM(C364:C369)</f>
        <v>61550</v>
      </c>
      <c r="D363" s="487">
        <f>SUM(D364:D369)</f>
        <v>56900</v>
      </c>
      <c r="E363" s="488">
        <f t="shared" si="74"/>
        <v>-0.0755483346872461</v>
      </c>
      <c r="F363" s="197" t="str">
        <f t="shared" si="75"/>
        <v>是</v>
      </c>
      <c r="G363" s="372" t="str">
        <f t="shared" si="76"/>
        <v>款</v>
      </c>
      <c r="H363" s="372" t="str">
        <f t="shared" si="77"/>
        <v>205</v>
      </c>
      <c r="I363" s="372" t="str">
        <f t="shared" si="73"/>
        <v>20502</v>
      </c>
      <c r="J363" s="372">
        <f t="shared" si="79"/>
        <v>0</v>
      </c>
      <c r="K363" s="372">
        <f t="shared" si="80"/>
        <v>0</v>
      </c>
      <c r="L363" s="236">
        <v>0</v>
      </c>
      <c r="N363" s="236">
        <v>0</v>
      </c>
      <c r="P363" s="372">
        <v>0</v>
      </c>
    </row>
    <row r="364" ht="33" customHeight="1" spans="1:17">
      <c r="A364" s="341">
        <v>2050201</v>
      </c>
      <c r="B364" s="336" t="s">
        <v>362</v>
      </c>
      <c r="C364" s="388">
        <v>1961</v>
      </c>
      <c r="D364" s="489">
        <v>2432</v>
      </c>
      <c r="E364" s="488">
        <f t="shared" si="74"/>
        <v>0.240183579806221</v>
      </c>
      <c r="F364" s="197" t="str">
        <f t="shared" si="75"/>
        <v>是</v>
      </c>
      <c r="G364" s="372" t="str">
        <f t="shared" si="76"/>
        <v>项</v>
      </c>
      <c r="H364" s="372" t="str">
        <f t="shared" si="77"/>
        <v>205</v>
      </c>
      <c r="I364" s="372" t="str">
        <f t="shared" si="73"/>
        <v>20502</v>
      </c>
      <c r="J364" s="372">
        <f t="shared" si="79"/>
        <v>2432</v>
      </c>
      <c r="K364" s="372">
        <f t="shared" si="80"/>
        <v>2432.351325</v>
      </c>
      <c r="L364" s="236">
        <v>331.111325</v>
      </c>
      <c r="M364" s="372">
        <v>1211.06</v>
      </c>
      <c r="N364" s="236">
        <v>0</v>
      </c>
      <c r="O364" s="372">
        <v>221.4</v>
      </c>
      <c r="P364" s="372">
        <v>668.78</v>
      </c>
      <c r="Q364" s="372">
        <v>0</v>
      </c>
    </row>
    <row r="365" ht="33" customHeight="1" spans="1:17">
      <c r="A365" s="341">
        <v>2050202</v>
      </c>
      <c r="B365" s="336" t="s">
        <v>363</v>
      </c>
      <c r="C365" s="388">
        <v>27188</v>
      </c>
      <c r="D365" s="489">
        <v>23993</v>
      </c>
      <c r="E365" s="488">
        <f t="shared" si="74"/>
        <v>-0.117515080182433</v>
      </c>
      <c r="F365" s="197" t="str">
        <f t="shared" si="75"/>
        <v>是</v>
      </c>
      <c r="G365" s="372" t="str">
        <f t="shared" si="76"/>
        <v>项</v>
      </c>
      <c r="H365" s="372" t="str">
        <f t="shared" si="77"/>
        <v>205</v>
      </c>
      <c r="I365" s="372" t="str">
        <f t="shared" si="73"/>
        <v>20502</v>
      </c>
      <c r="J365" s="372">
        <f t="shared" si="79"/>
        <v>23993</v>
      </c>
      <c r="K365" s="372">
        <f t="shared" si="80"/>
        <v>23993.440052</v>
      </c>
      <c r="L365" s="544">
        <v>19986.8508</v>
      </c>
      <c r="M365" s="372">
        <v>158.753</v>
      </c>
      <c r="N365" s="236">
        <v>0</v>
      </c>
      <c r="O365" s="372">
        <v>3216.854256</v>
      </c>
      <c r="P365" s="545">
        <f>632.775878-1.793882</f>
        <v>630.981996</v>
      </c>
      <c r="Q365" s="372">
        <v>0</v>
      </c>
    </row>
    <row r="366" ht="33" customHeight="1" spans="1:17">
      <c r="A366" s="341">
        <v>2050203</v>
      </c>
      <c r="B366" s="336" t="s">
        <v>364</v>
      </c>
      <c r="C366" s="388">
        <v>16460</v>
      </c>
      <c r="D366" s="489">
        <v>15409</v>
      </c>
      <c r="E366" s="488">
        <f t="shared" si="74"/>
        <v>-0.0638517618469016</v>
      </c>
      <c r="F366" s="197" t="str">
        <f t="shared" si="75"/>
        <v>是</v>
      </c>
      <c r="G366" s="372" t="str">
        <f t="shared" si="76"/>
        <v>项</v>
      </c>
      <c r="H366" s="372" t="str">
        <f t="shared" si="77"/>
        <v>205</v>
      </c>
      <c r="I366" s="372" t="str">
        <f t="shared" si="73"/>
        <v>20502</v>
      </c>
      <c r="J366" s="372">
        <f t="shared" si="79"/>
        <v>15409</v>
      </c>
      <c r="K366" s="372">
        <f t="shared" si="80"/>
        <v>15409.350717</v>
      </c>
      <c r="L366" s="236">
        <v>12269.1296</v>
      </c>
      <c r="M366" s="372">
        <v>94.855</v>
      </c>
      <c r="N366" s="236">
        <v>0</v>
      </c>
      <c r="O366" s="372">
        <v>2139.28024</v>
      </c>
      <c r="P366" s="372">
        <v>906.085877</v>
      </c>
      <c r="Q366" s="372">
        <v>0</v>
      </c>
    </row>
    <row r="367" ht="33" customHeight="1" spans="1:17">
      <c r="A367" s="341">
        <v>2050204</v>
      </c>
      <c r="B367" s="336" t="s">
        <v>365</v>
      </c>
      <c r="C367" s="388">
        <v>9029</v>
      </c>
      <c r="D367" s="489">
        <v>7628</v>
      </c>
      <c r="E367" s="488">
        <f t="shared" si="74"/>
        <v>-0.155166685125706</v>
      </c>
      <c r="F367" s="197" t="str">
        <f t="shared" si="75"/>
        <v>是</v>
      </c>
      <c r="G367" s="372" t="str">
        <f t="shared" si="76"/>
        <v>项</v>
      </c>
      <c r="H367" s="372" t="str">
        <f t="shared" si="77"/>
        <v>205</v>
      </c>
      <c r="I367" s="372" t="str">
        <f t="shared" si="73"/>
        <v>20502</v>
      </c>
      <c r="J367" s="372">
        <f t="shared" si="79"/>
        <v>7628</v>
      </c>
      <c r="K367" s="372">
        <f t="shared" si="80"/>
        <v>7628.2124</v>
      </c>
      <c r="L367" s="236">
        <v>5276.2699</v>
      </c>
      <c r="M367" s="372">
        <v>1083.78</v>
      </c>
      <c r="N367" s="236">
        <v>0</v>
      </c>
      <c r="O367" s="372">
        <v>1116.83</v>
      </c>
      <c r="P367" s="372">
        <v>151.3325</v>
      </c>
      <c r="Q367" s="372">
        <v>0</v>
      </c>
    </row>
    <row r="368" ht="36" customHeight="1" spans="1:17">
      <c r="A368" s="341">
        <v>2050205</v>
      </c>
      <c r="B368" s="336" t="s">
        <v>366</v>
      </c>
      <c r="C368" s="388">
        <v>7</v>
      </c>
      <c r="D368" s="489"/>
      <c r="E368" s="488">
        <f t="shared" si="74"/>
        <v>-1</v>
      </c>
      <c r="F368" s="197" t="str">
        <f t="shared" si="75"/>
        <v>是</v>
      </c>
      <c r="G368" s="372" t="str">
        <f t="shared" si="76"/>
        <v>项</v>
      </c>
      <c r="H368" s="372" t="str">
        <f t="shared" si="77"/>
        <v>205</v>
      </c>
      <c r="I368" s="372" t="str">
        <f t="shared" si="73"/>
        <v>20502</v>
      </c>
      <c r="J368" s="372">
        <f t="shared" si="79"/>
        <v>0</v>
      </c>
      <c r="K368" s="372">
        <f t="shared" si="80"/>
        <v>0</v>
      </c>
      <c r="L368" s="236">
        <v>0</v>
      </c>
      <c r="M368" s="372">
        <v>0</v>
      </c>
      <c r="N368" s="236">
        <v>0</v>
      </c>
      <c r="O368" s="372">
        <v>0</v>
      </c>
      <c r="P368" s="372">
        <v>0</v>
      </c>
      <c r="Q368" s="372">
        <v>0</v>
      </c>
    </row>
    <row r="369" ht="33" customHeight="1" spans="1:17">
      <c r="A369" s="341">
        <v>2050299</v>
      </c>
      <c r="B369" s="336" t="s">
        <v>369</v>
      </c>
      <c r="C369" s="388">
        <v>6905</v>
      </c>
      <c r="D369" s="489">
        <v>7438</v>
      </c>
      <c r="E369" s="488">
        <f t="shared" si="74"/>
        <v>0.0771904417089067</v>
      </c>
      <c r="F369" s="197" t="str">
        <f t="shared" si="75"/>
        <v>是</v>
      </c>
      <c r="G369" s="372" t="str">
        <f t="shared" si="76"/>
        <v>项</v>
      </c>
      <c r="H369" s="372" t="str">
        <f t="shared" si="77"/>
        <v>205</v>
      </c>
      <c r="I369" s="372" t="str">
        <f t="shared" si="73"/>
        <v>20502</v>
      </c>
      <c r="J369" s="372">
        <f t="shared" si="79"/>
        <v>7438</v>
      </c>
      <c r="K369" s="372">
        <f t="shared" si="80"/>
        <v>7438.39859</v>
      </c>
      <c r="L369" s="236">
        <v>2627.5205</v>
      </c>
      <c r="M369" s="372">
        <v>1895.424</v>
      </c>
      <c r="N369" s="236">
        <v>0</v>
      </c>
      <c r="O369" s="372">
        <v>0</v>
      </c>
      <c r="P369" s="372">
        <v>2915.45409</v>
      </c>
      <c r="Q369" s="372">
        <v>0</v>
      </c>
    </row>
    <row r="370" ht="33" customHeight="1" spans="1:16">
      <c r="A370" s="341">
        <v>20503</v>
      </c>
      <c r="B370" s="336" t="s">
        <v>370</v>
      </c>
      <c r="C370" s="487">
        <f>SUM(C371:C375)</f>
        <v>334</v>
      </c>
      <c r="D370" s="487">
        <f>SUM(D371:D375)</f>
        <v>1549</v>
      </c>
      <c r="E370" s="488">
        <f t="shared" si="74"/>
        <v>3.6377245508982</v>
      </c>
      <c r="F370" s="197" t="str">
        <f t="shared" si="75"/>
        <v>是</v>
      </c>
      <c r="G370" s="372" t="str">
        <f t="shared" si="76"/>
        <v>款</v>
      </c>
      <c r="H370" s="372" t="str">
        <f t="shared" si="77"/>
        <v>205</v>
      </c>
      <c r="I370" s="372" t="str">
        <f t="shared" si="73"/>
        <v>20503</v>
      </c>
      <c r="J370" s="372">
        <f t="shared" si="79"/>
        <v>0</v>
      </c>
      <c r="K370" s="372">
        <f t="shared" si="80"/>
        <v>0</v>
      </c>
      <c r="L370" s="236">
        <v>0</v>
      </c>
      <c r="N370" s="236">
        <v>0</v>
      </c>
      <c r="P370" s="372">
        <v>0</v>
      </c>
    </row>
    <row r="371" ht="36" hidden="1" customHeight="1" spans="1:17">
      <c r="A371" s="341">
        <v>2050301</v>
      </c>
      <c r="B371" s="336" t="s">
        <v>371</v>
      </c>
      <c r="C371" s="388">
        <v>0</v>
      </c>
      <c r="D371" s="489">
        <f>ROUND(J371-Q371,0)</f>
        <v>0</v>
      </c>
      <c r="E371" s="488" t="str">
        <f t="shared" si="74"/>
        <v/>
      </c>
      <c r="F371" s="197" t="str">
        <f t="shared" si="75"/>
        <v>否</v>
      </c>
      <c r="G371" s="372" t="str">
        <f t="shared" si="76"/>
        <v>项</v>
      </c>
      <c r="H371" s="372" t="str">
        <f t="shared" si="77"/>
        <v>205</v>
      </c>
      <c r="I371" s="372" t="str">
        <f t="shared" si="73"/>
        <v>20503</v>
      </c>
      <c r="J371" s="372">
        <f t="shared" si="79"/>
        <v>0</v>
      </c>
      <c r="K371" s="372">
        <f t="shared" si="80"/>
        <v>0</v>
      </c>
      <c r="L371" s="236">
        <v>0</v>
      </c>
      <c r="M371" s="372">
        <v>0</v>
      </c>
      <c r="N371" s="236">
        <v>0</v>
      </c>
      <c r="O371" s="372">
        <v>0</v>
      </c>
      <c r="P371" s="372">
        <v>0</v>
      </c>
      <c r="Q371" s="372">
        <v>0</v>
      </c>
    </row>
    <row r="372" ht="33" customHeight="1" spans="1:17">
      <c r="A372" s="341">
        <v>2050302</v>
      </c>
      <c r="B372" s="336" t="s">
        <v>372</v>
      </c>
      <c r="C372" s="388">
        <v>334</v>
      </c>
      <c r="D372" s="489">
        <v>1549</v>
      </c>
      <c r="E372" s="488">
        <f t="shared" si="74"/>
        <v>3.6377245508982</v>
      </c>
      <c r="F372" s="197" t="str">
        <f t="shared" si="75"/>
        <v>是</v>
      </c>
      <c r="G372" s="372" t="str">
        <f t="shared" si="76"/>
        <v>项</v>
      </c>
      <c r="H372" s="372" t="str">
        <f t="shared" si="77"/>
        <v>205</v>
      </c>
      <c r="I372" s="372" t="str">
        <f t="shared" si="73"/>
        <v>20503</v>
      </c>
      <c r="J372" s="372">
        <f t="shared" si="79"/>
        <v>1549</v>
      </c>
      <c r="K372" s="372">
        <f t="shared" si="80"/>
        <v>1549.3034</v>
      </c>
      <c r="L372" s="236">
        <v>927.0294</v>
      </c>
      <c r="M372" s="372">
        <v>107.65</v>
      </c>
      <c r="N372" s="236">
        <v>0</v>
      </c>
      <c r="O372" s="372">
        <v>373.92</v>
      </c>
      <c r="P372" s="372">
        <v>140.704</v>
      </c>
      <c r="Q372" s="372">
        <v>0</v>
      </c>
    </row>
    <row r="373" ht="36" hidden="1" customHeight="1" spans="1:17">
      <c r="A373" s="341">
        <v>2050303</v>
      </c>
      <c r="B373" s="336" t="s">
        <v>373</v>
      </c>
      <c r="C373" s="388">
        <v>0</v>
      </c>
      <c r="D373" s="489">
        <f>ROUND(J373-Q373,0)</f>
        <v>0</v>
      </c>
      <c r="E373" s="488" t="str">
        <f t="shared" si="74"/>
        <v/>
      </c>
      <c r="F373" s="197" t="str">
        <f t="shared" si="75"/>
        <v>否</v>
      </c>
      <c r="G373" s="372" t="str">
        <f t="shared" si="76"/>
        <v>项</v>
      </c>
      <c r="H373" s="372" t="str">
        <f t="shared" si="77"/>
        <v>205</v>
      </c>
      <c r="I373" s="372" t="str">
        <f t="shared" si="73"/>
        <v>20503</v>
      </c>
      <c r="J373" s="372">
        <f t="shared" si="79"/>
        <v>0</v>
      </c>
      <c r="K373" s="372">
        <f t="shared" si="80"/>
        <v>0</v>
      </c>
      <c r="L373" s="236">
        <v>0</v>
      </c>
      <c r="M373" s="372">
        <v>0</v>
      </c>
      <c r="N373" s="236">
        <v>0</v>
      </c>
      <c r="O373" s="372">
        <v>0</v>
      </c>
      <c r="P373" s="372">
        <v>0</v>
      </c>
      <c r="Q373" s="372">
        <v>0</v>
      </c>
    </row>
    <row r="374" ht="36" hidden="1" customHeight="1" spans="1:17">
      <c r="A374" s="341">
        <v>2050305</v>
      </c>
      <c r="B374" s="336" t="s">
        <v>375</v>
      </c>
      <c r="C374" s="388">
        <v>0</v>
      </c>
      <c r="D374" s="489">
        <f>ROUND(J374-Q374,0)</f>
        <v>0</v>
      </c>
      <c r="E374" s="488" t="str">
        <f t="shared" si="74"/>
        <v/>
      </c>
      <c r="F374" s="197" t="str">
        <f t="shared" si="75"/>
        <v>否</v>
      </c>
      <c r="G374" s="372" t="str">
        <f t="shared" si="76"/>
        <v>项</v>
      </c>
      <c r="H374" s="372" t="str">
        <f t="shared" si="77"/>
        <v>205</v>
      </c>
      <c r="I374" s="372" t="str">
        <f t="shared" si="73"/>
        <v>20503</v>
      </c>
      <c r="J374" s="372">
        <f t="shared" si="79"/>
        <v>0</v>
      </c>
      <c r="K374" s="372">
        <f t="shared" si="80"/>
        <v>0</v>
      </c>
      <c r="L374" s="236">
        <v>0</v>
      </c>
      <c r="M374" s="372">
        <v>0</v>
      </c>
      <c r="N374" s="236">
        <v>0</v>
      </c>
      <c r="O374" s="372">
        <v>0</v>
      </c>
      <c r="P374" s="372">
        <v>0</v>
      </c>
      <c r="Q374" s="372">
        <v>0</v>
      </c>
    </row>
    <row r="375" ht="36" hidden="1" customHeight="1" spans="1:17">
      <c r="A375" s="341">
        <v>2050399</v>
      </c>
      <c r="B375" s="336" t="s">
        <v>376</v>
      </c>
      <c r="C375" s="388">
        <v>0</v>
      </c>
      <c r="D375" s="489">
        <f>ROUND(J375-Q375,0)</f>
        <v>0</v>
      </c>
      <c r="E375" s="488" t="str">
        <f t="shared" si="74"/>
        <v/>
      </c>
      <c r="F375" s="197" t="str">
        <f t="shared" si="75"/>
        <v>否</v>
      </c>
      <c r="G375" s="372" t="str">
        <f t="shared" si="76"/>
        <v>项</v>
      </c>
      <c r="H375" s="372" t="str">
        <f t="shared" si="77"/>
        <v>205</v>
      </c>
      <c r="I375" s="372" t="str">
        <f t="shared" si="73"/>
        <v>20503</v>
      </c>
      <c r="J375" s="372">
        <f t="shared" si="79"/>
        <v>0</v>
      </c>
      <c r="K375" s="372">
        <f t="shared" si="80"/>
        <v>0</v>
      </c>
      <c r="L375" s="236">
        <v>0</v>
      </c>
      <c r="M375" s="372">
        <v>0</v>
      </c>
      <c r="N375" s="236">
        <v>0</v>
      </c>
      <c r="O375" s="372">
        <v>0</v>
      </c>
      <c r="P375" s="372">
        <v>0</v>
      </c>
      <c r="Q375" s="372">
        <v>0</v>
      </c>
    </row>
    <row r="376" ht="36" hidden="1" customHeight="1" spans="1:16">
      <c r="A376" s="341">
        <v>20504</v>
      </c>
      <c r="B376" s="336" t="s">
        <v>377</v>
      </c>
      <c r="C376" s="487">
        <f>SUM(C377:C381)</f>
        <v>0</v>
      </c>
      <c r="D376" s="487">
        <f>SUM(D377:D381)</f>
        <v>0</v>
      </c>
      <c r="E376" s="488" t="str">
        <f t="shared" si="74"/>
        <v/>
      </c>
      <c r="F376" s="197" t="str">
        <f t="shared" si="75"/>
        <v>否</v>
      </c>
      <c r="G376" s="372" t="str">
        <f t="shared" si="76"/>
        <v>款</v>
      </c>
      <c r="H376" s="372" t="str">
        <f t="shared" si="77"/>
        <v>205</v>
      </c>
      <c r="I376" s="372" t="str">
        <f t="shared" si="73"/>
        <v>20504</v>
      </c>
      <c r="J376" s="372">
        <f t="shared" si="79"/>
        <v>0</v>
      </c>
      <c r="K376" s="372">
        <f t="shared" si="80"/>
        <v>0</v>
      </c>
      <c r="L376" s="236">
        <v>0</v>
      </c>
      <c r="N376" s="236">
        <v>0</v>
      </c>
      <c r="O376" s="372">
        <v>0</v>
      </c>
      <c r="P376" s="372">
        <v>0</v>
      </c>
    </row>
    <row r="377" ht="36" hidden="1" customHeight="1" spans="1:17">
      <c r="A377" s="341">
        <v>2050401</v>
      </c>
      <c r="B377" s="336" t="s">
        <v>378</v>
      </c>
      <c r="C377" s="388">
        <v>0</v>
      </c>
      <c r="D377" s="489">
        <f>ROUND(J377-Q377,0)</f>
        <v>0</v>
      </c>
      <c r="E377" s="488" t="str">
        <f t="shared" si="74"/>
        <v/>
      </c>
      <c r="F377" s="197" t="str">
        <f t="shared" si="75"/>
        <v>否</v>
      </c>
      <c r="G377" s="372" t="str">
        <f t="shared" si="76"/>
        <v>项</v>
      </c>
      <c r="H377" s="372" t="str">
        <f t="shared" si="77"/>
        <v>205</v>
      </c>
      <c r="I377" s="372" t="str">
        <f t="shared" si="73"/>
        <v>20504</v>
      </c>
      <c r="J377" s="372">
        <f t="shared" si="79"/>
        <v>0</v>
      </c>
      <c r="K377" s="372">
        <f t="shared" si="80"/>
        <v>0</v>
      </c>
      <c r="L377" s="236">
        <v>0</v>
      </c>
      <c r="M377" s="372">
        <v>0</v>
      </c>
      <c r="N377" s="236">
        <v>0</v>
      </c>
      <c r="O377" s="372">
        <v>0</v>
      </c>
      <c r="P377" s="372">
        <v>0</v>
      </c>
      <c r="Q377" s="372">
        <v>0</v>
      </c>
    </row>
    <row r="378" ht="36" hidden="1" customHeight="1" spans="1:17">
      <c r="A378" s="341">
        <v>2050402</v>
      </c>
      <c r="B378" s="336" t="s">
        <v>379</v>
      </c>
      <c r="C378" s="388">
        <v>0</v>
      </c>
      <c r="D378" s="489">
        <f>ROUND(J378-Q378,0)</f>
        <v>0</v>
      </c>
      <c r="E378" s="488" t="str">
        <f t="shared" si="74"/>
        <v/>
      </c>
      <c r="F378" s="197" t="str">
        <f t="shared" si="75"/>
        <v>否</v>
      </c>
      <c r="G378" s="372" t="str">
        <f t="shared" si="76"/>
        <v>项</v>
      </c>
      <c r="H378" s="372" t="str">
        <f t="shared" si="77"/>
        <v>205</v>
      </c>
      <c r="I378" s="372" t="str">
        <f t="shared" si="73"/>
        <v>20504</v>
      </c>
      <c r="J378" s="372">
        <f t="shared" si="79"/>
        <v>0</v>
      </c>
      <c r="K378" s="372">
        <f t="shared" si="80"/>
        <v>0</v>
      </c>
      <c r="L378" s="236">
        <v>0</v>
      </c>
      <c r="M378" s="372">
        <v>0</v>
      </c>
      <c r="N378" s="236">
        <v>0</v>
      </c>
      <c r="O378" s="372">
        <v>0</v>
      </c>
      <c r="P378" s="372">
        <v>0</v>
      </c>
      <c r="Q378" s="372">
        <v>0</v>
      </c>
    </row>
    <row r="379" ht="36" hidden="1" customHeight="1" spans="1:17">
      <c r="A379" s="341">
        <v>2050403</v>
      </c>
      <c r="B379" s="336" t="s">
        <v>380</v>
      </c>
      <c r="C379" s="388">
        <v>0</v>
      </c>
      <c r="D379" s="489">
        <f>ROUND(J379-Q379,0)</f>
        <v>0</v>
      </c>
      <c r="E379" s="488" t="str">
        <f t="shared" si="74"/>
        <v/>
      </c>
      <c r="F379" s="197" t="str">
        <f t="shared" si="75"/>
        <v>否</v>
      </c>
      <c r="G379" s="372" t="str">
        <f t="shared" si="76"/>
        <v>项</v>
      </c>
      <c r="H379" s="372" t="str">
        <f t="shared" si="77"/>
        <v>205</v>
      </c>
      <c r="I379" s="372" t="str">
        <f t="shared" ref="I379:I442" si="83">LEFT(A379,5)</f>
        <v>20504</v>
      </c>
      <c r="J379" s="372">
        <f t="shared" si="79"/>
        <v>0</v>
      </c>
      <c r="K379" s="372">
        <f t="shared" si="80"/>
        <v>0</v>
      </c>
      <c r="L379" s="236">
        <v>0</v>
      </c>
      <c r="M379" s="372">
        <v>0</v>
      </c>
      <c r="N379" s="236">
        <v>0</v>
      </c>
      <c r="O379" s="372">
        <v>0</v>
      </c>
      <c r="P379" s="372">
        <v>0</v>
      </c>
      <c r="Q379" s="372">
        <v>0</v>
      </c>
    </row>
    <row r="380" ht="36" hidden="1" customHeight="1" spans="1:17">
      <c r="A380" s="341">
        <v>2050404</v>
      </c>
      <c r="B380" s="336" t="s">
        <v>381</v>
      </c>
      <c r="C380" s="388">
        <v>0</v>
      </c>
      <c r="D380" s="489">
        <f>ROUND(J380-Q380,0)</f>
        <v>0</v>
      </c>
      <c r="E380" s="488" t="str">
        <f t="shared" ref="E380:E443" si="84">IF(C380&lt;&gt;0,D380/C380-1,"")</f>
        <v/>
      </c>
      <c r="F380" s="197" t="str">
        <f t="shared" ref="F380:F443" si="85">IF(LEN(A380)=3,"是",IF(B380&lt;&gt;"",IF(SUM(C380:D380)&lt;&gt;0,"是","否"),"是"))</f>
        <v>否</v>
      </c>
      <c r="G380" s="372" t="str">
        <f t="shared" ref="G380:G443" si="86">IF(LEN(A380)=3,"类",IF(LEN(A380)=5,"款","项"))</f>
        <v>项</v>
      </c>
      <c r="H380" s="372" t="str">
        <f t="shared" si="77"/>
        <v>205</v>
      </c>
      <c r="I380" s="372" t="str">
        <f t="shared" si="83"/>
        <v>20504</v>
      </c>
      <c r="J380" s="372">
        <f t="shared" si="79"/>
        <v>0</v>
      </c>
      <c r="K380" s="372">
        <f t="shared" si="80"/>
        <v>0</v>
      </c>
      <c r="L380" s="236">
        <v>0</v>
      </c>
      <c r="M380" s="372">
        <v>0</v>
      </c>
      <c r="N380" s="236">
        <v>0</v>
      </c>
      <c r="O380" s="372">
        <v>0</v>
      </c>
      <c r="P380" s="372">
        <v>0</v>
      </c>
      <c r="Q380" s="372">
        <v>0</v>
      </c>
    </row>
    <row r="381" ht="36" hidden="1" customHeight="1" spans="1:17">
      <c r="A381" s="341">
        <v>2050499</v>
      </c>
      <c r="B381" s="336" t="s">
        <v>382</v>
      </c>
      <c r="C381" s="388">
        <v>0</v>
      </c>
      <c r="D381" s="489">
        <f>ROUND(J381-Q381,0)</f>
        <v>0</v>
      </c>
      <c r="E381" s="488" t="str">
        <f t="shared" si="84"/>
        <v/>
      </c>
      <c r="F381" s="197" t="str">
        <f t="shared" si="85"/>
        <v>否</v>
      </c>
      <c r="G381" s="372" t="str">
        <f t="shared" si="86"/>
        <v>项</v>
      </c>
      <c r="H381" s="372" t="str">
        <f t="shared" ref="H381:H444" si="87">LEFT(A381,3)</f>
        <v>205</v>
      </c>
      <c r="I381" s="372" t="str">
        <f t="shared" si="83"/>
        <v>20504</v>
      </c>
      <c r="J381" s="372">
        <f t="shared" si="79"/>
        <v>0</v>
      </c>
      <c r="K381" s="372">
        <f t="shared" si="80"/>
        <v>0</v>
      </c>
      <c r="L381" s="236">
        <v>0</v>
      </c>
      <c r="M381" s="372">
        <v>0</v>
      </c>
      <c r="N381" s="236">
        <v>0</v>
      </c>
      <c r="O381" s="372">
        <v>0</v>
      </c>
      <c r="P381" s="372">
        <v>0</v>
      </c>
      <c r="Q381" s="372">
        <v>0</v>
      </c>
    </row>
    <row r="382" ht="36" hidden="1" customHeight="1" spans="1:16">
      <c r="A382" s="341">
        <v>20505</v>
      </c>
      <c r="B382" s="336" t="s">
        <v>383</v>
      </c>
      <c r="C382" s="487">
        <f>SUM(C383:C385)</f>
        <v>0</v>
      </c>
      <c r="D382" s="487">
        <f>SUM(D383:D385)</f>
        <v>0</v>
      </c>
      <c r="E382" s="488" t="str">
        <f t="shared" si="84"/>
        <v/>
      </c>
      <c r="F382" s="197" t="str">
        <f t="shared" si="85"/>
        <v>否</v>
      </c>
      <c r="G382" s="372" t="str">
        <f t="shared" si="86"/>
        <v>款</v>
      </c>
      <c r="H382" s="372" t="str">
        <f t="shared" si="87"/>
        <v>205</v>
      </c>
      <c r="I382" s="372" t="str">
        <f t="shared" si="83"/>
        <v>20505</v>
      </c>
      <c r="J382" s="372">
        <f t="shared" si="79"/>
        <v>0</v>
      </c>
      <c r="K382" s="372">
        <f t="shared" si="80"/>
        <v>0</v>
      </c>
      <c r="L382" s="236">
        <v>0</v>
      </c>
      <c r="N382" s="236">
        <v>0</v>
      </c>
      <c r="O382" s="372">
        <v>0</v>
      </c>
      <c r="P382" s="372">
        <v>0</v>
      </c>
    </row>
    <row r="383" ht="36" hidden="1" customHeight="1" spans="1:17">
      <c r="A383" s="341">
        <v>2050501</v>
      </c>
      <c r="B383" s="336" t="s">
        <v>384</v>
      </c>
      <c r="C383" s="388">
        <v>0</v>
      </c>
      <c r="D383" s="489">
        <f>ROUND(J383-Q383,0)</f>
        <v>0</v>
      </c>
      <c r="E383" s="488" t="str">
        <f t="shared" si="84"/>
        <v/>
      </c>
      <c r="F383" s="197" t="str">
        <f t="shared" si="85"/>
        <v>否</v>
      </c>
      <c r="G383" s="372" t="str">
        <f t="shared" si="86"/>
        <v>项</v>
      </c>
      <c r="H383" s="372" t="str">
        <f t="shared" si="87"/>
        <v>205</v>
      </c>
      <c r="I383" s="372" t="str">
        <f t="shared" si="83"/>
        <v>20505</v>
      </c>
      <c r="J383" s="372">
        <f t="shared" si="79"/>
        <v>0</v>
      </c>
      <c r="K383" s="372">
        <f t="shared" si="80"/>
        <v>0</v>
      </c>
      <c r="L383" s="236">
        <v>0</v>
      </c>
      <c r="M383" s="372">
        <v>0</v>
      </c>
      <c r="N383" s="236">
        <v>0</v>
      </c>
      <c r="O383" s="372">
        <v>0</v>
      </c>
      <c r="P383" s="372">
        <v>0</v>
      </c>
      <c r="Q383" s="372">
        <v>0</v>
      </c>
    </row>
    <row r="384" ht="36" hidden="1" customHeight="1" spans="1:17">
      <c r="A384" s="341">
        <v>2050502</v>
      </c>
      <c r="B384" s="336" t="s">
        <v>385</v>
      </c>
      <c r="C384" s="388">
        <v>0</v>
      </c>
      <c r="D384" s="489">
        <f>ROUND(J384-Q384,0)</f>
        <v>0</v>
      </c>
      <c r="E384" s="488" t="str">
        <f t="shared" si="84"/>
        <v/>
      </c>
      <c r="F384" s="197" t="str">
        <f t="shared" si="85"/>
        <v>否</v>
      </c>
      <c r="G384" s="372" t="str">
        <f t="shared" si="86"/>
        <v>项</v>
      </c>
      <c r="H384" s="372" t="str">
        <f t="shared" si="87"/>
        <v>205</v>
      </c>
      <c r="I384" s="372" t="str">
        <f t="shared" si="83"/>
        <v>20505</v>
      </c>
      <c r="J384" s="372">
        <f t="shared" si="79"/>
        <v>0</v>
      </c>
      <c r="K384" s="372">
        <f t="shared" si="80"/>
        <v>0</v>
      </c>
      <c r="L384" s="236">
        <v>0</v>
      </c>
      <c r="M384" s="372">
        <v>0</v>
      </c>
      <c r="N384" s="236">
        <v>0</v>
      </c>
      <c r="O384" s="372">
        <v>0</v>
      </c>
      <c r="P384" s="372">
        <v>0</v>
      </c>
      <c r="Q384" s="372">
        <v>0</v>
      </c>
    </row>
    <row r="385" ht="36" hidden="1" customHeight="1" spans="1:17">
      <c r="A385" s="341">
        <v>2050599</v>
      </c>
      <c r="B385" s="336" t="s">
        <v>386</v>
      </c>
      <c r="C385" s="388">
        <v>0</v>
      </c>
      <c r="D385" s="489">
        <f>ROUND(J385-Q385,0)</f>
        <v>0</v>
      </c>
      <c r="E385" s="488" t="str">
        <f t="shared" si="84"/>
        <v/>
      </c>
      <c r="F385" s="197" t="str">
        <f t="shared" si="85"/>
        <v>否</v>
      </c>
      <c r="G385" s="372" t="str">
        <f t="shared" si="86"/>
        <v>项</v>
      </c>
      <c r="H385" s="372" t="str">
        <f t="shared" si="87"/>
        <v>205</v>
      </c>
      <c r="I385" s="372" t="str">
        <f t="shared" si="83"/>
        <v>20505</v>
      </c>
      <c r="J385" s="372">
        <f t="shared" si="79"/>
        <v>0</v>
      </c>
      <c r="K385" s="372">
        <f t="shared" si="80"/>
        <v>0</v>
      </c>
      <c r="L385" s="236">
        <v>0</v>
      </c>
      <c r="M385" s="372">
        <v>0</v>
      </c>
      <c r="N385" s="236">
        <v>0</v>
      </c>
      <c r="O385" s="372">
        <v>0</v>
      </c>
      <c r="P385" s="372">
        <v>0</v>
      </c>
      <c r="Q385" s="372">
        <v>0</v>
      </c>
    </row>
    <row r="386" s="474" customFormat="1" ht="36" hidden="1" customHeight="1" spans="1:17">
      <c r="A386" s="341">
        <v>20506</v>
      </c>
      <c r="B386" s="336" t="s">
        <v>387</v>
      </c>
      <c r="C386" s="487">
        <f>SUM(C387:C389)</f>
        <v>0</v>
      </c>
      <c r="D386" s="487">
        <f>SUM(D387:D389)</f>
        <v>0</v>
      </c>
      <c r="E386" s="488" t="str">
        <f t="shared" si="84"/>
        <v/>
      </c>
      <c r="F386" s="197" t="str">
        <f t="shared" si="85"/>
        <v>否</v>
      </c>
      <c r="G386" s="372" t="str">
        <f t="shared" si="86"/>
        <v>款</v>
      </c>
      <c r="H386" s="372" t="str">
        <f t="shared" si="87"/>
        <v>205</v>
      </c>
      <c r="I386" s="372" t="str">
        <f t="shared" si="83"/>
        <v>20506</v>
      </c>
      <c r="J386" s="372">
        <f t="shared" si="79"/>
        <v>0</v>
      </c>
      <c r="K386" s="372">
        <f t="shared" si="80"/>
        <v>0</v>
      </c>
      <c r="L386" s="236">
        <v>0</v>
      </c>
      <c r="M386" s="372"/>
      <c r="N386" s="236">
        <v>0</v>
      </c>
      <c r="O386" s="372">
        <v>0</v>
      </c>
      <c r="P386" s="372">
        <v>0</v>
      </c>
      <c r="Q386" s="372"/>
    </row>
    <row r="387" ht="36" hidden="1" customHeight="1" spans="1:17">
      <c r="A387" s="341">
        <v>2050601</v>
      </c>
      <c r="B387" s="336" t="s">
        <v>388</v>
      </c>
      <c r="C387" s="388">
        <v>0</v>
      </c>
      <c r="D387" s="489">
        <f>ROUND(J387-Q387,0)</f>
        <v>0</v>
      </c>
      <c r="E387" s="488" t="str">
        <f t="shared" si="84"/>
        <v/>
      </c>
      <c r="F387" s="197" t="str">
        <f t="shared" si="85"/>
        <v>否</v>
      </c>
      <c r="G387" s="372" t="str">
        <f t="shared" si="86"/>
        <v>项</v>
      </c>
      <c r="H387" s="372" t="str">
        <f t="shared" si="87"/>
        <v>205</v>
      </c>
      <c r="I387" s="372" t="str">
        <f t="shared" si="83"/>
        <v>20506</v>
      </c>
      <c r="J387" s="372">
        <f t="shared" si="79"/>
        <v>0</v>
      </c>
      <c r="K387" s="372">
        <f t="shared" si="80"/>
        <v>0</v>
      </c>
      <c r="L387" s="236">
        <v>0</v>
      </c>
      <c r="M387" s="372">
        <v>0</v>
      </c>
      <c r="N387" s="236">
        <v>0</v>
      </c>
      <c r="O387" s="372">
        <v>0</v>
      </c>
      <c r="P387" s="372">
        <v>0</v>
      </c>
      <c r="Q387" s="372">
        <v>0</v>
      </c>
    </row>
    <row r="388" ht="36" hidden="1" customHeight="1" spans="1:17">
      <c r="A388" s="341">
        <v>2050602</v>
      </c>
      <c r="B388" s="336" t="s">
        <v>389</v>
      </c>
      <c r="C388" s="388">
        <v>0</v>
      </c>
      <c r="D388" s="489">
        <f>ROUND(J388-Q388,0)</f>
        <v>0</v>
      </c>
      <c r="E388" s="488" t="str">
        <f t="shared" si="84"/>
        <v/>
      </c>
      <c r="F388" s="197" t="str">
        <f t="shared" si="85"/>
        <v>否</v>
      </c>
      <c r="G388" s="372" t="str">
        <f t="shared" si="86"/>
        <v>项</v>
      </c>
      <c r="H388" s="372" t="str">
        <f t="shared" si="87"/>
        <v>205</v>
      </c>
      <c r="I388" s="372" t="str">
        <f t="shared" si="83"/>
        <v>20506</v>
      </c>
      <c r="J388" s="372">
        <f t="shared" si="79"/>
        <v>0</v>
      </c>
      <c r="K388" s="372">
        <f t="shared" si="80"/>
        <v>0</v>
      </c>
      <c r="L388" s="236">
        <v>0</v>
      </c>
      <c r="M388" s="372">
        <v>0</v>
      </c>
      <c r="N388" s="236">
        <v>0</v>
      </c>
      <c r="O388" s="372">
        <v>0</v>
      </c>
      <c r="P388" s="372">
        <v>0</v>
      </c>
      <c r="Q388" s="372">
        <v>0</v>
      </c>
    </row>
    <row r="389" s="474" customFormat="1" ht="36" hidden="1" customHeight="1" spans="1:17">
      <c r="A389" s="341">
        <v>2050699</v>
      </c>
      <c r="B389" s="336" t="s">
        <v>390</v>
      </c>
      <c r="C389" s="388">
        <v>0</v>
      </c>
      <c r="D389" s="489">
        <f>ROUND(J389-Q389,0)</f>
        <v>0</v>
      </c>
      <c r="E389" s="488" t="str">
        <f t="shared" si="84"/>
        <v/>
      </c>
      <c r="F389" s="197" t="str">
        <f t="shared" si="85"/>
        <v>否</v>
      </c>
      <c r="G389" s="372" t="str">
        <f t="shared" si="86"/>
        <v>项</v>
      </c>
      <c r="H389" s="372" t="str">
        <f t="shared" si="87"/>
        <v>205</v>
      </c>
      <c r="I389" s="372" t="str">
        <f t="shared" si="83"/>
        <v>20506</v>
      </c>
      <c r="J389" s="372">
        <f t="shared" ref="J389:J452" si="88">ROUND(K389,0)</f>
        <v>0</v>
      </c>
      <c r="K389" s="372">
        <f t="shared" si="80"/>
        <v>0</v>
      </c>
      <c r="L389" s="236">
        <v>0</v>
      </c>
      <c r="M389" s="372">
        <v>0</v>
      </c>
      <c r="N389" s="236">
        <v>0</v>
      </c>
      <c r="O389" s="372">
        <v>0</v>
      </c>
      <c r="P389" s="372">
        <v>0</v>
      </c>
      <c r="Q389" s="372">
        <v>0</v>
      </c>
    </row>
    <row r="390" ht="33" customHeight="1" spans="1:16">
      <c r="A390" s="341">
        <v>20507</v>
      </c>
      <c r="B390" s="336" t="s">
        <v>391</v>
      </c>
      <c r="C390" s="487">
        <f>SUM(C391:C393)</f>
        <v>251</v>
      </c>
      <c r="D390" s="487">
        <f>SUM(D391:D393)</f>
        <v>295</v>
      </c>
      <c r="E390" s="488">
        <f t="shared" si="84"/>
        <v>0.175298804780877</v>
      </c>
      <c r="F390" s="197" t="str">
        <f t="shared" si="85"/>
        <v>是</v>
      </c>
      <c r="G390" s="372" t="str">
        <f t="shared" si="86"/>
        <v>款</v>
      </c>
      <c r="H390" s="372" t="str">
        <f t="shared" si="87"/>
        <v>205</v>
      </c>
      <c r="I390" s="372" t="str">
        <f t="shared" si="83"/>
        <v>20507</v>
      </c>
      <c r="J390" s="372">
        <f t="shared" si="88"/>
        <v>0</v>
      </c>
      <c r="K390" s="372">
        <f t="shared" si="80"/>
        <v>0</v>
      </c>
      <c r="L390" s="236">
        <v>0</v>
      </c>
      <c r="N390" s="236">
        <v>0</v>
      </c>
      <c r="P390" s="372">
        <v>0</v>
      </c>
    </row>
    <row r="391" ht="33" customHeight="1" spans="1:17">
      <c r="A391" s="341">
        <v>2050701</v>
      </c>
      <c r="B391" s="336" t="s">
        <v>392</v>
      </c>
      <c r="C391" s="388">
        <v>251</v>
      </c>
      <c r="D391" s="489">
        <v>295</v>
      </c>
      <c r="E391" s="488">
        <f t="shared" si="84"/>
        <v>0.175298804780877</v>
      </c>
      <c r="F391" s="197" t="str">
        <f t="shared" si="85"/>
        <v>是</v>
      </c>
      <c r="G391" s="372" t="str">
        <f t="shared" si="86"/>
        <v>项</v>
      </c>
      <c r="H391" s="372" t="str">
        <f t="shared" si="87"/>
        <v>205</v>
      </c>
      <c r="I391" s="372" t="str">
        <f t="shared" si="83"/>
        <v>20507</v>
      </c>
      <c r="J391" s="372">
        <f t="shared" si="88"/>
        <v>295</v>
      </c>
      <c r="K391" s="372">
        <f t="shared" ref="K391:K454" si="89">SUM(L391:P391)</f>
        <v>294.637288</v>
      </c>
      <c r="L391" s="236">
        <v>94.0565</v>
      </c>
      <c r="M391" s="372">
        <v>6.38</v>
      </c>
      <c r="N391" s="236">
        <v>0</v>
      </c>
      <c r="O391" s="372">
        <v>171.216</v>
      </c>
      <c r="P391" s="372">
        <v>22.984788</v>
      </c>
      <c r="Q391" s="372">
        <v>0</v>
      </c>
    </row>
    <row r="392" ht="36" hidden="1" customHeight="1" spans="1:17">
      <c r="A392" s="341">
        <v>2050702</v>
      </c>
      <c r="B392" s="336" t="s">
        <v>393</v>
      </c>
      <c r="C392" s="388">
        <v>0</v>
      </c>
      <c r="D392" s="489">
        <f>ROUND(J392-Q392,0)</f>
        <v>0</v>
      </c>
      <c r="E392" s="488" t="str">
        <f t="shared" si="84"/>
        <v/>
      </c>
      <c r="F392" s="197" t="str">
        <f t="shared" si="85"/>
        <v>否</v>
      </c>
      <c r="G392" s="372" t="str">
        <f t="shared" si="86"/>
        <v>项</v>
      </c>
      <c r="H392" s="372" t="str">
        <f t="shared" si="87"/>
        <v>205</v>
      </c>
      <c r="I392" s="372" t="str">
        <f t="shared" si="83"/>
        <v>20507</v>
      </c>
      <c r="J392" s="372">
        <f t="shared" si="88"/>
        <v>0</v>
      </c>
      <c r="K392" s="372">
        <f t="shared" si="89"/>
        <v>0</v>
      </c>
      <c r="L392" s="236">
        <v>0</v>
      </c>
      <c r="M392" s="372">
        <v>0</v>
      </c>
      <c r="N392" s="236">
        <v>0</v>
      </c>
      <c r="O392" s="372">
        <v>0</v>
      </c>
      <c r="P392" s="372">
        <v>0</v>
      </c>
      <c r="Q392" s="372">
        <v>0</v>
      </c>
    </row>
    <row r="393" ht="36" hidden="1" customHeight="1" spans="1:17">
      <c r="A393" s="341">
        <v>2050799</v>
      </c>
      <c r="B393" s="336" t="s">
        <v>394</v>
      </c>
      <c r="C393" s="388">
        <v>0</v>
      </c>
      <c r="D393" s="489">
        <f>ROUND(J393-Q393,0)</f>
        <v>0</v>
      </c>
      <c r="E393" s="488" t="str">
        <f t="shared" si="84"/>
        <v/>
      </c>
      <c r="F393" s="197" t="str">
        <f t="shared" si="85"/>
        <v>否</v>
      </c>
      <c r="G393" s="372" t="str">
        <f t="shared" si="86"/>
        <v>项</v>
      </c>
      <c r="H393" s="372" t="str">
        <f t="shared" si="87"/>
        <v>205</v>
      </c>
      <c r="I393" s="372" t="str">
        <f t="shared" si="83"/>
        <v>20507</v>
      </c>
      <c r="J393" s="372">
        <f t="shared" si="88"/>
        <v>0</v>
      </c>
      <c r="K393" s="372">
        <f t="shared" si="89"/>
        <v>0</v>
      </c>
      <c r="L393" s="236">
        <v>0</v>
      </c>
      <c r="M393" s="372">
        <v>0</v>
      </c>
      <c r="N393" s="236">
        <v>0</v>
      </c>
      <c r="O393" s="372">
        <v>0</v>
      </c>
      <c r="P393" s="372">
        <v>0</v>
      </c>
      <c r="Q393" s="372">
        <v>0</v>
      </c>
    </row>
    <row r="394" ht="33" customHeight="1" spans="1:16">
      <c r="A394" s="341">
        <v>20508</v>
      </c>
      <c r="B394" s="336" t="s">
        <v>395</v>
      </c>
      <c r="C394" s="487">
        <f>SUM(C395:C399)</f>
        <v>233</v>
      </c>
      <c r="D394" s="487">
        <f>SUM(D395:D399)</f>
        <v>218</v>
      </c>
      <c r="E394" s="488">
        <f t="shared" si="84"/>
        <v>-0.0643776824034334</v>
      </c>
      <c r="F394" s="197" t="str">
        <f t="shared" si="85"/>
        <v>是</v>
      </c>
      <c r="G394" s="372" t="str">
        <f t="shared" si="86"/>
        <v>款</v>
      </c>
      <c r="H394" s="372" t="str">
        <f t="shared" si="87"/>
        <v>205</v>
      </c>
      <c r="I394" s="372" t="str">
        <f t="shared" si="83"/>
        <v>20508</v>
      </c>
      <c r="J394" s="372">
        <f t="shared" si="88"/>
        <v>0</v>
      </c>
      <c r="K394" s="372">
        <f t="shared" si="89"/>
        <v>0</v>
      </c>
      <c r="L394" s="236">
        <v>0</v>
      </c>
      <c r="N394" s="236">
        <v>0</v>
      </c>
      <c r="O394" s="372">
        <v>0</v>
      </c>
      <c r="P394" s="372">
        <v>0</v>
      </c>
    </row>
    <row r="395" ht="36" hidden="1" customHeight="1" spans="1:17">
      <c r="A395" s="341">
        <v>2050801</v>
      </c>
      <c r="B395" s="336" t="s">
        <v>396</v>
      </c>
      <c r="C395" s="388">
        <v>0</v>
      </c>
      <c r="D395" s="489">
        <f>ROUND(J395-Q395,0)</f>
        <v>0</v>
      </c>
      <c r="E395" s="488" t="str">
        <f t="shared" si="84"/>
        <v/>
      </c>
      <c r="F395" s="197" t="str">
        <f t="shared" si="85"/>
        <v>否</v>
      </c>
      <c r="G395" s="372" t="str">
        <f t="shared" si="86"/>
        <v>项</v>
      </c>
      <c r="H395" s="372" t="str">
        <f t="shared" si="87"/>
        <v>205</v>
      </c>
      <c r="I395" s="372" t="str">
        <f t="shared" si="83"/>
        <v>20508</v>
      </c>
      <c r="J395" s="372">
        <f t="shared" si="88"/>
        <v>0</v>
      </c>
      <c r="K395" s="372">
        <f t="shared" si="89"/>
        <v>0</v>
      </c>
      <c r="L395" s="236">
        <v>0</v>
      </c>
      <c r="M395" s="372">
        <v>0</v>
      </c>
      <c r="N395" s="236">
        <v>0</v>
      </c>
      <c r="O395" s="372">
        <v>0</v>
      </c>
      <c r="P395" s="372">
        <v>0</v>
      </c>
      <c r="Q395" s="372">
        <v>0</v>
      </c>
    </row>
    <row r="396" ht="33" customHeight="1" spans="1:17">
      <c r="A396" s="341">
        <v>2050802</v>
      </c>
      <c r="B396" s="336" t="s">
        <v>397</v>
      </c>
      <c r="C396" s="388">
        <v>233</v>
      </c>
      <c r="D396" s="489">
        <v>218</v>
      </c>
      <c r="E396" s="488">
        <f t="shared" si="84"/>
        <v>-0.0643776824034334</v>
      </c>
      <c r="F396" s="197" t="str">
        <f t="shared" si="85"/>
        <v>是</v>
      </c>
      <c r="G396" s="372" t="str">
        <f t="shared" si="86"/>
        <v>项</v>
      </c>
      <c r="H396" s="372" t="str">
        <f t="shared" si="87"/>
        <v>205</v>
      </c>
      <c r="I396" s="372" t="str">
        <f t="shared" si="83"/>
        <v>20508</v>
      </c>
      <c r="J396" s="372">
        <f t="shared" si="88"/>
        <v>218</v>
      </c>
      <c r="K396" s="372">
        <f t="shared" si="89"/>
        <v>217.7664</v>
      </c>
      <c r="L396" s="236">
        <v>217.7664</v>
      </c>
      <c r="M396" s="372">
        <v>0</v>
      </c>
      <c r="N396" s="236">
        <v>0</v>
      </c>
      <c r="O396" s="372">
        <v>0</v>
      </c>
      <c r="P396" s="372">
        <v>0</v>
      </c>
      <c r="Q396" s="372">
        <v>0</v>
      </c>
    </row>
    <row r="397" ht="36" hidden="1" customHeight="1" spans="1:17">
      <c r="A397" s="341">
        <v>2050803</v>
      </c>
      <c r="B397" s="336" t="s">
        <v>398</v>
      </c>
      <c r="C397" s="388">
        <v>0</v>
      </c>
      <c r="D397" s="489">
        <f>ROUND(J397-Q397,0)</f>
        <v>0</v>
      </c>
      <c r="E397" s="488" t="str">
        <f t="shared" si="84"/>
        <v/>
      </c>
      <c r="F397" s="197" t="str">
        <f t="shared" si="85"/>
        <v>否</v>
      </c>
      <c r="G397" s="372" t="str">
        <f t="shared" si="86"/>
        <v>项</v>
      </c>
      <c r="H397" s="372" t="str">
        <f t="shared" si="87"/>
        <v>205</v>
      </c>
      <c r="I397" s="372" t="str">
        <f t="shared" si="83"/>
        <v>20508</v>
      </c>
      <c r="J397" s="372">
        <f t="shared" si="88"/>
        <v>0</v>
      </c>
      <c r="K397" s="372">
        <f t="shared" si="89"/>
        <v>0</v>
      </c>
      <c r="L397" s="236">
        <v>0</v>
      </c>
      <c r="M397" s="372">
        <v>0</v>
      </c>
      <c r="N397" s="236">
        <v>0</v>
      </c>
      <c r="O397" s="372">
        <v>0</v>
      </c>
      <c r="P397" s="372">
        <v>0</v>
      </c>
      <c r="Q397" s="372">
        <v>0</v>
      </c>
    </row>
    <row r="398" ht="36" hidden="1" customHeight="1" spans="1:17">
      <c r="A398" s="341">
        <v>2050804</v>
      </c>
      <c r="B398" s="336" t="s">
        <v>399</v>
      </c>
      <c r="C398" s="388">
        <v>0</v>
      </c>
      <c r="D398" s="489">
        <f>ROUND(J398-Q398,0)</f>
        <v>0</v>
      </c>
      <c r="E398" s="488" t="str">
        <f t="shared" si="84"/>
        <v/>
      </c>
      <c r="F398" s="197" t="str">
        <f t="shared" si="85"/>
        <v>否</v>
      </c>
      <c r="G398" s="372" t="str">
        <f t="shared" si="86"/>
        <v>项</v>
      </c>
      <c r="H398" s="372" t="str">
        <f t="shared" si="87"/>
        <v>205</v>
      </c>
      <c r="I398" s="372" t="str">
        <f t="shared" si="83"/>
        <v>20508</v>
      </c>
      <c r="J398" s="372">
        <f t="shared" si="88"/>
        <v>0</v>
      </c>
      <c r="K398" s="372">
        <f t="shared" si="89"/>
        <v>0</v>
      </c>
      <c r="L398" s="236">
        <v>0</v>
      </c>
      <c r="M398" s="372">
        <v>0</v>
      </c>
      <c r="N398" s="236">
        <v>0</v>
      </c>
      <c r="O398" s="372">
        <v>0</v>
      </c>
      <c r="P398" s="372">
        <v>0</v>
      </c>
      <c r="Q398" s="372">
        <v>0</v>
      </c>
    </row>
    <row r="399" ht="36" hidden="1" customHeight="1" spans="1:17">
      <c r="A399" s="341">
        <v>2050899</v>
      </c>
      <c r="B399" s="336" t="s">
        <v>400</v>
      </c>
      <c r="C399" s="388">
        <v>0</v>
      </c>
      <c r="D399" s="489">
        <f>ROUND(J399-Q399,0)</f>
        <v>0</v>
      </c>
      <c r="E399" s="488" t="str">
        <f t="shared" si="84"/>
        <v/>
      </c>
      <c r="F399" s="197" t="str">
        <f t="shared" si="85"/>
        <v>否</v>
      </c>
      <c r="G399" s="372" t="str">
        <f t="shared" si="86"/>
        <v>项</v>
      </c>
      <c r="H399" s="372" t="str">
        <f t="shared" si="87"/>
        <v>205</v>
      </c>
      <c r="I399" s="372" t="str">
        <f t="shared" si="83"/>
        <v>20508</v>
      </c>
      <c r="J399" s="372">
        <f t="shared" si="88"/>
        <v>0</v>
      </c>
      <c r="K399" s="372">
        <f t="shared" si="89"/>
        <v>0</v>
      </c>
      <c r="L399" s="236">
        <v>0</v>
      </c>
      <c r="M399" s="372">
        <v>0</v>
      </c>
      <c r="N399" s="236">
        <v>0</v>
      </c>
      <c r="O399" s="372">
        <v>0</v>
      </c>
      <c r="P399" s="372">
        <v>0</v>
      </c>
      <c r="Q399" s="372">
        <v>0</v>
      </c>
    </row>
    <row r="400" ht="33" customHeight="1" spans="1:16">
      <c r="A400" s="341">
        <v>20509</v>
      </c>
      <c r="B400" s="336" t="s">
        <v>401</v>
      </c>
      <c r="C400" s="487">
        <f>SUM(C401:C406)</f>
        <v>606</v>
      </c>
      <c r="D400" s="487">
        <f>SUM(D401:D406)</f>
        <v>1918</v>
      </c>
      <c r="E400" s="488">
        <f t="shared" si="84"/>
        <v>2.16501650165016</v>
      </c>
      <c r="F400" s="197" t="str">
        <f t="shared" si="85"/>
        <v>是</v>
      </c>
      <c r="G400" s="372" t="str">
        <f t="shared" si="86"/>
        <v>款</v>
      </c>
      <c r="H400" s="372" t="str">
        <f t="shared" si="87"/>
        <v>205</v>
      </c>
      <c r="I400" s="372" t="str">
        <f t="shared" si="83"/>
        <v>20509</v>
      </c>
      <c r="J400" s="372">
        <f t="shared" si="88"/>
        <v>0</v>
      </c>
      <c r="K400" s="372">
        <f t="shared" si="89"/>
        <v>0</v>
      </c>
      <c r="L400" s="236">
        <v>0</v>
      </c>
      <c r="N400" s="236">
        <v>0</v>
      </c>
      <c r="O400" s="372">
        <v>0</v>
      </c>
      <c r="P400" s="372">
        <v>0</v>
      </c>
    </row>
    <row r="401" ht="36" hidden="1" customHeight="1" spans="1:17">
      <c r="A401" s="341">
        <v>2050901</v>
      </c>
      <c r="B401" s="336" t="s">
        <v>402</v>
      </c>
      <c r="C401" s="388">
        <v>0</v>
      </c>
      <c r="D401" s="489">
        <f t="shared" ref="D401:D406" si="90">ROUND(J401-Q401,0)</f>
        <v>0</v>
      </c>
      <c r="E401" s="488" t="str">
        <f t="shared" si="84"/>
        <v/>
      </c>
      <c r="F401" s="197" t="str">
        <f t="shared" si="85"/>
        <v>否</v>
      </c>
      <c r="G401" s="372" t="str">
        <f t="shared" si="86"/>
        <v>项</v>
      </c>
      <c r="H401" s="372" t="str">
        <f t="shared" si="87"/>
        <v>205</v>
      </c>
      <c r="I401" s="372" t="str">
        <f t="shared" si="83"/>
        <v>20509</v>
      </c>
      <c r="J401" s="372">
        <f t="shared" si="88"/>
        <v>0</v>
      </c>
      <c r="K401" s="372">
        <f t="shared" si="89"/>
        <v>0</v>
      </c>
      <c r="L401" s="236">
        <v>0</v>
      </c>
      <c r="M401" s="372">
        <v>0</v>
      </c>
      <c r="N401" s="236">
        <v>0</v>
      </c>
      <c r="O401" s="372">
        <v>0</v>
      </c>
      <c r="P401" s="372">
        <v>0</v>
      </c>
      <c r="Q401" s="372">
        <v>0</v>
      </c>
    </row>
    <row r="402" ht="36" hidden="1" customHeight="1" spans="1:17">
      <c r="A402" s="341">
        <v>2050902</v>
      </c>
      <c r="B402" s="336" t="s">
        <v>403</v>
      </c>
      <c r="C402" s="388">
        <v>0</v>
      </c>
      <c r="D402" s="489">
        <f t="shared" si="90"/>
        <v>0</v>
      </c>
      <c r="E402" s="488" t="str">
        <f t="shared" si="84"/>
        <v/>
      </c>
      <c r="F402" s="197" t="str">
        <f t="shared" si="85"/>
        <v>否</v>
      </c>
      <c r="G402" s="372" t="str">
        <f t="shared" si="86"/>
        <v>项</v>
      </c>
      <c r="H402" s="372" t="str">
        <f t="shared" si="87"/>
        <v>205</v>
      </c>
      <c r="I402" s="372" t="str">
        <f t="shared" si="83"/>
        <v>20509</v>
      </c>
      <c r="J402" s="372">
        <f t="shared" si="88"/>
        <v>0</v>
      </c>
      <c r="K402" s="372">
        <f t="shared" si="89"/>
        <v>0</v>
      </c>
      <c r="L402" s="236">
        <v>0</v>
      </c>
      <c r="M402" s="372">
        <v>0</v>
      </c>
      <c r="N402" s="236">
        <v>0</v>
      </c>
      <c r="O402" s="372">
        <v>0</v>
      </c>
      <c r="P402" s="372">
        <v>0</v>
      </c>
      <c r="Q402" s="372">
        <v>0</v>
      </c>
    </row>
    <row r="403" ht="36" hidden="1" customHeight="1" spans="1:17">
      <c r="A403" s="341">
        <v>2050903</v>
      </c>
      <c r="B403" s="336" t="s">
        <v>404</v>
      </c>
      <c r="C403" s="388">
        <v>0</v>
      </c>
      <c r="D403" s="489">
        <f t="shared" si="90"/>
        <v>0</v>
      </c>
      <c r="E403" s="488" t="str">
        <f t="shared" si="84"/>
        <v/>
      </c>
      <c r="F403" s="197" t="str">
        <f t="shared" si="85"/>
        <v>否</v>
      </c>
      <c r="G403" s="372" t="str">
        <f t="shared" si="86"/>
        <v>项</v>
      </c>
      <c r="H403" s="372" t="str">
        <f t="shared" si="87"/>
        <v>205</v>
      </c>
      <c r="I403" s="372" t="str">
        <f t="shared" si="83"/>
        <v>20509</v>
      </c>
      <c r="J403" s="372">
        <f t="shared" si="88"/>
        <v>0</v>
      </c>
      <c r="K403" s="372">
        <f t="shared" si="89"/>
        <v>0</v>
      </c>
      <c r="L403" s="236">
        <v>0</v>
      </c>
      <c r="M403" s="372">
        <v>0</v>
      </c>
      <c r="N403" s="236">
        <v>0</v>
      </c>
      <c r="O403" s="372">
        <v>0</v>
      </c>
      <c r="P403" s="372">
        <v>0</v>
      </c>
      <c r="Q403" s="372">
        <v>0</v>
      </c>
    </row>
    <row r="404" ht="36" hidden="1" customHeight="1" spans="1:17">
      <c r="A404" s="341">
        <v>2050904</v>
      </c>
      <c r="B404" s="336" t="s">
        <v>405</v>
      </c>
      <c r="C404" s="388">
        <v>0</v>
      </c>
      <c r="D404" s="489">
        <f t="shared" si="90"/>
        <v>0</v>
      </c>
      <c r="E404" s="488" t="str">
        <f t="shared" si="84"/>
        <v/>
      </c>
      <c r="F404" s="197" t="str">
        <f t="shared" si="85"/>
        <v>否</v>
      </c>
      <c r="G404" s="372" t="str">
        <f t="shared" si="86"/>
        <v>项</v>
      </c>
      <c r="H404" s="372" t="str">
        <f t="shared" si="87"/>
        <v>205</v>
      </c>
      <c r="I404" s="372" t="str">
        <f t="shared" si="83"/>
        <v>20509</v>
      </c>
      <c r="J404" s="372">
        <f t="shared" si="88"/>
        <v>0</v>
      </c>
      <c r="K404" s="372">
        <f t="shared" si="89"/>
        <v>0</v>
      </c>
      <c r="L404" s="236">
        <v>0</v>
      </c>
      <c r="M404" s="372">
        <v>0</v>
      </c>
      <c r="N404" s="236">
        <v>0</v>
      </c>
      <c r="O404" s="372">
        <v>0</v>
      </c>
      <c r="P404" s="372">
        <v>0</v>
      </c>
      <c r="Q404" s="372">
        <v>0</v>
      </c>
    </row>
    <row r="405" ht="36" hidden="1" customHeight="1" spans="1:17">
      <c r="A405" s="341">
        <v>2050905</v>
      </c>
      <c r="B405" s="336" t="s">
        <v>406</v>
      </c>
      <c r="C405" s="388">
        <v>0</v>
      </c>
      <c r="D405" s="489">
        <f t="shared" si="90"/>
        <v>0</v>
      </c>
      <c r="E405" s="488" t="str">
        <f t="shared" si="84"/>
        <v/>
      </c>
      <c r="F405" s="197" t="str">
        <f t="shared" si="85"/>
        <v>否</v>
      </c>
      <c r="G405" s="372" t="str">
        <f t="shared" si="86"/>
        <v>项</v>
      </c>
      <c r="H405" s="372" t="str">
        <f t="shared" si="87"/>
        <v>205</v>
      </c>
      <c r="I405" s="372" t="str">
        <f t="shared" si="83"/>
        <v>20509</v>
      </c>
      <c r="J405" s="372">
        <f t="shared" si="88"/>
        <v>0</v>
      </c>
      <c r="K405" s="372">
        <f t="shared" si="89"/>
        <v>0</v>
      </c>
      <c r="L405" s="236">
        <v>0</v>
      </c>
      <c r="M405" s="372">
        <v>0</v>
      </c>
      <c r="N405" s="236">
        <v>0</v>
      </c>
      <c r="O405" s="372">
        <v>0</v>
      </c>
      <c r="P405" s="372">
        <v>0</v>
      </c>
      <c r="Q405" s="372">
        <v>0</v>
      </c>
    </row>
    <row r="406" ht="33" customHeight="1" spans="1:17">
      <c r="A406" s="341">
        <v>2050999</v>
      </c>
      <c r="B406" s="336" t="s">
        <v>407</v>
      </c>
      <c r="C406" s="388">
        <v>606</v>
      </c>
      <c r="D406" s="489">
        <v>1918</v>
      </c>
      <c r="E406" s="488">
        <f t="shared" si="84"/>
        <v>2.16501650165016</v>
      </c>
      <c r="F406" s="197" t="str">
        <f t="shared" si="85"/>
        <v>是</v>
      </c>
      <c r="G406" s="372" t="str">
        <f t="shared" si="86"/>
        <v>项</v>
      </c>
      <c r="H406" s="372" t="str">
        <f t="shared" si="87"/>
        <v>205</v>
      </c>
      <c r="I406" s="372" t="str">
        <f t="shared" si="83"/>
        <v>20509</v>
      </c>
      <c r="J406" s="372">
        <f t="shared" si="88"/>
        <v>1918</v>
      </c>
      <c r="K406" s="372">
        <f t="shared" si="89"/>
        <v>1917.5718</v>
      </c>
      <c r="L406" s="236">
        <v>225.7498</v>
      </c>
      <c r="M406" s="372">
        <v>1122.322</v>
      </c>
      <c r="N406" s="236">
        <v>569.5</v>
      </c>
      <c r="O406" s="372">
        <v>0</v>
      </c>
      <c r="P406" s="372">
        <v>0</v>
      </c>
      <c r="Q406" s="372">
        <v>0</v>
      </c>
    </row>
    <row r="407" ht="33" customHeight="1" spans="1:16">
      <c r="A407" s="341">
        <v>20599</v>
      </c>
      <c r="B407" s="336" t="s">
        <v>408</v>
      </c>
      <c r="C407" s="487">
        <f>C408</f>
        <v>56</v>
      </c>
      <c r="D407" s="487">
        <f>D408</f>
        <v>0</v>
      </c>
      <c r="E407" s="488">
        <f t="shared" si="84"/>
        <v>-1</v>
      </c>
      <c r="F407" s="197" t="str">
        <f t="shared" si="85"/>
        <v>是</v>
      </c>
      <c r="G407" s="372" t="str">
        <f t="shared" si="86"/>
        <v>款</v>
      </c>
      <c r="H407" s="372" t="str">
        <f t="shared" si="87"/>
        <v>205</v>
      </c>
      <c r="I407" s="372" t="str">
        <f t="shared" si="83"/>
        <v>20599</v>
      </c>
      <c r="J407" s="372">
        <f t="shared" si="88"/>
        <v>0</v>
      </c>
      <c r="K407" s="372">
        <f t="shared" si="89"/>
        <v>0</v>
      </c>
      <c r="L407" s="236">
        <v>0</v>
      </c>
      <c r="N407" s="236">
        <v>0</v>
      </c>
      <c r="O407" s="372">
        <v>0</v>
      </c>
      <c r="P407" s="372">
        <v>0</v>
      </c>
    </row>
    <row r="408" ht="33" customHeight="1" spans="1:17">
      <c r="A408" s="336">
        <v>2059999</v>
      </c>
      <c r="B408" s="336" t="s">
        <v>1686</v>
      </c>
      <c r="C408" s="388">
        <v>56</v>
      </c>
      <c r="D408" s="489"/>
      <c r="E408" s="488">
        <f t="shared" si="84"/>
        <v>-1</v>
      </c>
      <c r="F408" s="197" t="str">
        <f t="shared" si="85"/>
        <v>是</v>
      </c>
      <c r="G408" s="372" t="str">
        <f t="shared" si="86"/>
        <v>项</v>
      </c>
      <c r="H408" s="372" t="str">
        <f t="shared" si="87"/>
        <v>205</v>
      </c>
      <c r="I408" s="372" t="str">
        <f t="shared" si="83"/>
        <v>20599</v>
      </c>
      <c r="J408" s="372">
        <f t="shared" si="88"/>
        <v>0</v>
      </c>
      <c r="K408" s="372">
        <f t="shared" si="89"/>
        <v>0.2769</v>
      </c>
      <c r="L408" s="236">
        <v>0.216</v>
      </c>
      <c r="M408" s="372">
        <v>0</v>
      </c>
      <c r="N408" s="236">
        <v>0</v>
      </c>
      <c r="O408" s="372">
        <v>0</v>
      </c>
      <c r="P408" s="372">
        <v>0.0609000000000002</v>
      </c>
      <c r="Q408" s="372">
        <v>0</v>
      </c>
    </row>
    <row r="409" ht="33" customHeight="1" spans="1:16">
      <c r="A409" s="349">
        <v>206</v>
      </c>
      <c r="B409" s="331" t="s">
        <v>92</v>
      </c>
      <c r="C409" s="485">
        <f>SUM(C410,C415,C424,C430,C435,C440,C445,C452,C456,C460)</f>
        <v>807</v>
      </c>
      <c r="D409" s="485">
        <f>SUM(D410,D415,D424,D430,D435,D440,D445,D452,D456,D460)</f>
        <v>1811</v>
      </c>
      <c r="E409" s="486">
        <f t="shared" si="84"/>
        <v>1.24411400247831</v>
      </c>
      <c r="F409" s="197" t="str">
        <f t="shared" si="85"/>
        <v>是</v>
      </c>
      <c r="G409" s="372" t="str">
        <f t="shared" si="86"/>
        <v>类</v>
      </c>
      <c r="H409" s="372" t="str">
        <f t="shared" si="87"/>
        <v>206</v>
      </c>
      <c r="I409" s="372" t="str">
        <f t="shared" si="83"/>
        <v>206</v>
      </c>
      <c r="J409" s="372">
        <f t="shared" si="88"/>
        <v>0</v>
      </c>
      <c r="K409" s="372">
        <f t="shared" si="89"/>
        <v>0</v>
      </c>
      <c r="L409" s="236">
        <v>0</v>
      </c>
      <c r="N409" s="236">
        <v>0</v>
      </c>
      <c r="P409" s="372">
        <v>0</v>
      </c>
    </row>
    <row r="410" ht="33" customHeight="1" spans="1:16">
      <c r="A410" s="341">
        <v>20601</v>
      </c>
      <c r="B410" s="336" t="s">
        <v>410</v>
      </c>
      <c r="C410" s="487">
        <f>SUM(C411:C414)</f>
        <v>618</v>
      </c>
      <c r="D410" s="487">
        <f>SUM(D411:D414)</f>
        <v>1582</v>
      </c>
      <c r="E410" s="488">
        <f t="shared" si="84"/>
        <v>1.55987055016181</v>
      </c>
      <c r="F410" s="197" t="str">
        <f t="shared" si="85"/>
        <v>是</v>
      </c>
      <c r="G410" s="372" t="str">
        <f t="shared" si="86"/>
        <v>款</v>
      </c>
      <c r="H410" s="372" t="str">
        <f t="shared" si="87"/>
        <v>206</v>
      </c>
      <c r="I410" s="372" t="str">
        <f t="shared" si="83"/>
        <v>20601</v>
      </c>
      <c r="J410" s="372">
        <f t="shared" si="88"/>
        <v>0</v>
      </c>
      <c r="K410" s="372">
        <f t="shared" si="89"/>
        <v>0</v>
      </c>
      <c r="L410" s="236">
        <v>0</v>
      </c>
      <c r="N410" s="236">
        <v>0</v>
      </c>
      <c r="P410" s="372">
        <v>0</v>
      </c>
    </row>
    <row r="411" ht="33" customHeight="1" spans="1:17">
      <c r="A411" s="341">
        <v>2060101</v>
      </c>
      <c r="B411" s="336" t="s">
        <v>145</v>
      </c>
      <c r="C411" s="388">
        <v>369</v>
      </c>
      <c r="D411" s="489">
        <v>1364</v>
      </c>
      <c r="E411" s="488">
        <f t="shared" si="84"/>
        <v>2.69647696476965</v>
      </c>
      <c r="F411" s="197" t="str">
        <f t="shared" si="85"/>
        <v>是</v>
      </c>
      <c r="G411" s="372" t="str">
        <f t="shared" si="86"/>
        <v>项</v>
      </c>
      <c r="H411" s="372" t="str">
        <f t="shared" si="87"/>
        <v>206</v>
      </c>
      <c r="I411" s="372" t="str">
        <f t="shared" si="83"/>
        <v>20601</v>
      </c>
      <c r="J411" s="372">
        <f t="shared" si="88"/>
        <v>1364</v>
      </c>
      <c r="K411" s="372">
        <f t="shared" si="89"/>
        <v>1364.036617</v>
      </c>
      <c r="L411" s="236">
        <v>319.418617</v>
      </c>
      <c r="M411" s="372">
        <v>144.618</v>
      </c>
      <c r="N411" s="236">
        <v>0</v>
      </c>
      <c r="O411" s="372">
        <v>900</v>
      </c>
      <c r="P411" s="372">
        <v>0</v>
      </c>
      <c r="Q411" s="372">
        <v>0</v>
      </c>
    </row>
    <row r="412" ht="36" hidden="1" customHeight="1" spans="1:17">
      <c r="A412" s="341">
        <v>2060102</v>
      </c>
      <c r="B412" s="336" t="s">
        <v>146</v>
      </c>
      <c r="C412" s="388">
        <v>0</v>
      </c>
      <c r="D412" s="489">
        <f>ROUND(J412-Q412,0)</f>
        <v>0</v>
      </c>
      <c r="E412" s="488" t="str">
        <f t="shared" si="84"/>
        <v/>
      </c>
      <c r="F412" s="197" t="str">
        <f t="shared" si="85"/>
        <v>否</v>
      </c>
      <c r="G412" s="372" t="str">
        <f t="shared" si="86"/>
        <v>项</v>
      </c>
      <c r="H412" s="372" t="str">
        <f t="shared" si="87"/>
        <v>206</v>
      </c>
      <c r="I412" s="372" t="str">
        <f t="shared" si="83"/>
        <v>20601</v>
      </c>
      <c r="J412" s="372">
        <f t="shared" si="88"/>
        <v>0</v>
      </c>
      <c r="K412" s="372">
        <f t="shared" si="89"/>
        <v>0</v>
      </c>
      <c r="L412" s="236">
        <v>0</v>
      </c>
      <c r="M412" s="372">
        <v>0</v>
      </c>
      <c r="N412" s="236">
        <v>0</v>
      </c>
      <c r="O412" s="372">
        <v>0</v>
      </c>
      <c r="P412" s="372">
        <v>0</v>
      </c>
      <c r="Q412" s="372">
        <v>0</v>
      </c>
    </row>
    <row r="413" ht="36" customHeight="1" spans="1:17">
      <c r="A413" s="341">
        <v>2060103</v>
      </c>
      <c r="B413" s="336" t="s">
        <v>147</v>
      </c>
      <c r="C413" s="388">
        <v>231</v>
      </c>
      <c r="D413" s="489">
        <v>218</v>
      </c>
      <c r="E413" s="488">
        <f t="shared" si="84"/>
        <v>-0.0562770562770563</v>
      </c>
      <c r="F413" s="197" t="str">
        <f t="shared" si="85"/>
        <v>是</v>
      </c>
      <c r="G413" s="372" t="str">
        <f t="shared" si="86"/>
        <v>项</v>
      </c>
      <c r="H413" s="372" t="str">
        <f t="shared" si="87"/>
        <v>206</v>
      </c>
      <c r="I413" s="372" t="str">
        <f t="shared" si="83"/>
        <v>20601</v>
      </c>
      <c r="J413" s="372">
        <f t="shared" si="88"/>
        <v>218</v>
      </c>
      <c r="K413" s="372">
        <f t="shared" si="89"/>
        <v>217.731722</v>
      </c>
      <c r="L413" s="236">
        <v>217.731722</v>
      </c>
      <c r="M413" s="372">
        <v>0</v>
      </c>
      <c r="N413" s="236">
        <v>0</v>
      </c>
      <c r="O413" s="372">
        <v>0</v>
      </c>
      <c r="P413" s="372">
        <v>0</v>
      </c>
      <c r="Q413" s="372">
        <v>0</v>
      </c>
    </row>
    <row r="414" ht="36" customHeight="1" spans="1:17">
      <c r="A414" s="341">
        <v>2060199</v>
      </c>
      <c r="B414" s="336" t="s">
        <v>411</v>
      </c>
      <c r="C414" s="388">
        <v>18</v>
      </c>
      <c r="D414" s="489"/>
      <c r="E414" s="488">
        <f t="shared" si="84"/>
        <v>-1</v>
      </c>
      <c r="F414" s="197" t="str">
        <f t="shared" si="85"/>
        <v>是</v>
      </c>
      <c r="G414" s="372" t="str">
        <f t="shared" si="86"/>
        <v>项</v>
      </c>
      <c r="H414" s="372" t="str">
        <f t="shared" si="87"/>
        <v>206</v>
      </c>
      <c r="I414" s="375" t="str">
        <f t="shared" si="83"/>
        <v>20601</v>
      </c>
      <c r="J414" s="372">
        <f t="shared" si="88"/>
        <v>0</v>
      </c>
      <c r="K414" s="372">
        <f t="shared" si="89"/>
        <v>0</v>
      </c>
      <c r="L414" s="236">
        <v>0</v>
      </c>
      <c r="M414" s="372">
        <v>0</v>
      </c>
      <c r="N414" s="236">
        <v>0</v>
      </c>
      <c r="O414" s="372">
        <v>0</v>
      </c>
      <c r="P414" s="372">
        <v>0</v>
      </c>
      <c r="Q414" s="372">
        <v>0</v>
      </c>
    </row>
    <row r="415" ht="36" hidden="1" customHeight="1" spans="1:16">
      <c r="A415" s="341">
        <v>20602</v>
      </c>
      <c r="B415" s="336" t="s">
        <v>412</v>
      </c>
      <c r="C415" s="487">
        <f>SUM(C416:C423)</f>
        <v>0</v>
      </c>
      <c r="D415" s="487">
        <f>SUM(D416:D423)</f>
        <v>0</v>
      </c>
      <c r="E415" s="488" t="str">
        <f t="shared" si="84"/>
        <v/>
      </c>
      <c r="F415" s="197" t="str">
        <f t="shared" si="85"/>
        <v>否</v>
      </c>
      <c r="G415" s="372" t="str">
        <f t="shared" si="86"/>
        <v>款</v>
      </c>
      <c r="H415" s="372" t="str">
        <f t="shared" si="87"/>
        <v>206</v>
      </c>
      <c r="I415" s="372" t="str">
        <f t="shared" si="83"/>
        <v>20602</v>
      </c>
      <c r="J415" s="372">
        <f t="shared" si="88"/>
        <v>0</v>
      </c>
      <c r="K415" s="372">
        <f t="shared" si="89"/>
        <v>0</v>
      </c>
      <c r="L415" s="236">
        <v>0</v>
      </c>
      <c r="N415" s="236">
        <v>0</v>
      </c>
      <c r="O415" s="372">
        <v>0</v>
      </c>
      <c r="P415" s="372">
        <v>0</v>
      </c>
    </row>
    <row r="416" ht="36" hidden="1" customHeight="1" spans="1:17">
      <c r="A416" s="341">
        <v>2060201</v>
      </c>
      <c r="B416" s="336" t="s">
        <v>413</v>
      </c>
      <c r="C416" s="388">
        <v>0</v>
      </c>
      <c r="D416" s="489">
        <f t="shared" ref="D416:D423" si="91">ROUND(J416-Q416,0)</f>
        <v>0</v>
      </c>
      <c r="E416" s="488" t="str">
        <f t="shared" si="84"/>
        <v/>
      </c>
      <c r="F416" s="197" t="str">
        <f t="shared" si="85"/>
        <v>否</v>
      </c>
      <c r="G416" s="372" t="str">
        <f t="shared" si="86"/>
        <v>项</v>
      </c>
      <c r="H416" s="372" t="str">
        <f t="shared" si="87"/>
        <v>206</v>
      </c>
      <c r="I416" s="372" t="str">
        <f t="shared" si="83"/>
        <v>20602</v>
      </c>
      <c r="J416" s="372">
        <f t="shared" si="88"/>
        <v>0</v>
      </c>
      <c r="K416" s="372">
        <f t="shared" si="89"/>
        <v>0</v>
      </c>
      <c r="L416" s="236">
        <v>0</v>
      </c>
      <c r="M416" s="372">
        <v>0</v>
      </c>
      <c r="N416" s="236">
        <v>0</v>
      </c>
      <c r="O416" s="372">
        <v>0</v>
      </c>
      <c r="P416" s="372">
        <v>0</v>
      </c>
      <c r="Q416" s="372">
        <v>0</v>
      </c>
    </row>
    <row r="417" ht="36" hidden="1" customHeight="1" spans="1:17">
      <c r="A417" s="341">
        <v>2060203</v>
      </c>
      <c r="B417" s="336" t="s">
        <v>415</v>
      </c>
      <c r="C417" s="388">
        <v>0</v>
      </c>
      <c r="D417" s="489">
        <f t="shared" si="91"/>
        <v>0</v>
      </c>
      <c r="E417" s="488" t="str">
        <f t="shared" si="84"/>
        <v/>
      </c>
      <c r="F417" s="197" t="str">
        <f t="shared" si="85"/>
        <v>否</v>
      </c>
      <c r="G417" s="372" t="str">
        <f t="shared" si="86"/>
        <v>项</v>
      </c>
      <c r="H417" s="372" t="str">
        <f t="shared" si="87"/>
        <v>206</v>
      </c>
      <c r="I417" s="372" t="str">
        <f t="shared" si="83"/>
        <v>20602</v>
      </c>
      <c r="J417" s="372">
        <f t="shared" si="88"/>
        <v>0</v>
      </c>
      <c r="K417" s="372">
        <f t="shared" si="89"/>
        <v>0</v>
      </c>
      <c r="L417" s="236">
        <v>0</v>
      </c>
      <c r="M417" s="372">
        <v>0</v>
      </c>
      <c r="N417" s="236">
        <v>0</v>
      </c>
      <c r="O417" s="372">
        <v>0</v>
      </c>
      <c r="P417" s="372">
        <v>0</v>
      </c>
      <c r="Q417" s="372">
        <v>0</v>
      </c>
    </row>
    <row r="418" ht="36" hidden="1" customHeight="1" spans="1:17">
      <c r="A418" s="341">
        <v>2060204</v>
      </c>
      <c r="B418" s="336" t="s">
        <v>1687</v>
      </c>
      <c r="C418" s="388">
        <v>0</v>
      </c>
      <c r="D418" s="489">
        <f t="shared" si="91"/>
        <v>0</v>
      </c>
      <c r="E418" s="488" t="str">
        <f t="shared" si="84"/>
        <v/>
      </c>
      <c r="F418" s="197" t="str">
        <f t="shared" si="85"/>
        <v>否</v>
      </c>
      <c r="G418" s="372" t="str">
        <f t="shared" si="86"/>
        <v>项</v>
      </c>
      <c r="H418" s="372" t="str">
        <f t="shared" si="87"/>
        <v>206</v>
      </c>
      <c r="I418" s="372" t="str">
        <f t="shared" si="83"/>
        <v>20602</v>
      </c>
      <c r="J418" s="372">
        <f t="shared" si="88"/>
        <v>0</v>
      </c>
      <c r="K418" s="372">
        <f t="shared" si="89"/>
        <v>0</v>
      </c>
      <c r="L418" s="236">
        <v>0</v>
      </c>
      <c r="M418" s="372">
        <v>0</v>
      </c>
      <c r="N418" s="236">
        <v>0</v>
      </c>
      <c r="O418" s="372">
        <v>0</v>
      </c>
      <c r="P418" s="372">
        <v>0</v>
      </c>
      <c r="Q418" s="372">
        <v>0</v>
      </c>
    </row>
    <row r="419" ht="36" hidden="1" customHeight="1" spans="1:17">
      <c r="A419" s="341">
        <v>2060205</v>
      </c>
      <c r="B419" s="336" t="s">
        <v>417</v>
      </c>
      <c r="C419" s="388">
        <v>0</v>
      </c>
      <c r="D419" s="489">
        <f t="shared" si="91"/>
        <v>0</v>
      </c>
      <c r="E419" s="488" t="str">
        <f t="shared" si="84"/>
        <v/>
      </c>
      <c r="F419" s="197" t="str">
        <f t="shared" si="85"/>
        <v>否</v>
      </c>
      <c r="G419" s="372" t="str">
        <f t="shared" si="86"/>
        <v>项</v>
      </c>
      <c r="H419" s="372" t="str">
        <f t="shared" si="87"/>
        <v>206</v>
      </c>
      <c r="I419" s="372" t="str">
        <f t="shared" si="83"/>
        <v>20602</v>
      </c>
      <c r="J419" s="372">
        <f t="shared" si="88"/>
        <v>0</v>
      </c>
      <c r="K419" s="372">
        <f t="shared" si="89"/>
        <v>0</v>
      </c>
      <c r="L419" s="236">
        <v>0</v>
      </c>
      <c r="M419" s="372">
        <v>0</v>
      </c>
      <c r="N419" s="236">
        <v>0</v>
      </c>
      <c r="O419" s="372">
        <v>0</v>
      </c>
      <c r="P419" s="372">
        <v>0</v>
      </c>
      <c r="Q419" s="372">
        <v>0</v>
      </c>
    </row>
    <row r="420" ht="36" hidden="1" customHeight="1" spans="1:17">
      <c r="A420" s="341">
        <v>2060206</v>
      </c>
      <c r="B420" s="336" t="s">
        <v>418</v>
      </c>
      <c r="C420" s="388">
        <v>0</v>
      </c>
      <c r="D420" s="489">
        <f t="shared" si="91"/>
        <v>0</v>
      </c>
      <c r="E420" s="488" t="str">
        <f t="shared" si="84"/>
        <v/>
      </c>
      <c r="F420" s="197" t="str">
        <f t="shared" si="85"/>
        <v>否</v>
      </c>
      <c r="G420" s="372" t="str">
        <f t="shared" si="86"/>
        <v>项</v>
      </c>
      <c r="H420" s="372" t="str">
        <f t="shared" si="87"/>
        <v>206</v>
      </c>
      <c r="I420" s="372" t="str">
        <f t="shared" si="83"/>
        <v>20602</v>
      </c>
      <c r="J420" s="372">
        <f t="shared" si="88"/>
        <v>0</v>
      </c>
      <c r="K420" s="372">
        <f t="shared" si="89"/>
        <v>0</v>
      </c>
      <c r="L420" s="236">
        <v>0</v>
      </c>
      <c r="M420" s="372">
        <v>0</v>
      </c>
      <c r="N420" s="236">
        <v>0</v>
      </c>
      <c r="O420" s="372">
        <v>0</v>
      </c>
      <c r="P420" s="372">
        <v>0</v>
      </c>
      <c r="Q420" s="372">
        <v>0</v>
      </c>
    </row>
    <row r="421" ht="36" hidden="1" customHeight="1" spans="1:17">
      <c r="A421" s="341">
        <v>2060207</v>
      </c>
      <c r="B421" s="336" t="s">
        <v>419</v>
      </c>
      <c r="C421" s="388">
        <v>0</v>
      </c>
      <c r="D421" s="489">
        <f t="shared" si="91"/>
        <v>0</v>
      </c>
      <c r="E421" s="488" t="str">
        <f t="shared" si="84"/>
        <v/>
      </c>
      <c r="F421" s="197" t="str">
        <f t="shared" si="85"/>
        <v>否</v>
      </c>
      <c r="G421" s="372" t="str">
        <f t="shared" si="86"/>
        <v>项</v>
      </c>
      <c r="H421" s="372" t="str">
        <f t="shared" si="87"/>
        <v>206</v>
      </c>
      <c r="I421" s="372" t="str">
        <f t="shared" si="83"/>
        <v>20602</v>
      </c>
      <c r="J421" s="372">
        <f t="shared" si="88"/>
        <v>0</v>
      </c>
      <c r="K421" s="372">
        <f t="shared" si="89"/>
        <v>0</v>
      </c>
      <c r="L421" s="236">
        <v>0</v>
      </c>
      <c r="M421" s="372">
        <v>0</v>
      </c>
      <c r="N421" s="236">
        <v>0</v>
      </c>
      <c r="O421" s="372">
        <v>0</v>
      </c>
      <c r="P421" s="372">
        <v>0</v>
      </c>
      <c r="Q421" s="372">
        <v>0</v>
      </c>
    </row>
    <row r="422" ht="36" hidden="1" customHeight="1" spans="1:17">
      <c r="A422" s="493">
        <v>2060208</v>
      </c>
      <c r="B422" s="499" t="s">
        <v>1688</v>
      </c>
      <c r="C422" s="388"/>
      <c r="D422" s="489">
        <f t="shared" si="91"/>
        <v>0</v>
      </c>
      <c r="E422" s="488" t="str">
        <f t="shared" si="84"/>
        <v/>
      </c>
      <c r="F422" s="197" t="str">
        <f t="shared" si="85"/>
        <v>否</v>
      </c>
      <c r="G422" s="372" t="str">
        <f t="shared" si="86"/>
        <v>项</v>
      </c>
      <c r="H422" s="372" t="str">
        <f t="shared" si="87"/>
        <v>206</v>
      </c>
      <c r="I422" s="372" t="str">
        <f t="shared" si="83"/>
        <v>20602</v>
      </c>
      <c r="J422" s="372">
        <f t="shared" si="88"/>
        <v>0</v>
      </c>
      <c r="K422" s="372">
        <f t="shared" si="89"/>
        <v>0</v>
      </c>
      <c r="L422" s="236">
        <v>0</v>
      </c>
      <c r="M422" s="372">
        <v>0</v>
      </c>
      <c r="N422" s="236">
        <v>0</v>
      </c>
      <c r="O422" s="372">
        <v>0</v>
      </c>
      <c r="P422" s="372">
        <v>0</v>
      </c>
      <c r="Q422" s="372">
        <v>0</v>
      </c>
    </row>
    <row r="423" ht="36" hidden="1" customHeight="1" spans="1:17">
      <c r="A423" s="341">
        <v>2060299</v>
      </c>
      <c r="B423" s="336" t="s">
        <v>420</v>
      </c>
      <c r="C423" s="388">
        <v>0</v>
      </c>
      <c r="D423" s="489">
        <f t="shared" si="91"/>
        <v>0</v>
      </c>
      <c r="E423" s="488" t="str">
        <f t="shared" si="84"/>
        <v/>
      </c>
      <c r="F423" s="197" t="str">
        <f t="shared" si="85"/>
        <v>否</v>
      </c>
      <c r="G423" s="372" t="str">
        <f t="shared" si="86"/>
        <v>项</v>
      </c>
      <c r="H423" s="372" t="str">
        <f t="shared" si="87"/>
        <v>206</v>
      </c>
      <c r="I423" s="372" t="str">
        <f t="shared" si="83"/>
        <v>20602</v>
      </c>
      <c r="J423" s="372">
        <f t="shared" si="88"/>
        <v>0</v>
      </c>
      <c r="K423" s="372">
        <f t="shared" si="89"/>
        <v>0</v>
      </c>
      <c r="L423" s="236">
        <v>0</v>
      </c>
      <c r="M423" s="372">
        <v>0</v>
      </c>
      <c r="N423" s="236">
        <v>0</v>
      </c>
      <c r="O423" s="372">
        <v>0</v>
      </c>
      <c r="P423" s="372">
        <v>0</v>
      </c>
      <c r="Q423" s="372">
        <v>0</v>
      </c>
    </row>
    <row r="424" ht="36" hidden="1" customHeight="1" spans="1:16">
      <c r="A424" s="341">
        <v>20603</v>
      </c>
      <c r="B424" s="336" t="s">
        <v>421</v>
      </c>
      <c r="C424" s="487">
        <f>SUM(C425:C429)</f>
        <v>0</v>
      </c>
      <c r="D424" s="487">
        <f>SUM(D425:D429)</f>
        <v>0</v>
      </c>
      <c r="E424" s="488" t="str">
        <f t="shared" si="84"/>
        <v/>
      </c>
      <c r="F424" s="197" t="str">
        <f t="shared" si="85"/>
        <v>否</v>
      </c>
      <c r="G424" s="372" t="str">
        <f t="shared" si="86"/>
        <v>款</v>
      </c>
      <c r="H424" s="372" t="str">
        <f t="shared" si="87"/>
        <v>206</v>
      </c>
      <c r="I424" s="372" t="str">
        <f t="shared" si="83"/>
        <v>20603</v>
      </c>
      <c r="J424" s="372">
        <f t="shared" si="88"/>
        <v>0</v>
      </c>
      <c r="K424" s="372">
        <f t="shared" si="89"/>
        <v>0</v>
      </c>
      <c r="L424" s="236">
        <v>0</v>
      </c>
      <c r="N424" s="236">
        <v>0</v>
      </c>
      <c r="O424" s="372">
        <v>0</v>
      </c>
      <c r="P424" s="372">
        <v>0</v>
      </c>
    </row>
    <row r="425" ht="36" hidden="1" customHeight="1" spans="1:17">
      <c r="A425" s="341">
        <v>2060301</v>
      </c>
      <c r="B425" s="336" t="s">
        <v>413</v>
      </c>
      <c r="C425" s="388">
        <v>0</v>
      </c>
      <c r="D425" s="489">
        <f>ROUND(J425-Q425,0)</f>
        <v>0</v>
      </c>
      <c r="E425" s="488" t="str">
        <f t="shared" si="84"/>
        <v/>
      </c>
      <c r="F425" s="197" t="str">
        <f t="shared" si="85"/>
        <v>否</v>
      </c>
      <c r="G425" s="372" t="str">
        <f t="shared" si="86"/>
        <v>项</v>
      </c>
      <c r="H425" s="372" t="str">
        <f t="shared" si="87"/>
        <v>206</v>
      </c>
      <c r="I425" s="372" t="str">
        <f t="shared" si="83"/>
        <v>20603</v>
      </c>
      <c r="J425" s="372">
        <f t="shared" si="88"/>
        <v>0</v>
      </c>
      <c r="K425" s="372">
        <f t="shared" si="89"/>
        <v>0</v>
      </c>
      <c r="L425" s="236">
        <v>0</v>
      </c>
      <c r="M425" s="372">
        <v>0</v>
      </c>
      <c r="N425" s="236">
        <v>0</v>
      </c>
      <c r="O425" s="372">
        <v>0</v>
      </c>
      <c r="P425" s="372">
        <v>0</v>
      </c>
      <c r="Q425" s="372">
        <v>0</v>
      </c>
    </row>
    <row r="426" ht="36" hidden="1" customHeight="1" spans="1:17">
      <c r="A426" s="341">
        <v>2060302</v>
      </c>
      <c r="B426" s="336" t="s">
        <v>422</v>
      </c>
      <c r="C426" s="388">
        <v>0</v>
      </c>
      <c r="D426" s="489">
        <f>ROUND(J426-Q426,0)</f>
        <v>0</v>
      </c>
      <c r="E426" s="488" t="str">
        <f t="shared" si="84"/>
        <v/>
      </c>
      <c r="F426" s="197" t="str">
        <f t="shared" si="85"/>
        <v>否</v>
      </c>
      <c r="G426" s="372" t="str">
        <f t="shared" si="86"/>
        <v>项</v>
      </c>
      <c r="H426" s="372" t="str">
        <f t="shared" si="87"/>
        <v>206</v>
      </c>
      <c r="I426" s="372" t="str">
        <f t="shared" si="83"/>
        <v>20603</v>
      </c>
      <c r="J426" s="372">
        <f t="shared" si="88"/>
        <v>0</v>
      </c>
      <c r="K426" s="372">
        <f t="shared" si="89"/>
        <v>0</v>
      </c>
      <c r="L426" s="236">
        <v>0</v>
      </c>
      <c r="M426" s="372">
        <v>0</v>
      </c>
      <c r="N426" s="236">
        <v>0</v>
      </c>
      <c r="O426" s="372">
        <v>0</v>
      </c>
      <c r="P426" s="372">
        <v>0</v>
      </c>
      <c r="Q426" s="372">
        <v>0</v>
      </c>
    </row>
    <row r="427" ht="36" hidden="1" customHeight="1" spans="1:17">
      <c r="A427" s="341">
        <v>2060303</v>
      </c>
      <c r="B427" s="336" t="s">
        <v>423</v>
      </c>
      <c r="C427" s="388">
        <v>0</v>
      </c>
      <c r="D427" s="489">
        <f>ROUND(J427-Q427,0)</f>
        <v>0</v>
      </c>
      <c r="E427" s="488" t="str">
        <f t="shared" si="84"/>
        <v/>
      </c>
      <c r="F427" s="197" t="str">
        <f t="shared" si="85"/>
        <v>否</v>
      </c>
      <c r="G427" s="372" t="str">
        <f t="shared" si="86"/>
        <v>项</v>
      </c>
      <c r="H427" s="372" t="str">
        <f t="shared" si="87"/>
        <v>206</v>
      </c>
      <c r="I427" s="372" t="str">
        <f t="shared" si="83"/>
        <v>20603</v>
      </c>
      <c r="J427" s="372">
        <f t="shared" si="88"/>
        <v>0</v>
      </c>
      <c r="K427" s="372">
        <f t="shared" si="89"/>
        <v>0</v>
      </c>
      <c r="L427" s="236">
        <v>0</v>
      </c>
      <c r="M427" s="372">
        <v>0</v>
      </c>
      <c r="N427" s="236">
        <v>0</v>
      </c>
      <c r="O427" s="372">
        <v>0</v>
      </c>
      <c r="P427" s="372">
        <v>0</v>
      </c>
      <c r="Q427" s="372">
        <v>0</v>
      </c>
    </row>
    <row r="428" ht="36" hidden="1" customHeight="1" spans="1:17">
      <c r="A428" s="341">
        <v>2060304</v>
      </c>
      <c r="B428" s="336" t="s">
        <v>424</v>
      </c>
      <c r="C428" s="388">
        <v>0</v>
      </c>
      <c r="D428" s="489">
        <f>ROUND(J428-Q428,0)</f>
        <v>0</v>
      </c>
      <c r="E428" s="488" t="str">
        <f t="shared" si="84"/>
        <v/>
      </c>
      <c r="F428" s="197" t="str">
        <f t="shared" si="85"/>
        <v>否</v>
      </c>
      <c r="G428" s="372" t="str">
        <f t="shared" si="86"/>
        <v>项</v>
      </c>
      <c r="H428" s="372" t="str">
        <f t="shared" si="87"/>
        <v>206</v>
      </c>
      <c r="I428" s="372" t="str">
        <f t="shared" si="83"/>
        <v>20603</v>
      </c>
      <c r="J428" s="372">
        <f t="shared" si="88"/>
        <v>0</v>
      </c>
      <c r="K428" s="372">
        <f t="shared" si="89"/>
        <v>0</v>
      </c>
      <c r="L428" s="236">
        <v>0</v>
      </c>
      <c r="M428" s="372">
        <v>0</v>
      </c>
      <c r="N428" s="236">
        <v>0</v>
      </c>
      <c r="O428" s="372">
        <v>0</v>
      </c>
      <c r="P428" s="372">
        <v>0</v>
      </c>
      <c r="Q428" s="372">
        <v>0</v>
      </c>
    </row>
    <row r="429" ht="36" hidden="1" customHeight="1" spans="1:17">
      <c r="A429" s="341">
        <v>2060399</v>
      </c>
      <c r="B429" s="336" t="s">
        <v>425</v>
      </c>
      <c r="C429" s="388">
        <v>0</v>
      </c>
      <c r="D429" s="489">
        <f>ROUND(J429-Q429,0)</f>
        <v>0</v>
      </c>
      <c r="E429" s="488" t="str">
        <f t="shared" si="84"/>
        <v/>
      </c>
      <c r="F429" s="197" t="str">
        <f t="shared" si="85"/>
        <v>否</v>
      </c>
      <c r="G429" s="372" t="str">
        <f t="shared" si="86"/>
        <v>项</v>
      </c>
      <c r="H429" s="372" t="str">
        <f t="shared" si="87"/>
        <v>206</v>
      </c>
      <c r="I429" s="372" t="str">
        <f t="shared" si="83"/>
        <v>20603</v>
      </c>
      <c r="J429" s="372">
        <f t="shared" si="88"/>
        <v>0</v>
      </c>
      <c r="K429" s="372">
        <f t="shared" si="89"/>
        <v>0</v>
      </c>
      <c r="L429" s="236">
        <v>0</v>
      </c>
      <c r="M429" s="372">
        <v>0</v>
      </c>
      <c r="N429" s="236">
        <v>0</v>
      </c>
      <c r="O429" s="372">
        <v>0</v>
      </c>
      <c r="P429" s="372">
        <v>0</v>
      </c>
      <c r="Q429" s="372">
        <v>0</v>
      </c>
    </row>
    <row r="430" ht="33" hidden="1" customHeight="1" spans="1:16">
      <c r="A430" s="341">
        <v>20604</v>
      </c>
      <c r="B430" s="336" t="s">
        <v>426</v>
      </c>
      <c r="C430" s="487">
        <f>SUM(C431:C434)</f>
        <v>0</v>
      </c>
      <c r="D430" s="487">
        <f>SUM(D431:D434)</f>
        <v>0</v>
      </c>
      <c r="E430" s="488" t="str">
        <f t="shared" si="84"/>
        <v/>
      </c>
      <c r="F430" s="197" t="str">
        <f t="shared" si="85"/>
        <v>否</v>
      </c>
      <c r="G430" s="372" t="str">
        <f t="shared" si="86"/>
        <v>款</v>
      </c>
      <c r="H430" s="372" t="str">
        <f t="shared" si="87"/>
        <v>206</v>
      </c>
      <c r="I430" s="372" t="str">
        <f t="shared" si="83"/>
        <v>20604</v>
      </c>
      <c r="J430" s="372">
        <f t="shared" si="88"/>
        <v>0</v>
      </c>
      <c r="K430" s="372">
        <f t="shared" si="89"/>
        <v>0</v>
      </c>
      <c r="L430" s="236">
        <v>0</v>
      </c>
      <c r="N430" s="236">
        <v>0</v>
      </c>
      <c r="O430" s="372">
        <v>0</v>
      </c>
      <c r="P430" s="372">
        <v>0</v>
      </c>
    </row>
    <row r="431" ht="36" hidden="1" customHeight="1" spans="1:17">
      <c r="A431" s="341">
        <v>2060401</v>
      </c>
      <c r="B431" s="336" t="s">
        <v>413</v>
      </c>
      <c r="C431" s="388">
        <v>0</v>
      </c>
      <c r="D431" s="489">
        <f>ROUND(J431-Q431,0)</f>
        <v>0</v>
      </c>
      <c r="E431" s="488" t="str">
        <f t="shared" si="84"/>
        <v/>
      </c>
      <c r="F431" s="197" t="str">
        <f t="shared" si="85"/>
        <v>否</v>
      </c>
      <c r="G431" s="372" t="str">
        <f t="shared" si="86"/>
        <v>项</v>
      </c>
      <c r="H431" s="372" t="str">
        <f t="shared" si="87"/>
        <v>206</v>
      </c>
      <c r="I431" s="372" t="str">
        <f t="shared" si="83"/>
        <v>20604</v>
      </c>
      <c r="J431" s="372">
        <f t="shared" si="88"/>
        <v>0</v>
      </c>
      <c r="K431" s="372">
        <f t="shared" si="89"/>
        <v>0</v>
      </c>
      <c r="L431" s="236">
        <v>0</v>
      </c>
      <c r="M431" s="372">
        <v>0</v>
      </c>
      <c r="N431" s="236">
        <v>0</v>
      </c>
      <c r="O431" s="372">
        <v>0</v>
      </c>
      <c r="P431" s="372">
        <v>0</v>
      </c>
      <c r="Q431" s="372">
        <v>0</v>
      </c>
    </row>
    <row r="432" ht="36" hidden="1" customHeight="1" spans="1:17">
      <c r="A432" s="341">
        <v>2060404</v>
      </c>
      <c r="B432" s="336" t="s">
        <v>429</v>
      </c>
      <c r="C432" s="388">
        <v>0</v>
      </c>
      <c r="D432" s="489">
        <f>ROUND(J432-Q432,0)</f>
        <v>0</v>
      </c>
      <c r="E432" s="488" t="str">
        <f t="shared" si="84"/>
        <v/>
      </c>
      <c r="F432" s="197" t="str">
        <f t="shared" si="85"/>
        <v>否</v>
      </c>
      <c r="G432" s="372" t="str">
        <f t="shared" si="86"/>
        <v>项</v>
      </c>
      <c r="H432" s="372" t="str">
        <f t="shared" si="87"/>
        <v>206</v>
      </c>
      <c r="I432" s="372" t="str">
        <f t="shared" si="83"/>
        <v>20604</v>
      </c>
      <c r="J432" s="372">
        <f t="shared" si="88"/>
        <v>0</v>
      </c>
      <c r="K432" s="372">
        <f t="shared" si="89"/>
        <v>0</v>
      </c>
      <c r="L432" s="236">
        <v>0</v>
      </c>
      <c r="M432" s="372">
        <v>0</v>
      </c>
      <c r="N432" s="236">
        <v>0</v>
      </c>
      <c r="O432" s="372">
        <v>0</v>
      </c>
      <c r="P432" s="372">
        <v>0</v>
      </c>
      <c r="Q432" s="372">
        <v>0</v>
      </c>
    </row>
    <row r="433" ht="36" hidden="1" customHeight="1" spans="1:17">
      <c r="A433" s="500">
        <v>2060405</v>
      </c>
      <c r="B433" s="336" t="s">
        <v>1689</v>
      </c>
      <c r="C433" s="388"/>
      <c r="D433" s="489">
        <f>ROUND(J433-Q433,0)</f>
        <v>0</v>
      </c>
      <c r="E433" s="488" t="str">
        <f t="shared" si="84"/>
        <v/>
      </c>
      <c r="F433" s="197" t="str">
        <f t="shared" si="85"/>
        <v>否</v>
      </c>
      <c r="G433" s="372" t="str">
        <f t="shared" si="86"/>
        <v>项</v>
      </c>
      <c r="H433" s="372" t="str">
        <f t="shared" si="87"/>
        <v>206</v>
      </c>
      <c r="I433" s="372" t="str">
        <f t="shared" si="83"/>
        <v>20604</v>
      </c>
      <c r="J433" s="372">
        <f t="shared" si="88"/>
        <v>0</v>
      </c>
      <c r="K433" s="372">
        <f t="shared" si="89"/>
        <v>0</v>
      </c>
      <c r="L433" s="236">
        <v>0</v>
      </c>
      <c r="M433" s="372">
        <v>0</v>
      </c>
      <c r="N433" s="236">
        <v>0</v>
      </c>
      <c r="O433" s="372">
        <v>0</v>
      </c>
      <c r="P433" s="372">
        <v>0</v>
      </c>
      <c r="Q433" s="372">
        <v>0</v>
      </c>
    </row>
    <row r="434" ht="33" hidden="1" customHeight="1" spans="1:17">
      <c r="A434" s="341">
        <v>2060499</v>
      </c>
      <c r="B434" s="336" t="s">
        <v>430</v>
      </c>
      <c r="C434" s="388"/>
      <c r="D434" s="489">
        <f>ROUND(J434-Q434,0)</f>
        <v>0</v>
      </c>
      <c r="E434" s="488" t="str">
        <f t="shared" si="84"/>
        <v/>
      </c>
      <c r="F434" s="197" t="str">
        <f t="shared" si="85"/>
        <v>否</v>
      </c>
      <c r="G434" s="372" t="str">
        <f t="shared" si="86"/>
        <v>项</v>
      </c>
      <c r="H434" s="372" t="str">
        <f t="shared" si="87"/>
        <v>206</v>
      </c>
      <c r="I434" s="372" t="str">
        <f t="shared" si="83"/>
        <v>20604</v>
      </c>
      <c r="J434" s="372">
        <f t="shared" si="88"/>
        <v>0</v>
      </c>
      <c r="K434" s="372">
        <f t="shared" si="89"/>
        <v>0</v>
      </c>
      <c r="L434" s="236">
        <v>0</v>
      </c>
      <c r="M434" s="372">
        <v>0</v>
      </c>
      <c r="N434" s="236">
        <v>0</v>
      </c>
      <c r="O434" s="372">
        <v>0</v>
      </c>
      <c r="P434" s="372">
        <v>0</v>
      </c>
      <c r="Q434" s="372">
        <v>0</v>
      </c>
    </row>
    <row r="435" ht="36" hidden="1" customHeight="1" spans="1:16">
      <c r="A435" s="341">
        <v>20605</v>
      </c>
      <c r="B435" s="336" t="s">
        <v>431</v>
      </c>
      <c r="C435" s="487">
        <f>SUM(C436:C439)</f>
        <v>0</v>
      </c>
      <c r="D435" s="487">
        <f>SUM(D436:D439)</f>
        <v>0</v>
      </c>
      <c r="E435" s="488" t="str">
        <f t="shared" si="84"/>
        <v/>
      </c>
      <c r="F435" s="197" t="str">
        <f t="shared" si="85"/>
        <v>否</v>
      </c>
      <c r="G435" s="372" t="str">
        <f t="shared" si="86"/>
        <v>款</v>
      </c>
      <c r="H435" s="372" t="str">
        <f t="shared" si="87"/>
        <v>206</v>
      </c>
      <c r="I435" s="372" t="str">
        <f t="shared" si="83"/>
        <v>20605</v>
      </c>
      <c r="J435" s="372">
        <f t="shared" si="88"/>
        <v>0</v>
      </c>
      <c r="K435" s="372">
        <f t="shared" si="89"/>
        <v>0</v>
      </c>
      <c r="L435" s="236">
        <v>0</v>
      </c>
      <c r="N435" s="236">
        <v>0</v>
      </c>
      <c r="O435" s="372">
        <v>0</v>
      </c>
      <c r="P435" s="372">
        <v>0</v>
      </c>
    </row>
    <row r="436" ht="36" hidden="1" customHeight="1" spans="1:17">
      <c r="A436" s="341">
        <v>2060501</v>
      </c>
      <c r="B436" s="336" t="s">
        <v>413</v>
      </c>
      <c r="C436" s="388">
        <v>0</v>
      </c>
      <c r="D436" s="489">
        <f>ROUND(J436-Q436,0)</f>
        <v>0</v>
      </c>
      <c r="E436" s="488" t="str">
        <f t="shared" si="84"/>
        <v/>
      </c>
      <c r="F436" s="197" t="str">
        <f t="shared" si="85"/>
        <v>否</v>
      </c>
      <c r="G436" s="372" t="str">
        <f t="shared" si="86"/>
        <v>项</v>
      </c>
      <c r="H436" s="372" t="str">
        <f t="shared" si="87"/>
        <v>206</v>
      </c>
      <c r="I436" s="372" t="str">
        <f t="shared" si="83"/>
        <v>20605</v>
      </c>
      <c r="J436" s="372">
        <f t="shared" si="88"/>
        <v>0</v>
      </c>
      <c r="K436" s="372">
        <f t="shared" si="89"/>
        <v>0</v>
      </c>
      <c r="L436" s="236">
        <v>0</v>
      </c>
      <c r="M436" s="372">
        <v>0</v>
      </c>
      <c r="N436" s="236">
        <v>0</v>
      </c>
      <c r="O436" s="372">
        <v>0</v>
      </c>
      <c r="P436" s="372">
        <v>0</v>
      </c>
      <c r="Q436" s="372">
        <v>0</v>
      </c>
    </row>
    <row r="437" ht="36" hidden="1" customHeight="1" spans="1:17">
      <c r="A437" s="341">
        <v>2060502</v>
      </c>
      <c r="B437" s="336" t="s">
        <v>432</v>
      </c>
      <c r="C437" s="388">
        <v>0</v>
      </c>
      <c r="D437" s="489">
        <f>ROUND(J437-Q437,0)</f>
        <v>0</v>
      </c>
      <c r="E437" s="488" t="str">
        <f t="shared" si="84"/>
        <v/>
      </c>
      <c r="F437" s="197" t="str">
        <f t="shared" si="85"/>
        <v>否</v>
      </c>
      <c r="G437" s="372" t="str">
        <f t="shared" si="86"/>
        <v>项</v>
      </c>
      <c r="H437" s="372" t="str">
        <f t="shared" si="87"/>
        <v>206</v>
      </c>
      <c r="I437" s="372" t="str">
        <f t="shared" si="83"/>
        <v>20605</v>
      </c>
      <c r="J437" s="372">
        <f t="shared" si="88"/>
        <v>0</v>
      </c>
      <c r="K437" s="372">
        <f t="shared" si="89"/>
        <v>0</v>
      </c>
      <c r="L437" s="236">
        <v>0</v>
      </c>
      <c r="M437" s="372">
        <v>0</v>
      </c>
      <c r="N437" s="236">
        <v>0</v>
      </c>
      <c r="O437" s="372">
        <v>0</v>
      </c>
      <c r="P437" s="372">
        <v>0</v>
      </c>
      <c r="Q437" s="372">
        <v>0</v>
      </c>
    </row>
    <row r="438" ht="36" hidden="1" customHeight="1" spans="1:17">
      <c r="A438" s="341">
        <v>2060503</v>
      </c>
      <c r="B438" s="336" t="s">
        <v>433</v>
      </c>
      <c r="C438" s="388">
        <v>0</v>
      </c>
      <c r="D438" s="489">
        <f>ROUND(J438-Q438,0)</f>
        <v>0</v>
      </c>
      <c r="E438" s="488" t="str">
        <f t="shared" si="84"/>
        <v/>
      </c>
      <c r="F438" s="197" t="str">
        <f t="shared" si="85"/>
        <v>否</v>
      </c>
      <c r="G438" s="372" t="str">
        <f t="shared" si="86"/>
        <v>项</v>
      </c>
      <c r="H438" s="372" t="str">
        <f t="shared" si="87"/>
        <v>206</v>
      </c>
      <c r="I438" s="372" t="str">
        <f t="shared" si="83"/>
        <v>20605</v>
      </c>
      <c r="J438" s="372">
        <f t="shared" si="88"/>
        <v>0</v>
      </c>
      <c r="K438" s="372">
        <f t="shared" si="89"/>
        <v>0</v>
      </c>
      <c r="L438" s="236">
        <v>0</v>
      </c>
      <c r="M438" s="372">
        <v>0</v>
      </c>
      <c r="N438" s="236">
        <v>0</v>
      </c>
      <c r="O438" s="372">
        <v>0</v>
      </c>
      <c r="P438" s="372">
        <v>0</v>
      </c>
      <c r="Q438" s="372">
        <v>0</v>
      </c>
    </row>
    <row r="439" ht="36" hidden="1" customHeight="1" spans="1:17">
      <c r="A439" s="341">
        <v>2060599</v>
      </c>
      <c r="B439" s="336" t="s">
        <v>434</v>
      </c>
      <c r="C439" s="388">
        <v>0</v>
      </c>
      <c r="D439" s="489">
        <f>ROUND(J439-Q439,0)</f>
        <v>0</v>
      </c>
      <c r="E439" s="488" t="str">
        <f t="shared" si="84"/>
        <v/>
      </c>
      <c r="F439" s="197" t="str">
        <f t="shared" si="85"/>
        <v>否</v>
      </c>
      <c r="G439" s="372" t="str">
        <f t="shared" si="86"/>
        <v>项</v>
      </c>
      <c r="H439" s="372" t="str">
        <f t="shared" si="87"/>
        <v>206</v>
      </c>
      <c r="I439" s="372" t="str">
        <f t="shared" si="83"/>
        <v>20605</v>
      </c>
      <c r="J439" s="372">
        <f t="shared" si="88"/>
        <v>0</v>
      </c>
      <c r="K439" s="372">
        <f t="shared" si="89"/>
        <v>0</v>
      </c>
      <c r="L439" s="236">
        <v>0</v>
      </c>
      <c r="M439" s="372">
        <v>0</v>
      </c>
      <c r="N439" s="236">
        <v>0</v>
      </c>
      <c r="O439" s="372">
        <v>0</v>
      </c>
      <c r="P439" s="372">
        <v>0</v>
      </c>
      <c r="Q439" s="372">
        <v>0</v>
      </c>
    </row>
    <row r="440" ht="36" hidden="1" customHeight="1" spans="1:16">
      <c r="A440" s="341">
        <v>20606</v>
      </c>
      <c r="B440" s="336" t="s">
        <v>435</v>
      </c>
      <c r="C440" s="487">
        <f>SUM(C441:C444)</f>
        <v>0</v>
      </c>
      <c r="D440" s="487">
        <f>SUM(D441:D444)</f>
        <v>0</v>
      </c>
      <c r="E440" s="488" t="str">
        <f t="shared" si="84"/>
        <v/>
      </c>
      <c r="F440" s="197" t="str">
        <f t="shared" si="85"/>
        <v>否</v>
      </c>
      <c r="G440" s="372" t="str">
        <f t="shared" si="86"/>
        <v>款</v>
      </c>
      <c r="H440" s="372" t="str">
        <f t="shared" si="87"/>
        <v>206</v>
      </c>
      <c r="I440" s="372" t="str">
        <f t="shared" si="83"/>
        <v>20606</v>
      </c>
      <c r="J440" s="372">
        <f t="shared" si="88"/>
        <v>0</v>
      </c>
      <c r="K440" s="372">
        <f t="shared" si="89"/>
        <v>0</v>
      </c>
      <c r="L440" s="236">
        <v>0</v>
      </c>
      <c r="N440" s="236">
        <v>0</v>
      </c>
      <c r="O440" s="372">
        <v>0</v>
      </c>
      <c r="P440" s="372">
        <v>0</v>
      </c>
    </row>
    <row r="441" ht="36" hidden="1" customHeight="1" spans="1:17">
      <c r="A441" s="341">
        <v>2060601</v>
      </c>
      <c r="B441" s="336" t="s">
        <v>436</v>
      </c>
      <c r="C441" s="388">
        <v>0</v>
      </c>
      <c r="D441" s="489">
        <f>ROUND(J441-Q441,0)</f>
        <v>0</v>
      </c>
      <c r="E441" s="488" t="str">
        <f t="shared" si="84"/>
        <v/>
      </c>
      <c r="F441" s="197" t="str">
        <f t="shared" si="85"/>
        <v>否</v>
      </c>
      <c r="G441" s="372" t="str">
        <f t="shared" si="86"/>
        <v>项</v>
      </c>
      <c r="H441" s="372" t="str">
        <f t="shared" si="87"/>
        <v>206</v>
      </c>
      <c r="I441" s="372" t="str">
        <f t="shared" si="83"/>
        <v>20606</v>
      </c>
      <c r="J441" s="372">
        <f t="shared" si="88"/>
        <v>0</v>
      </c>
      <c r="K441" s="372">
        <f t="shared" si="89"/>
        <v>0</v>
      </c>
      <c r="L441" s="236">
        <v>0</v>
      </c>
      <c r="M441" s="372">
        <v>0</v>
      </c>
      <c r="N441" s="236">
        <v>0</v>
      </c>
      <c r="O441" s="372">
        <v>0</v>
      </c>
      <c r="P441" s="372">
        <v>0</v>
      </c>
      <c r="Q441" s="372">
        <v>0</v>
      </c>
    </row>
    <row r="442" ht="36" hidden="1" customHeight="1" spans="1:17">
      <c r="A442" s="341">
        <v>2060602</v>
      </c>
      <c r="B442" s="336" t="s">
        <v>437</v>
      </c>
      <c r="C442" s="388">
        <v>0</v>
      </c>
      <c r="D442" s="489">
        <f>ROUND(J442-Q442,0)</f>
        <v>0</v>
      </c>
      <c r="E442" s="488" t="str">
        <f t="shared" si="84"/>
        <v/>
      </c>
      <c r="F442" s="197" t="str">
        <f t="shared" si="85"/>
        <v>否</v>
      </c>
      <c r="G442" s="372" t="str">
        <f t="shared" si="86"/>
        <v>项</v>
      </c>
      <c r="H442" s="372" t="str">
        <f t="shared" si="87"/>
        <v>206</v>
      </c>
      <c r="I442" s="372" t="str">
        <f t="shared" si="83"/>
        <v>20606</v>
      </c>
      <c r="J442" s="372">
        <f t="shared" si="88"/>
        <v>0</v>
      </c>
      <c r="K442" s="372">
        <f t="shared" si="89"/>
        <v>0</v>
      </c>
      <c r="L442" s="236">
        <v>0</v>
      </c>
      <c r="M442" s="372">
        <v>0</v>
      </c>
      <c r="N442" s="236">
        <v>0</v>
      </c>
      <c r="O442" s="372">
        <v>0</v>
      </c>
      <c r="P442" s="372">
        <v>0</v>
      </c>
      <c r="Q442" s="372">
        <v>0</v>
      </c>
    </row>
    <row r="443" ht="36" hidden="1" customHeight="1" spans="1:17">
      <c r="A443" s="341">
        <v>2060603</v>
      </c>
      <c r="B443" s="336" t="s">
        <v>438</v>
      </c>
      <c r="C443" s="388">
        <v>0</v>
      </c>
      <c r="D443" s="489">
        <f>ROUND(J443-Q443,0)</f>
        <v>0</v>
      </c>
      <c r="E443" s="488" t="str">
        <f t="shared" si="84"/>
        <v/>
      </c>
      <c r="F443" s="197" t="str">
        <f t="shared" si="85"/>
        <v>否</v>
      </c>
      <c r="G443" s="372" t="str">
        <f t="shared" si="86"/>
        <v>项</v>
      </c>
      <c r="H443" s="372" t="str">
        <f t="shared" si="87"/>
        <v>206</v>
      </c>
      <c r="I443" s="372" t="str">
        <f t="shared" ref="I443:I506" si="92">LEFT(A443,5)</f>
        <v>20606</v>
      </c>
      <c r="J443" s="372">
        <f t="shared" si="88"/>
        <v>0</v>
      </c>
      <c r="K443" s="372">
        <f t="shared" si="89"/>
        <v>0</v>
      </c>
      <c r="L443" s="236">
        <v>0</v>
      </c>
      <c r="M443" s="372">
        <v>0</v>
      </c>
      <c r="N443" s="236">
        <v>0</v>
      </c>
      <c r="O443" s="372">
        <v>0</v>
      </c>
      <c r="P443" s="372">
        <v>0</v>
      </c>
      <c r="Q443" s="372">
        <v>0</v>
      </c>
    </row>
    <row r="444" ht="36" hidden="1" customHeight="1" spans="1:17">
      <c r="A444" s="341">
        <v>2060699</v>
      </c>
      <c r="B444" s="336" t="s">
        <v>439</v>
      </c>
      <c r="C444" s="388">
        <v>0</v>
      </c>
      <c r="D444" s="489">
        <f>ROUND(J444-Q444,0)</f>
        <v>0</v>
      </c>
      <c r="E444" s="488" t="str">
        <f t="shared" ref="E444:E507" si="93">IF(C444&lt;&gt;0,D444/C444-1,"")</f>
        <v/>
      </c>
      <c r="F444" s="197" t="str">
        <f t="shared" ref="F444:F507" si="94">IF(LEN(A444)=3,"是",IF(B444&lt;&gt;"",IF(SUM(C444:D444)&lt;&gt;0,"是","否"),"是"))</f>
        <v>否</v>
      </c>
      <c r="G444" s="372" t="str">
        <f t="shared" ref="G444:G507" si="95">IF(LEN(A444)=3,"类",IF(LEN(A444)=5,"款","项"))</f>
        <v>项</v>
      </c>
      <c r="H444" s="372" t="str">
        <f t="shared" si="87"/>
        <v>206</v>
      </c>
      <c r="I444" s="372" t="str">
        <f t="shared" si="92"/>
        <v>20606</v>
      </c>
      <c r="J444" s="372">
        <f t="shared" si="88"/>
        <v>0</v>
      </c>
      <c r="K444" s="372">
        <f t="shared" si="89"/>
        <v>0</v>
      </c>
      <c r="L444" s="236">
        <v>0</v>
      </c>
      <c r="M444" s="372">
        <v>0</v>
      </c>
      <c r="N444" s="236">
        <v>0</v>
      </c>
      <c r="O444" s="372">
        <v>0</v>
      </c>
      <c r="P444" s="372">
        <v>0</v>
      </c>
      <c r="Q444" s="372">
        <v>0</v>
      </c>
    </row>
    <row r="445" ht="33" customHeight="1" spans="1:16">
      <c r="A445" s="341">
        <v>20607</v>
      </c>
      <c r="B445" s="336" t="s">
        <v>440</v>
      </c>
      <c r="C445" s="487">
        <f>SUM(C446:C451)</f>
        <v>189</v>
      </c>
      <c r="D445" s="487">
        <f>SUM(D446:D451)</f>
        <v>229</v>
      </c>
      <c r="E445" s="488">
        <f t="shared" si="93"/>
        <v>0.211640211640212</v>
      </c>
      <c r="F445" s="197" t="str">
        <f t="shared" si="94"/>
        <v>是</v>
      </c>
      <c r="G445" s="372" t="str">
        <f t="shared" si="95"/>
        <v>款</v>
      </c>
      <c r="H445" s="372" t="str">
        <f t="shared" ref="H445:H508" si="96">LEFT(A445,3)</f>
        <v>206</v>
      </c>
      <c r="I445" s="372" t="str">
        <f t="shared" si="92"/>
        <v>20607</v>
      </c>
      <c r="J445" s="372">
        <f t="shared" si="88"/>
        <v>0</v>
      </c>
      <c r="K445" s="372">
        <f t="shared" si="89"/>
        <v>0</v>
      </c>
      <c r="L445" s="236">
        <v>0</v>
      </c>
      <c r="N445" s="236">
        <v>0</v>
      </c>
      <c r="P445" s="372">
        <v>0</v>
      </c>
    </row>
    <row r="446" ht="33" customHeight="1" spans="1:17">
      <c r="A446" s="341">
        <v>2060701</v>
      </c>
      <c r="B446" s="336" t="s">
        <v>413</v>
      </c>
      <c r="C446" s="388">
        <v>99</v>
      </c>
      <c r="D446" s="489">
        <v>88</v>
      </c>
      <c r="E446" s="488">
        <f t="shared" si="93"/>
        <v>-0.111111111111111</v>
      </c>
      <c r="F446" s="197" t="str">
        <f t="shared" si="94"/>
        <v>是</v>
      </c>
      <c r="G446" s="372" t="str">
        <f t="shared" si="95"/>
        <v>项</v>
      </c>
      <c r="H446" s="372" t="str">
        <f t="shared" si="96"/>
        <v>206</v>
      </c>
      <c r="I446" s="372" t="str">
        <f t="shared" si="92"/>
        <v>20607</v>
      </c>
      <c r="J446" s="372">
        <v>88</v>
      </c>
      <c r="K446" s="372">
        <f t="shared" si="89"/>
        <v>87.4984</v>
      </c>
      <c r="L446" s="236">
        <v>87.4984</v>
      </c>
      <c r="M446" s="372">
        <v>0</v>
      </c>
      <c r="N446" s="236">
        <v>0</v>
      </c>
      <c r="O446" s="372">
        <v>0</v>
      </c>
      <c r="P446" s="372">
        <v>0</v>
      </c>
      <c r="Q446" s="372">
        <v>0</v>
      </c>
    </row>
    <row r="447" ht="33" customHeight="1" spans="1:17">
      <c r="A447" s="341">
        <v>2060702</v>
      </c>
      <c r="B447" s="336" t="s">
        <v>441</v>
      </c>
      <c r="C447" s="388">
        <v>67</v>
      </c>
      <c r="D447" s="489">
        <v>72</v>
      </c>
      <c r="E447" s="488">
        <f t="shared" si="93"/>
        <v>0.0746268656716418</v>
      </c>
      <c r="F447" s="197" t="str">
        <f t="shared" si="94"/>
        <v>是</v>
      </c>
      <c r="G447" s="372" t="str">
        <f t="shared" si="95"/>
        <v>项</v>
      </c>
      <c r="H447" s="372" t="str">
        <f t="shared" si="96"/>
        <v>206</v>
      </c>
      <c r="I447" s="372" t="str">
        <f t="shared" si="92"/>
        <v>20607</v>
      </c>
      <c r="J447" s="372">
        <f t="shared" si="88"/>
        <v>72</v>
      </c>
      <c r="K447" s="372">
        <f t="shared" si="89"/>
        <v>71.88026</v>
      </c>
      <c r="L447" s="236">
        <v>0</v>
      </c>
      <c r="M447" s="372">
        <v>0</v>
      </c>
      <c r="N447" s="236">
        <v>0</v>
      </c>
      <c r="O447" s="372">
        <v>0</v>
      </c>
      <c r="P447" s="372">
        <v>71.88026</v>
      </c>
      <c r="Q447" s="372">
        <v>0</v>
      </c>
    </row>
    <row r="448" ht="36" hidden="1" customHeight="1" spans="1:17">
      <c r="A448" s="341">
        <v>2060703</v>
      </c>
      <c r="B448" s="336" t="s">
        <v>442</v>
      </c>
      <c r="C448" s="388">
        <v>0</v>
      </c>
      <c r="D448" s="489">
        <f>ROUND(J448-Q448,0)</f>
        <v>0</v>
      </c>
      <c r="E448" s="488" t="str">
        <f t="shared" si="93"/>
        <v/>
      </c>
      <c r="F448" s="197" t="str">
        <f t="shared" si="94"/>
        <v>否</v>
      </c>
      <c r="G448" s="372" t="str">
        <f t="shared" si="95"/>
        <v>项</v>
      </c>
      <c r="H448" s="372" t="str">
        <f t="shared" si="96"/>
        <v>206</v>
      </c>
      <c r="I448" s="372" t="str">
        <f t="shared" si="92"/>
        <v>20607</v>
      </c>
      <c r="J448" s="372">
        <f t="shared" si="88"/>
        <v>0</v>
      </c>
      <c r="K448" s="372">
        <f t="shared" si="89"/>
        <v>0</v>
      </c>
      <c r="L448" s="236">
        <v>0</v>
      </c>
      <c r="M448" s="372">
        <v>0</v>
      </c>
      <c r="N448" s="236">
        <v>0</v>
      </c>
      <c r="O448" s="372">
        <v>0</v>
      </c>
      <c r="P448" s="372">
        <v>0</v>
      </c>
      <c r="Q448" s="372">
        <v>0</v>
      </c>
    </row>
    <row r="449" ht="36" hidden="1" customHeight="1" spans="1:17">
      <c r="A449" s="341">
        <v>2060704</v>
      </c>
      <c r="B449" s="336" t="s">
        <v>443</v>
      </c>
      <c r="C449" s="388">
        <v>0</v>
      </c>
      <c r="D449" s="489">
        <f>ROUND(J449-Q449,0)</f>
        <v>0</v>
      </c>
      <c r="E449" s="488" t="str">
        <f t="shared" si="93"/>
        <v/>
      </c>
      <c r="F449" s="197" t="str">
        <f t="shared" si="94"/>
        <v>否</v>
      </c>
      <c r="G449" s="372" t="str">
        <f t="shared" si="95"/>
        <v>项</v>
      </c>
      <c r="H449" s="372" t="str">
        <f t="shared" si="96"/>
        <v>206</v>
      </c>
      <c r="I449" s="372" t="str">
        <f t="shared" si="92"/>
        <v>20607</v>
      </c>
      <c r="J449" s="372">
        <f t="shared" si="88"/>
        <v>0</v>
      </c>
      <c r="K449" s="372">
        <f t="shared" si="89"/>
        <v>0</v>
      </c>
      <c r="L449" s="236">
        <v>0</v>
      </c>
      <c r="M449" s="372">
        <v>0</v>
      </c>
      <c r="N449" s="236">
        <v>0</v>
      </c>
      <c r="O449" s="372">
        <v>0</v>
      </c>
      <c r="P449" s="372">
        <v>0</v>
      </c>
      <c r="Q449" s="372">
        <v>0</v>
      </c>
    </row>
    <row r="450" ht="36" customHeight="1" spans="1:17">
      <c r="A450" s="341">
        <v>2060705</v>
      </c>
      <c r="B450" s="336" t="s">
        <v>444</v>
      </c>
      <c r="C450" s="388">
        <v>19</v>
      </c>
      <c r="D450" s="489">
        <v>69</v>
      </c>
      <c r="E450" s="488">
        <f t="shared" si="93"/>
        <v>2.63157894736842</v>
      </c>
      <c r="F450" s="197" t="str">
        <f t="shared" si="94"/>
        <v>是</v>
      </c>
      <c r="G450" s="372" t="str">
        <f t="shared" si="95"/>
        <v>项</v>
      </c>
      <c r="H450" s="372" t="str">
        <f t="shared" si="96"/>
        <v>206</v>
      </c>
      <c r="I450" s="372" t="str">
        <f t="shared" si="92"/>
        <v>20607</v>
      </c>
      <c r="J450" s="372">
        <f t="shared" si="88"/>
        <v>69</v>
      </c>
      <c r="K450" s="372">
        <f t="shared" si="89"/>
        <v>69.414024</v>
      </c>
      <c r="L450" s="236">
        <v>0</v>
      </c>
      <c r="M450" s="372">
        <v>0</v>
      </c>
      <c r="N450" s="236">
        <v>0</v>
      </c>
      <c r="O450" s="372">
        <v>10</v>
      </c>
      <c r="P450" s="372">
        <v>59.414024</v>
      </c>
      <c r="Q450" s="372">
        <v>10</v>
      </c>
    </row>
    <row r="451" ht="33" customHeight="1" spans="1:17">
      <c r="A451" s="341">
        <v>2060799</v>
      </c>
      <c r="B451" s="336" t="s">
        <v>445</v>
      </c>
      <c r="C451" s="388">
        <v>4</v>
      </c>
      <c r="D451" s="489"/>
      <c r="E451" s="488">
        <f t="shared" si="93"/>
        <v>-1</v>
      </c>
      <c r="F451" s="197" t="str">
        <f t="shared" si="94"/>
        <v>是</v>
      </c>
      <c r="G451" s="372" t="str">
        <f t="shared" si="95"/>
        <v>项</v>
      </c>
      <c r="H451" s="372" t="str">
        <f t="shared" si="96"/>
        <v>206</v>
      </c>
      <c r="I451" s="372" t="str">
        <f t="shared" si="92"/>
        <v>20607</v>
      </c>
      <c r="J451" s="372">
        <f t="shared" si="88"/>
        <v>0</v>
      </c>
      <c r="K451" s="372">
        <f t="shared" si="89"/>
        <v>0</v>
      </c>
      <c r="L451" s="236">
        <v>0</v>
      </c>
      <c r="M451" s="372">
        <v>0</v>
      </c>
      <c r="N451" s="236">
        <v>0</v>
      </c>
      <c r="O451" s="372">
        <v>0</v>
      </c>
      <c r="P451" s="372">
        <v>0</v>
      </c>
      <c r="Q451" s="372">
        <v>0</v>
      </c>
    </row>
    <row r="452" ht="36" hidden="1" customHeight="1" spans="1:16">
      <c r="A452" s="341">
        <v>20608</v>
      </c>
      <c r="B452" s="336" t="s">
        <v>446</v>
      </c>
      <c r="C452" s="487">
        <f>SUM(C453:C455)</f>
        <v>0</v>
      </c>
      <c r="D452" s="487">
        <f>SUM(D453:D455)</f>
        <v>0</v>
      </c>
      <c r="E452" s="488" t="str">
        <f t="shared" si="93"/>
        <v/>
      </c>
      <c r="F452" s="197" t="str">
        <f t="shared" si="94"/>
        <v>否</v>
      </c>
      <c r="G452" s="372" t="str">
        <f t="shared" si="95"/>
        <v>款</v>
      </c>
      <c r="H452" s="372" t="str">
        <f t="shared" si="96"/>
        <v>206</v>
      </c>
      <c r="I452" s="372" t="str">
        <f t="shared" si="92"/>
        <v>20608</v>
      </c>
      <c r="J452" s="372">
        <f t="shared" si="88"/>
        <v>0</v>
      </c>
      <c r="K452" s="372">
        <f t="shared" si="89"/>
        <v>0</v>
      </c>
      <c r="L452" s="236">
        <v>0</v>
      </c>
      <c r="N452" s="236">
        <v>0</v>
      </c>
      <c r="O452" s="372">
        <v>0</v>
      </c>
      <c r="P452" s="372">
        <v>0</v>
      </c>
    </row>
    <row r="453" ht="36" hidden="1" customHeight="1" spans="1:17">
      <c r="A453" s="341">
        <v>2060801</v>
      </c>
      <c r="B453" s="336" t="s">
        <v>447</v>
      </c>
      <c r="C453" s="388">
        <v>0</v>
      </c>
      <c r="D453" s="489">
        <f>ROUND(J453-Q453,0)</f>
        <v>0</v>
      </c>
      <c r="E453" s="488" t="str">
        <f t="shared" si="93"/>
        <v/>
      </c>
      <c r="F453" s="197" t="str">
        <f t="shared" si="94"/>
        <v>否</v>
      </c>
      <c r="G453" s="372" t="str">
        <f t="shared" si="95"/>
        <v>项</v>
      </c>
      <c r="H453" s="372" t="str">
        <f t="shared" si="96"/>
        <v>206</v>
      </c>
      <c r="I453" s="372" t="str">
        <f t="shared" si="92"/>
        <v>20608</v>
      </c>
      <c r="J453" s="372">
        <f t="shared" ref="J453:J516" si="97">ROUND(K453,0)</f>
        <v>0</v>
      </c>
      <c r="K453" s="372">
        <f t="shared" si="89"/>
        <v>0</v>
      </c>
      <c r="L453" s="236">
        <v>0</v>
      </c>
      <c r="M453" s="372">
        <v>0</v>
      </c>
      <c r="N453" s="236">
        <v>0</v>
      </c>
      <c r="O453" s="372">
        <v>0</v>
      </c>
      <c r="P453" s="372">
        <v>0</v>
      </c>
      <c r="Q453" s="372">
        <v>0</v>
      </c>
    </row>
    <row r="454" ht="36" hidden="1" customHeight="1" spans="1:17">
      <c r="A454" s="341">
        <v>2060802</v>
      </c>
      <c r="B454" s="336" t="s">
        <v>448</v>
      </c>
      <c r="C454" s="388">
        <v>0</v>
      </c>
      <c r="D454" s="489">
        <f>ROUND(J454-Q454,0)</f>
        <v>0</v>
      </c>
      <c r="E454" s="488" t="str">
        <f t="shared" si="93"/>
        <v/>
      </c>
      <c r="F454" s="197" t="str">
        <f t="shared" si="94"/>
        <v>否</v>
      </c>
      <c r="G454" s="372" t="str">
        <f t="shared" si="95"/>
        <v>项</v>
      </c>
      <c r="H454" s="372" t="str">
        <f t="shared" si="96"/>
        <v>206</v>
      </c>
      <c r="I454" s="372" t="str">
        <f t="shared" si="92"/>
        <v>20608</v>
      </c>
      <c r="J454" s="372">
        <f t="shared" si="97"/>
        <v>0</v>
      </c>
      <c r="K454" s="372">
        <f t="shared" si="89"/>
        <v>0</v>
      </c>
      <c r="L454" s="236">
        <v>0</v>
      </c>
      <c r="M454" s="372">
        <v>0</v>
      </c>
      <c r="N454" s="236">
        <v>0</v>
      </c>
      <c r="O454" s="372">
        <v>0</v>
      </c>
      <c r="P454" s="372">
        <v>0</v>
      </c>
      <c r="Q454" s="372">
        <v>0</v>
      </c>
    </row>
    <row r="455" ht="36" hidden="1" customHeight="1" spans="1:17">
      <c r="A455" s="341">
        <v>2060899</v>
      </c>
      <c r="B455" s="336" t="s">
        <v>449</v>
      </c>
      <c r="C455" s="388">
        <v>0</v>
      </c>
      <c r="D455" s="489">
        <f>ROUND(J455-Q455,0)</f>
        <v>0</v>
      </c>
      <c r="E455" s="488" t="str">
        <f t="shared" si="93"/>
        <v/>
      </c>
      <c r="F455" s="197" t="str">
        <f t="shared" si="94"/>
        <v>否</v>
      </c>
      <c r="G455" s="372" t="str">
        <f t="shared" si="95"/>
        <v>项</v>
      </c>
      <c r="H455" s="372" t="str">
        <f t="shared" si="96"/>
        <v>206</v>
      </c>
      <c r="I455" s="372" t="str">
        <f t="shared" si="92"/>
        <v>20608</v>
      </c>
      <c r="J455" s="372">
        <f t="shared" si="97"/>
        <v>0</v>
      </c>
      <c r="K455" s="372">
        <f t="shared" ref="K455:K518" si="98">SUM(L455:P455)</f>
        <v>0</v>
      </c>
      <c r="L455" s="236">
        <v>0</v>
      </c>
      <c r="M455" s="372">
        <v>0</v>
      </c>
      <c r="N455" s="236">
        <v>0</v>
      </c>
      <c r="O455" s="372">
        <v>0</v>
      </c>
      <c r="P455" s="372">
        <v>0</v>
      </c>
      <c r="Q455" s="372">
        <v>0</v>
      </c>
    </row>
    <row r="456" ht="36" hidden="1" customHeight="1" spans="1:16">
      <c r="A456" s="341">
        <v>20609</v>
      </c>
      <c r="B456" s="336" t="s">
        <v>450</v>
      </c>
      <c r="C456" s="487">
        <f>SUM(C457:C459)</f>
        <v>0</v>
      </c>
      <c r="D456" s="487">
        <f>SUM(D457:D459)</f>
        <v>0</v>
      </c>
      <c r="E456" s="488" t="str">
        <f t="shared" si="93"/>
        <v/>
      </c>
      <c r="F456" s="197" t="str">
        <f t="shared" si="94"/>
        <v>否</v>
      </c>
      <c r="G456" s="372" t="str">
        <f t="shared" si="95"/>
        <v>款</v>
      </c>
      <c r="H456" s="372" t="str">
        <f t="shared" si="96"/>
        <v>206</v>
      </c>
      <c r="I456" s="372" t="str">
        <f t="shared" si="92"/>
        <v>20609</v>
      </c>
      <c r="J456" s="372">
        <f t="shared" si="97"/>
        <v>0</v>
      </c>
      <c r="K456" s="372">
        <f t="shared" si="98"/>
        <v>0</v>
      </c>
      <c r="L456" s="236">
        <v>0</v>
      </c>
      <c r="N456" s="236">
        <v>0</v>
      </c>
      <c r="O456" s="372">
        <v>0</v>
      </c>
      <c r="P456" s="372">
        <v>0</v>
      </c>
    </row>
    <row r="457" ht="36" hidden="1" customHeight="1" spans="1:17">
      <c r="A457" s="341">
        <v>2060901</v>
      </c>
      <c r="B457" s="336" t="s">
        <v>451</v>
      </c>
      <c r="C457" s="388">
        <v>0</v>
      </c>
      <c r="D457" s="489">
        <f>ROUND(J457-Q457,0)</f>
        <v>0</v>
      </c>
      <c r="E457" s="488" t="str">
        <f t="shared" si="93"/>
        <v/>
      </c>
      <c r="F457" s="197" t="str">
        <f t="shared" si="94"/>
        <v>否</v>
      </c>
      <c r="G457" s="372" t="str">
        <f t="shared" si="95"/>
        <v>项</v>
      </c>
      <c r="H457" s="372" t="str">
        <f t="shared" si="96"/>
        <v>206</v>
      </c>
      <c r="I457" s="372" t="str">
        <f t="shared" si="92"/>
        <v>20609</v>
      </c>
      <c r="J457" s="372">
        <f t="shared" si="97"/>
        <v>0</v>
      </c>
      <c r="K457" s="372">
        <f t="shared" si="98"/>
        <v>0</v>
      </c>
      <c r="L457" s="236">
        <v>0</v>
      </c>
      <c r="M457" s="372">
        <v>0</v>
      </c>
      <c r="N457" s="236">
        <v>0</v>
      </c>
      <c r="O457" s="372">
        <v>0</v>
      </c>
      <c r="P457" s="372">
        <v>0</v>
      </c>
      <c r="Q457" s="372">
        <v>0</v>
      </c>
    </row>
    <row r="458" ht="36" hidden="1" customHeight="1" spans="1:17">
      <c r="A458" s="341">
        <v>2060902</v>
      </c>
      <c r="B458" s="336" t="s">
        <v>452</v>
      </c>
      <c r="C458" s="388">
        <v>0</v>
      </c>
      <c r="D458" s="489">
        <f>ROUND(J458-Q458,0)</f>
        <v>0</v>
      </c>
      <c r="E458" s="488" t="str">
        <f t="shared" si="93"/>
        <v/>
      </c>
      <c r="F458" s="197" t="str">
        <f t="shared" si="94"/>
        <v>否</v>
      </c>
      <c r="G458" s="372" t="str">
        <f t="shared" si="95"/>
        <v>项</v>
      </c>
      <c r="H458" s="372" t="str">
        <f t="shared" si="96"/>
        <v>206</v>
      </c>
      <c r="I458" s="372" t="str">
        <f t="shared" si="92"/>
        <v>20609</v>
      </c>
      <c r="J458" s="372">
        <f t="shared" si="97"/>
        <v>0</v>
      </c>
      <c r="K458" s="372">
        <f t="shared" si="98"/>
        <v>0</v>
      </c>
      <c r="L458" s="236">
        <v>0</v>
      </c>
      <c r="M458" s="372">
        <v>0</v>
      </c>
      <c r="N458" s="236">
        <v>0</v>
      </c>
      <c r="O458" s="372">
        <v>0</v>
      </c>
      <c r="P458" s="372">
        <v>0</v>
      </c>
      <c r="Q458" s="372">
        <v>0</v>
      </c>
    </row>
    <row r="459" ht="36" hidden="1" customHeight="1" spans="1:17">
      <c r="A459" s="341">
        <v>2060999</v>
      </c>
      <c r="B459" s="336" t="s">
        <v>453</v>
      </c>
      <c r="C459" s="388">
        <v>0</v>
      </c>
      <c r="D459" s="489">
        <f>ROUND(J459-Q459,0)</f>
        <v>0</v>
      </c>
      <c r="E459" s="488" t="str">
        <f t="shared" si="93"/>
        <v/>
      </c>
      <c r="F459" s="197" t="str">
        <f t="shared" si="94"/>
        <v>否</v>
      </c>
      <c r="G459" s="372" t="str">
        <f t="shared" si="95"/>
        <v>项</v>
      </c>
      <c r="H459" s="372" t="str">
        <f t="shared" si="96"/>
        <v>206</v>
      </c>
      <c r="I459" s="372" t="str">
        <f t="shared" si="92"/>
        <v>20609</v>
      </c>
      <c r="J459" s="372">
        <f t="shared" si="97"/>
        <v>0</v>
      </c>
      <c r="K459" s="372">
        <f t="shared" si="98"/>
        <v>0</v>
      </c>
      <c r="L459" s="236">
        <v>0</v>
      </c>
      <c r="M459" s="372">
        <v>0</v>
      </c>
      <c r="N459" s="236">
        <v>0</v>
      </c>
      <c r="O459" s="372">
        <v>0</v>
      </c>
      <c r="P459" s="372">
        <v>0</v>
      </c>
      <c r="Q459" s="372">
        <v>0</v>
      </c>
    </row>
    <row r="460" ht="33" hidden="1" customHeight="1" spans="1:16">
      <c r="A460" s="341">
        <v>20699</v>
      </c>
      <c r="B460" s="336" t="s">
        <v>454</v>
      </c>
      <c r="C460" s="487">
        <f>SUM(C461:C464)</f>
        <v>0</v>
      </c>
      <c r="D460" s="487">
        <f>SUM(D461:D464)</f>
        <v>0</v>
      </c>
      <c r="E460" s="488" t="str">
        <f t="shared" si="93"/>
        <v/>
      </c>
      <c r="F460" s="197" t="str">
        <f t="shared" si="94"/>
        <v>否</v>
      </c>
      <c r="G460" s="372" t="str">
        <f t="shared" si="95"/>
        <v>款</v>
      </c>
      <c r="H460" s="372" t="str">
        <f t="shared" si="96"/>
        <v>206</v>
      </c>
      <c r="I460" s="372" t="str">
        <f t="shared" si="92"/>
        <v>20699</v>
      </c>
      <c r="J460" s="372">
        <f t="shared" si="97"/>
        <v>0</v>
      </c>
      <c r="K460" s="372">
        <f t="shared" si="98"/>
        <v>0</v>
      </c>
      <c r="L460" s="236">
        <v>0</v>
      </c>
      <c r="N460" s="236">
        <v>0</v>
      </c>
      <c r="O460" s="372">
        <v>0</v>
      </c>
      <c r="P460" s="372">
        <v>0</v>
      </c>
    </row>
    <row r="461" ht="36" hidden="1" customHeight="1" spans="1:17">
      <c r="A461" s="341">
        <v>2069901</v>
      </c>
      <c r="B461" s="336" t="s">
        <v>455</v>
      </c>
      <c r="C461" s="388">
        <v>0</v>
      </c>
      <c r="D461" s="489">
        <f>ROUND(J461-Q461,0)</f>
        <v>0</v>
      </c>
      <c r="E461" s="488" t="str">
        <f t="shared" si="93"/>
        <v/>
      </c>
      <c r="F461" s="197" t="str">
        <f t="shared" si="94"/>
        <v>否</v>
      </c>
      <c r="G461" s="372" t="str">
        <f t="shared" si="95"/>
        <v>项</v>
      </c>
      <c r="H461" s="372" t="str">
        <f t="shared" si="96"/>
        <v>206</v>
      </c>
      <c r="I461" s="372" t="str">
        <f t="shared" si="92"/>
        <v>20699</v>
      </c>
      <c r="J461" s="372">
        <f t="shared" si="97"/>
        <v>0</v>
      </c>
      <c r="K461" s="372">
        <f t="shared" si="98"/>
        <v>0</v>
      </c>
      <c r="L461" s="236">
        <v>0</v>
      </c>
      <c r="M461" s="372">
        <v>0</v>
      </c>
      <c r="N461" s="236">
        <v>0</v>
      </c>
      <c r="O461" s="372">
        <v>0</v>
      </c>
      <c r="P461" s="372">
        <v>0</v>
      </c>
      <c r="Q461" s="372">
        <v>0</v>
      </c>
    </row>
    <row r="462" ht="36" hidden="1" customHeight="1" spans="1:17">
      <c r="A462" s="341">
        <v>2069902</v>
      </c>
      <c r="B462" s="336" t="s">
        <v>456</v>
      </c>
      <c r="C462" s="388">
        <v>0</v>
      </c>
      <c r="D462" s="489">
        <f>ROUND(J462-Q462,0)</f>
        <v>0</v>
      </c>
      <c r="E462" s="488" t="str">
        <f t="shared" si="93"/>
        <v/>
      </c>
      <c r="F462" s="197" t="str">
        <f t="shared" si="94"/>
        <v>否</v>
      </c>
      <c r="G462" s="372" t="str">
        <f t="shared" si="95"/>
        <v>项</v>
      </c>
      <c r="H462" s="372" t="str">
        <f t="shared" si="96"/>
        <v>206</v>
      </c>
      <c r="I462" s="372" t="str">
        <f t="shared" si="92"/>
        <v>20699</v>
      </c>
      <c r="J462" s="372">
        <f t="shared" si="97"/>
        <v>0</v>
      </c>
      <c r="K462" s="372">
        <f t="shared" si="98"/>
        <v>0</v>
      </c>
      <c r="L462" s="236">
        <v>0</v>
      </c>
      <c r="M462" s="372">
        <v>0</v>
      </c>
      <c r="N462" s="236">
        <v>0</v>
      </c>
      <c r="O462" s="372">
        <v>0</v>
      </c>
      <c r="P462" s="372">
        <v>0</v>
      </c>
      <c r="Q462" s="372">
        <v>0</v>
      </c>
    </row>
    <row r="463" ht="36" hidden="1" customHeight="1" spans="1:17">
      <c r="A463" s="341">
        <v>2069903</v>
      </c>
      <c r="B463" s="336" t="s">
        <v>457</v>
      </c>
      <c r="C463" s="388">
        <v>0</v>
      </c>
      <c r="D463" s="489">
        <f>ROUND(J463-Q463,0)</f>
        <v>0</v>
      </c>
      <c r="E463" s="488" t="str">
        <f t="shared" si="93"/>
        <v/>
      </c>
      <c r="F463" s="197" t="str">
        <f t="shared" si="94"/>
        <v>否</v>
      </c>
      <c r="G463" s="372" t="str">
        <f t="shared" si="95"/>
        <v>项</v>
      </c>
      <c r="H463" s="372" t="str">
        <f t="shared" si="96"/>
        <v>206</v>
      </c>
      <c r="I463" s="372" t="str">
        <f t="shared" si="92"/>
        <v>20699</v>
      </c>
      <c r="J463" s="372">
        <f t="shared" si="97"/>
        <v>0</v>
      </c>
      <c r="K463" s="372">
        <f t="shared" si="98"/>
        <v>0</v>
      </c>
      <c r="L463" s="236">
        <v>0</v>
      </c>
      <c r="M463" s="372">
        <v>0</v>
      </c>
      <c r="N463" s="236">
        <v>0</v>
      </c>
      <c r="O463" s="372">
        <v>0</v>
      </c>
      <c r="P463" s="372">
        <v>0</v>
      </c>
      <c r="Q463" s="372">
        <v>0</v>
      </c>
    </row>
    <row r="464" ht="33" hidden="1" customHeight="1" spans="1:17">
      <c r="A464" s="341">
        <v>2069999</v>
      </c>
      <c r="B464" s="336" t="s">
        <v>458</v>
      </c>
      <c r="C464" s="388">
        <v>0</v>
      </c>
      <c r="D464" s="489">
        <f>ROUND(J464-Q464,0)</f>
        <v>0</v>
      </c>
      <c r="E464" s="488" t="str">
        <f t="shared" si="93"/>
        <v/>
      </c>
      <c r="F464" s="197" t="str">
        <f t="shared" si="94"/>
        <v>否</v>
      </c>
      <c r="G464" s="372" t="str">
        <f t="shared" si="95"/>
        <v>项</v>
      </c>
      <c r="H464" s="372" t="str">
        <f t="shared" si="96"/>
        <v>206</v>
      </c>
      <c r="I464" s="372" t="str">
        <f t="shared" si="92"/>
        <v>20699</v>
      </c>
      <c r="J464" s="372">
        <f t="shared" si="97"/>
        <v>0</v>
      </c>
      <c r="K464" s="372">
        <f t="shared" si="98"/>
        <v>0</v>
      </c>
      <c r="L464" s="236">
        <v>0</v>
      </c>
      <c r="M464" s="372">
        <v>0</v>
      </c>
      <c r="N464" s="236">
        <v>0</v>
      </c>
      <c r="O464" s="372">
        <v>0</v>
      </c>
      <c r="P464" s="372">
        <v>0</v>
      </c>
      <c r="Q464" s="372">
        <v>0</v>
      </c>
    </row>
    <row r="465" ht="33" customHeight="1" spans="1:16">
      <c r="A465" s="349">
        <v>207</v>
      </c>
      <c r="B465" s="331" t="s">
        <v>94</v>
      </c>
      <c r="C465" s="485">
        <f>SUM(C466,C482,C490,C501,C510,C518)</f>
        <v>1354</v>
      </c>
      <c r="D465" s="485">
        <f>SUM(D466,D482,D490,D501,D510,D518)</f>
        <v>3329</v>
      </c>
      <c r="E465" s="486">
        <f t="shared" si="93"/>
        <v>1.45864106351551</v>
      </c>
      <c r="F465" s="197" t="str">
        <f t="shared" si="94"/>
        <v>是</v>
      </c>
      <c r="G465" s="372" t="str">
        <f t="shared" si="95"/>
        <v>类</v>
      </c>
      <c r="H465" s="372" t="str">
        <f t="shared" si="96"/>
        <v>207</v>
      </c>
      <c r="I465" s="372" t="str">
        <f t="shared" si="92"/>
        <v>207</v>
      </c>
      <c r="J465" s="372">
        <f t="shared" si="97"/>
        <v>0</v>
      </c>
      <c r="K465" s="372">
        <f t="shared" si="98"/>
        <v>0</v>
      </c>
      <c r="L465" s="236">
        <v>0</v>
      </c>
      <c r="N465" s="236">
        <v>0</v>
      </c>
      <c r="P465" s="372">
        <v>0</v>
      </c>
    </row>
    <row r="466" ht="33" customHeight="1" spans="1:16">
      <c r="A466" s="341">
        <v>20701</v>
      </c>
      <c r="B466" s="336" t="s">
        <v>459</v>
      </c>
      <c r="C466" s="487">
        <f>SUM(C467:C481)</f>
        <v>1196</v>
      </c>
      <c r="D466" s="487">
        <f>SUM(D467:D481)</f>
        <v>1295</v>
      </c>
      <c r="E466" s="488">
        <f t="shared" si="93"/>
        <v>0.0827759197324414</v>
      </c>
      <c r="F466" s="197" t="str">
        <f t="shared" si="94"/>
        <v>是</v>
      </c>
      <c r="G466" s="372" t="str">
        <f t="shared" si="95"/>
        <v>款</v>
      </c>
      <c r="H466" s="372" t="str">
        <f t="shared" si="96"/>
        <v>207</v>
      </c>
      <c r="I466" s="372" t="str">
        <f t="shared" si="92"/>
        <v>20701</v>
      </c>
      <c r="J466" s="372">
        <f t="shared" si="97"/>
        <v>0</v>
      </c>
      <c r="K466" s="372">
        <f t="shared" si="98"/>
        <v>0</v>
      </c>
      <c r="L466" s="236">
        <v>0</v>
      </c>
      <c r="N466" s="236">
        <v>0</v>
      </c>
      <c r="P466" s="372">
        <v>0</v>
      </c>
    </row>
    <row r="467" ht="36" customHeight="1" spans="1:17">
      <c r="A467" s="341">
        <v>2070101</v>
      </c>
      <c r="B467" s="336" t="s">
        <v>145</v>
      </c>
      <c r="C467" s="388">
        <v>213</v>
      </c>
      <c r="D467" s="489">
        <v>228</v>
      </c>
      <c r="E467" s="488">
        <f t="shared" si="93"/>
        <v>0.0704225352112675</v>
      </c>
      <c r="F467" s="197" t="str">
        <f t="shared" si="94"/>
        <v>是</v>
      </c>
      <c r="G467" s="372" t="str">
        <f t="shared" si="95"/>
        <v>项</v>
      </c>
      <c r="H467" s="372" t="str">
        <f t="shared" si="96"/>
        <v>207</v>
      </c>
      <c r="I467" s="372" t="str">
        <f t="shared" si="92"/>
        <v>20701</v>
      </c>
      <c r="J467" s="372">
        <v>228</v>
      </c>
      <c r="K467" s="372">
        <f t="shared" si="98"/>
        <v>227.385376</v>
      </c>
      <c r="L467" s="236">
        <v>227.385376</v>
      </c>
      <c r="M467" s="372">
        <v>0</v>
      </c>
      <c r="N467" s="236">
        <v>0</v>
      </c>
      <c r="O467" s="372">
        <v>0</v>
      </c>
      <c r="P467" s="372">
        <v>0</v>
      </c>
      <c r="Q467" s="372">
        <v>0</v>
      </c>
    </row>
    <row r="468" ht="36" hidden="1" customHeight="1" spans="1:17">
      <c r="A468" s="341">
        <v>2070102</v>
      </c>
      <c r="B468" s="336" t="s">
        <v>146</v>
      </c>
      <c r="C468" s="388">
        <v>0</v>
      </c>
      <c r="D468" s="489">
        <f t="shared" ref="D467:D481" si="99">ROUND(J468-Q468,0)</f>
        <v>0</v>
      </c>
      <c r="E468" s="488" t="str">
        <f t="shared" si="93"/>
        <v/>
      </c>
      <c r="F468" s="197" t="str">
        <f t="shared" si="94"/>
        <v>否</v>
      </c>
      <c r="G468" s="372" t="str">
        <f t="shared" si="95"/>
        <v>项</v>
      </c>
      <c r="H468" s="372" t="str">
        <f t="shared" si="96"/>
        <v>207</v>
      </c>
      <c r="I468" s="372" t="str">
        <f t="shared" si="92"/>
        <v>20701</v>
      </c>
      <c r="J468" s="372">
        <f t="shared" si="97"/>
        <v>0</v>
      </c>
      <c r="K468" s="372">
        <f t="shared" si="98"/>
        <v>0</v>
      </c>
      <c r="L468" s="236">
        <v>0</v>
      </c>
      <c r="M468" s="372">
        <v>0</v>
      </c>
      <c r="N468" s="236">
        <v>0</v>
      </c>
      <c r="O468" s="372">
        <v>0</v>
      </c>
      <c r="P468" s="372">
        <v>0</v>
      </c>
      <c r="Q468" s="372">
        <v>0</v>
      </c>
    </row>
    <row r="469" ht="36" hidden="1" customHeight="1" spans="1:17">
      <c r="A469" s="341">
        <v>2070103</v>
      </c>
      <c r="B469" s="336" t="s">
        <v>147</v>
      </c>
      <c r="C469" s="388">
        <v>0</v>
      </c>
      <c r="D469" s="489">
        <f t="shared" si="99"/>
        <v>0</v>
      </c>
      <c r="E469" s="488" t="str">
        <f t="shared" si="93"/>
        <v/>
      </c>
      <c r="F469" s="197" t="str">
        <f t="shared" si="94"/>
        <v>否</v>
      </c>
      <c r="G469" s="372" t="str">
        <f t="shared" si="95"/>
        <v>项</v>
      </c>
      <c r="H469" s="372" t="str">
        <f t="shared" si="96"/>
        <v>207</v>
      </c>
      <c r="I469" s="372" t="str">
        <f t="shared" si="92"/>
        <v>20701</v>
      </c>
      <c r="J469" s="372">
        <f t="shared" si="97"/>
        <v>0</v>
      </c>
      <c r="K469" s="372">
        <f t="shared" si="98"/>
        <v>0</v>
      </c>
      <c r="L469" s="236">
        <v>0</v>
      </c>
      <c r="M469" s="372">
        <v>0</v>
      </c>
      <c r="N469" s="236">
        <v>0</v>
      </c>
      <c r="O469" s="372">
        <v>0</v>
      </c>
      <c r="P469" s="372">
        <v>0</v>
      </c>
      <c r="Q469" s="372">
        <v>0</v>
      </c>
    </row>
    <row r="470" ht="36" customHeight="1" spans="1:17">
      <c r="A470" s="341">
        <v>2070104</v>
      </c>
      <c r="B470" s="336" t="s">
        <v>460</v>
      </c>
      <c r="C470" s="388">
        <v>168</v>
      </c>
      <c r="D470" s="489">
        <v>161</v>
      </c>
      <c r="E470" s="488">
        <f t="shared" si="93"/>
        <v>-0.0416666666666666</v>
      </c>
      <c r="F470" s="197" t="str">
        <f t="shared" si="94"/>
        <v>是</v>
      </c>
      <c r="G470" s="372" t="str">
        <f t="shared" si="95"/>
        <v>项</v>
      </c>
      <c r="H470" s="372" t="str">
        <f t="shared" si="96"/>
        <v>207</v>
      </c>
      <c r="I470" s="372" t="str">
        <f t="shared" si="92"/>
        <v>20701</v>
      </c>
      <c r="J470" s="372">
        <f t="shared" si="97"/>
        <v>161</v>
      </c>
      <c r="K470" s="372">
        <f t="shared" si="98"/>
        <v>161.302766</v>
      </c>
      <c r="L470" s="236">
        <v>161.302766</v>
      </c>
      <c r="M470" s="372">
        <v>0</v>
      </c>
      <c r="N470" s="236">
        <v>0</v>
      </c>
      <c r="O470" s="372">
        <v>0</v>
      </c>
      <c r="P470" s="372">
        <v>0</v>
      </c>
      <c r="Q470" s="372">
        <v>0</v>
      </c>
    </row>
    <row r="471" ht="36" hidden="1" customHeight="1" spans="1:17">
      <c r="A471" s="341">
        <v>2070105</v>
      </c>
      <c r="B471" s="336" t="s">
        <v>461</v>
      </c>
      <c r="C471" s="388">
        <v>0</v>
      </c>
      <c r="D471" s="489">
        <f t="shared" si="99"/>
        <v>0</v>
      </c>
      <c r="E471" s="488" t="str">
        <f t="shared" si="93"/>
        <v/>
      </c>
      <c r="F471" s="197" t="str">
        <f t="shared" si="94"/>
        <v>否</v>
      </c>
      <c r="G471" s="372" t="str">
        <f t="shared" si="95"/>
        <v>项</v>
      </c>
      <c r="H471" s="372" t="str">
        <f t="shared" si="96"/>
        <v>207</v>
      </c>
      <c r="I471" s="372" t="str">
        <f t="shared" si="92"/>
        <v>20701</v>
      </c>
      <c r="J471" s="372">
        <f t="shared" si="97"/>
        <v>0</v>
      </c>
      <c r="K471" s="372">
        <f t="shared" si="98"/>
        <v>0</v>
      </c>
      <c r="L471" s="236">
        <v>0</v>
      </c>
      <c r="M471" s="372">
        <v>0</v>
      </c>
      <c r="N471" s="236">
        <v>0</v>
      </c>
      <c r="O471" s="372">
        <v>0</v>
      </c>
      <c r="P471" s="372">
        <v>0</v>
      </c>
      <c r="Q471" s="372">
        <v>0</v>
      </c>
    </row>
    <row r="472" ht="36" hidden="1" customHeight="1" spans="1:17">
      <c r="A472" s="341">
        <v>2070106</v>
      </c>
      <c r="B472" s="336" t="s">
        <v>462</v>
      </c>
      <c r="C472" s="388">
        <v>0</v>
      </c>
      <c r="D472" s="489">
        <f t="shared" si="99"/>
        <v>0</v>
      </c>
      <c r="E472" s="488" t="str">
        <f t="shared" si="93"/>
        <v/>
      </c>
      <c r="F472" s="197" t="str">
        <f t="shared" si="94"/>
        <v>否</v>
      </c>
      <c r="G472" s="372" t="str">
        <f t="shared" si="95"/>
        <v>项</v>
      </c>
      <c r="H472" s="372" t="str">
        <f t="shared" si="96"/>
        <v>207</v>
      </c>
      <c r="I472" s="372" t="str">
        <f t="shared" si="92"/>
        <v>20701</v>
      </c>
      <c r="J472" s="372">
        <f t="shared" si="97"/>
        <v>0</v>
      </c>
      <c r="K472" s="372">
        <f t="shared" si="98"/>
        <v>0</v>
      </c>
      <c r="L472" s="236">
        <v>0</v>
      </c>
      <c r="M472" s="372">
        <v>0</v>
      </c>
      <c r="N472" s="236">
        <v>0</v>
      </c>
      <c r="O472" s="372">
        <v>0</v>
      </c>
      <c r="P472" s="372">
        <v>0</v>
      </c>
      <c r="Q472" s="372">
        <v>0</v>
      </c>
    </row>
    <row r="473" ht="36" hidden="1" customHeight="1" spans="1:17">
      <c r="A473" s="341">
        <v>2070107</v>
      </c>
      <c r="B473" s="336" t="s">
        <v>463</v>
      </c>
      <c r="C473" s="388">
        <v>0</v>
      </c>
      <c r="D473" s="489">
        <f t="shared" si="99"/>
        <v>0</v>
      </c>
      <c r="E473" s="488" t="str">
        <f t="shared" si="93"/>
        <v/>
      </c>
      <c r="F473" s="197" t="str">
        <f t="shared" si="94"/>
        <v>否</v>
      </c>
      <c r="G473" s="372" t="str">
        <f t="shared" si="95"/>
        <v>项</v>
      </c>
      <c r="H473" s="372" t="str">
        <f t="shared" si="96"/>
        <v>207</v>
      </c>
      <c r="I473" s="372" t="str">
        <f t="shared" si="92"/>
        <v>20701</v>
      </c>
      <c r="J473" s="372">
        <f t="shared" si="97"/>
        <v>0</v>
      </c>
      <c r="K473" s="372">
        <f t="shared" si="98"/>
        <v>0</v>
      </c>
      <c r="L473" s="236">
        <v>0</v>
      </c>
      <c r="M473" s="372">
        <v>0</v>
      </c>
      <c r="N473" s="236">
        <v>0</v>
      </c>
      <c r="O473" s="372">
        <v>0</v>
      </c>
      <c r="P473" s="372">
        <v>0</v>
      </c>
      <c r="Q473" s="372">
        <v>0</v>
      </c>
    </row>
    <row r="474" ht="36" hidden="1" customHeight="1" spans="1:17">
      <c r="A474" s="341">
        <v>2070108</v>
      </c>
      <c r="B474" s="336" t="s">
        <v>464</v>
      </c>
      <c r="C474" s="388">
        <v>0</v>
      </c>
      <c r="D474" s="489">
        <f t="shared" si="99"/>
        <v>0</v>
      </c>
      <c r="E474" s="488" t="str">
        <f t="shared" si="93"/>
        <v/>
      </c>
      <c r="F474" s="197" t="str">
        <f t="shared" si="94"/>
        <v>否</v>
      </c>
      <c r="G474" s="372" t="str">
        <f t="shared" si="95"/>
        <v>项</v>
      </c>
      <c r="H474" s="372" t="str">
        <f t="shared" si="96"/>
        <v>207</v>
      </c>
      <c r="I474" s="372" t="str">
        <f t="shared" si="92"/>
        <v>20701</v>
      </c>
      <c r="J474" s="372">
        <f t="shared" si="97"/>
        <v>0</v>
      </c>
      <c r="K474" s="372">
        <f t="shared" si="98"/>
        <v>0</v>
      </c>
      <c r="L474" s="236">
        <v>0</v>
      </c>
      <c r="M474" s="372">
        <v>0</v>
      </c>
      <c r="N474" s="236">
        <v>0</v>
      </c>
      <c r="O474" s="372">
        <v>0</v>
      </c>
      <c r="P474" s="372">
        <v>0</v>
      </c>
      <c r="Q474" s="372">
        <v>0</v>
      </c>
    </row>
    <row r="475" ht="33" customHeight="1" spans="1:17">
      <c r="A475" s="341">
        <v>2070109</v>
      </c>
      <c r="B475" s="336" t="s">
        <v>465</v>
      </c>
      <c r="C475" s="388">
        <v>506</v>
      </c>
      <c r="D475" s="489">
        <v>508</v>
      </c>
      <c r="E475" s="488">
        <f t="shared" si="93"/>
        <v>0.00395256916996045</v>
      </c>
      <c r="F475" s="197" t="str">
        <f t="shared" si="94"/>
        <v>是</v>
      </c>
      <c r="G475" s="372" t="str">
        <f t="shared" si="95"/>
        <v>项</v>
      </c>
      <c r="H475" s="372" t="str">
        <f t="shared" si="96"/>
        <v>207</v>
      </c>
      <c r="I475" s="372" t="str">
        <f t="shared" si="92"/>
        <v>20701</v>
      </c>
      <c r="J475" s="372">
        <f t="shared" si="97"/>
        <v>508</v>
      </c>
      <c r="K475" s="372">
        <f t="shared" si="98"/>
        <v>508.278518</v>
      </c>
      <c r="L475" s="236">
        <v>485.432008</v>
      </c>
      <c r="M475" s="372">
        <v>0</v>
      </c>
      <c r="N475" s="236">
        <v>0</v>
      </c>
      <c r="O475" s="372">
        <v>0</v>
      </c>
      <c r="P475" s="372">
        <v>22.84651</v>
      </c>
      <c r="Q475" s="372">
        <v>0</v>
      </c>
    </row>
    <row r="476" ht="36" hidden="1" customHeight="1" spans="1:17">
      <c r="A476" s="341">
        <v>2070110</v>
      </c>
      <c r="B476" s="336" t="s">
        <v>466</v>
      </c>
      <c r="C476" s="388">
        <v>0</v>
      </c>
      <c r="D476" s="489">
        <f t="shared" si="99"/>
        <v>0</v>
      </c>
      <c r="E476" s="488" t="str">
        <f t="shared" si="93"/>
        <v/>
      </c>
      <c r="F476" s="197" t="str">
        <f t="shared" si="94"/>
        <v>否</v>
      </c>
      <c r="G476" s="372" t="str">
        <f t="shared" si="95"/>
        <v>项</v>
      </c>
      <c r="H476" s="372" t="str">
        <f t="shared" si="96"/>
        <v>207</v>
      </c>
      <c r="I476" s="372" t="str">
        <f t="shared" si="92"/>
        <v>20701</v>
      </c>
      <c r="J476" s="372">
        <f t="shared" si="97"/>
        <v>0</v>
      </c>
      <c r="K476" s="372">
        <f t="shared" si="98"/>
        <v>0</v>
      </c>
      <c r="L476" s="236">
        <v>0</v>
      </c>
      <c r="M476" s="372">
        <v>0</v>
      </c>
      <c r="N476" s="236">
        <v>0</v>
      </c>
      <c r="O476" s="372">
        <v>0</v>
      </c>
      <c r="P476" s="372">
        <v>0</v>
      </c>
      <c r="Q476" s="372">
        <v>0</v>
      </c>
    </row>
    <row r="477" ht="33" customHeight="1" spans="1:17">
      <c r="A477" s="341">
        <v>2070111</v>
      </c>
      <c r="B477" s="336" t="s">
        <v>467</v>
      </c>
      <c r="C477" s="388">
        <v>1</v>
      </c>
      <c r="D477" s="489">
        <v>8</v>
      </c>
      <c r="E477" s="488">
        <f t="shared" si="93"/>
        <v>7</v>
      </c>
      <c r="F477" s="197" t="str">
        <f t="shared" si="94"/>
        <v>是</v>
      </c>
      <c r="G477" s="372" t="str">
        <f t="shared" si="95"/>
        <v>项</v>
      </c>
      <c r="H477" s="372" t="str">
        <f t="shared" si="96"/>
        <v>207</v>
      </c>
      <c r="I477" s="372" t="str">
        <f t="shared" si="92"/>
        <v>20701</v>
      </c>
      <c r="J477" s="372">
        <f t="shared" si="97"/>
        <v>8</v>
      </c>
      <c r="K477" s="372">
        <f t="shared" si="98"/>
        <v>8</v>
      </c>
      <c r="L477" s="236">
        <v>0</v>
      </c>
      <c r="M477" s="372">
        <v>0</v>
      </c>
      <c r="N477" s="236">
        <v>0</v>
      </c>
      <c r="O477" s="372">
        <v>0</v>
      </c>
      <c r="P477" s="372">
        <v>8</v>
      </c>
      <c r="Q477" s="372">
        <v>0</v>
      </c>
    </row>
    <row r="478" ht="36" customHeight="1" spans="1:17">
      <c r="A478" s="341">
        <v>2070112</v>
      </c>
      <c r="B478" s="336" t="s">
        <v>468</v>
      </c>
      <c r="C478" s="388">
        <v>61</v>
      </c>
      <c r="D478" s="489">
        <v>47</v>
      </c>
      <c r="E478" s="488">
        <f t="shared" si="93"/>
        <v>-0.229508196721312</v>
      </c>
      <c r="F478" s="197" t="str">
        <f t="shared" si="94"/>
        <v>是</v>
      </c>
      <c r="G478" s="372" t="str">
        <f t="shared" si="95"/>
        <v>项</v>
      </c>
      <c r="H478" s="372" t="str">
        <f t="shared" si="96"/>
        <v>207</v>
      </c>
      <c r="I478" s="372" t="str">
        <f t="shared" si="92"/>
        <v>20701</v>
      </c>
      <c r="J478" s="372">
        <f t="shared" si="97"/>
        <v>47</v>
      </c>
      <c r="K478" s="372">
        <f t="shared" si="98"/>
        <v>46.6385</v>
      </c>
      <c r="L478" s="236">
        <v>46.6385</v>
      </c>
      <c r="M478" s="372">
        <v>0</v>
      </c>
      <c r="N478" s="236">
        <v>0</v>
      </c>
      <c r="O478" s="372">
        <v>0</v>
      </c>
      <c r="P478" s="372">
        <v>0</v>
      </c>
      <c r="Q478" s="372">
        <v>0</v>
      </c>
    </row>
    <row r="479" ht="36" hidden="1" customHeight="1" spans="1:17">
      <c r="A479" s="341">
        <v>2070113</v>
      </c>
      <c r="B479" s="336" t="s">
        <v>469</v>
      </c>
      <c r="C479" s="388">
        <v>0</v>
      </c>
      <c r="D479" s="489">
        <f t="shared" si="99"/>
        <v>0</v>
      </c>
      <c r="E479" s="488" t="str">
        <f t="shared" si="93"/>
        <v/>
      </c>
      <c r="F479" s="197" t="str">
        <f t="shared" si="94"/>
        <v>否</v>
      </c>
      <c r="G479" s="372" t="str">
        <f t="shared" si="95"/>
        <v>项</v>
      </c>
      <c r="H479" s="372" t="str">
        <f t="shared" si="96"/>
        <v>207</v>
      </c>
      <c r="I479" s="372" t="str">
        <f t="shared" si="92"/>
        <v>20701</v>
      </c>
      <c r="J479" s="372">
        <f t="shared" si="97"/>
        <v>0</v>
      </c>
      <c r="K479" s="372">
        <f t="shared" si="98"/>
        <v>0</v>
      </c>
      <c r="L479" s="236">
        <v>0</v>
      </c>
      <c r="M479" s="372">
        <v>0</v>
      </c>
      <c r="N479" s="236">
        <v>0</v>
      </c>
      <c r="O479" s="372">
        <v>0</v>
      </c>
      <c r="P479" s="372">
        <v>0</v>
      </c>
      <c r="Q479" s="372">
        <v>0</v>
      </c>
    </row>
    <row r="480" ht="36" customHeight="1" spans="1:17">
      <c r="A480" s="341">
        <v>2070114</v>
      </c>
      <c r="B480" s="336" t="s">
        <v>470</v>
      </c>
      <c r="C480" s="388">
        <v>187</v>
      </c>
      <c r="D480" s="489">
        <v>179</v>
      </c>
      <c r="E480" s="488">
        <f t="shared" si="93"/>
        <v>-0.0427807486631016</v>
      </c>
      <c r="F480" s="197" t="str">
        <f t="shared" si="94"/>
        <v>是</v>
      </c>
      <c r="G480" s="372" t="str">
        <f t="shared" si="95"/>
        <v>项</v>
      </c>
      <c r="H480" s="372" t="str">
        <f t="shared" si="96"/>
        <v>207</v>
      </c>
      <c r="I480" s="372" t="str">
        <f t="shared" si="92"/>
        <v>20701</v>
      </c>
      <c r="J480" s="372">
        <f t="shared" si="97"/>
        <v>179</v>
      </c>
      <c r="K480" s="372">
        <f t="shared" si="98"/>
        <v>178.704745</v>
      </c>
      <c r="L480" s="236">
        <v>178.704745</v>
      </c>
      <c r="M480" s="372">
        <v>0</v>
      </c>
      <c r="N480" s="236">
        <v>0</v>
      </c>
      <c r="O480" s="372">
        <v>0</v>
      </c>
      <c r="P480" s="372">
        <v>0</v>
      </c>
      <c r="Q480" s="372">
        <v>0</v>
      </c>
    </row>
    <row r="481" ht="33" customHeight="1" spans="1:17">
      <c r="A481" s="341">
        <v>2070199</v>
      </c>
      <c r="B481" s="336" t="s">
        <v>471</v>
      </c>
      <c r="C481" s="388">
        <v>60</v>
      </c>
      <c r="D481" s="489">
        <v>164</v>
      </c>
      <c r="E481" s="488">
        <f t="shared" si="93"/>
        <v>1.73333333333333</v>
      </c>
      <c r="F481" s="197" t="str">
        <f t="shared" si="94"/>
        <v>是</v>
      </c>
      <c r="G481" s="372" t="str">
        <f t="shared" si="95"/>
        <v>项</v>
      </c>
      <c r="H481" s="372" t="str">
        <f t="shared" si="96"/>
        <v>207</v>
      </c>
      <c r="I481" s="372" t="str">
        <f t="shared" si="92"/>
        <v>20701</v>
      </c>
      <c r="J481" s="372">
        <f t="shared" si="97"/>
        <v>164</v>
      </c>
      <c r="K481" s="372">
        <f t="shared" si="98"/>
        <v>164.419628</v>
      </c>
      <c r="L481" s="236">
        <v>0</v>
      </c>
      <c r="M481" s="372">
        <v>2.429744</v>
      </c>
      <c r="N481" s="236">
        <v>0</v>
      </c>
      <c r="O481" s="372">
        <v>83.64</v>
      </c>
      <c r="P481" s="372">
        <v>78.349884</v>
      </c>
      <c r="Q481" s="372">
        <v>2.38</v>
      </c>
    </row>
    <row r="482" ht="33" customHeight="1" spans="1:16">
      <c r="A482" s="341">
        <v>20702</v>
      </c>
      <c r="B482" s="336" t="s">
        <v>472</v>
      </c>
      <c r="C482" s="487">
        <f>SUM(C483:C489)</f>
        <v>64</v>
      </c>
      <c r="D482" s="487">
        <f>SUM(D483:D489)</f>
        <v>84</v>
      </c>
      <c r="E482" s="488">
        <f t="shared" si="93"/>
        <v>0.3125</v>
      </c>
      <c r="F482" s="197" t="str">
        <f t="shared" si="94"/>
        <v>是</v>
      </c>
      <c r="G482" s="372" t="str">
        <f t="shared" si="95"/>
        <v>款</v>
      </c>
      <c r="H482" s="372" t="str">
        <f t="shared" si="96"/>
        <v>207</v>
      </c>
      <c r="I482" s="372" t="str">
        <f t="shared" si="92"/>
        <v>20702</v>
      </c>
      <c r="J482" s="372">
        <f t="shared" si="97"/>
        <v>0</v>
      </c>
      <c r="K482" s="372">
        <f t="shared" si="98"/>
        <v>0</v>
      </c>
      <c r="L482" s="236">
        <v>0</v>
      </c>
      <c r="N482" s="236">
        <v>0</v>
      </c>
      <c r="O482" s="372">
        <v>0</v>
      </c>
      <c r="P482" s="372">
        <v>0</v>
      </c>
    </row>
    <row r="483" ht="36" customHeight="1" spans="1:17">
      <c r="A483" s="341">
        <v>2070201</v>
      </c>
      <c r="B483" s="336" t="s">
        <v>145</v>
      </c>
      <c r="C483" s="388">
        <v>64</v>
      </c>
      <c r="D483" s="489">
        <v>78</v>
      </c>
      <c r="E483" s="488">
        <f t="shared" si="93"/>
        <v>0.21875</v>
      </c>
      <c r="F483" s="197" t="str">
        <f t="shared" si="94"/>
        <v>是</v>
      </c>
      <c r="G483" s="372" t="str">
        <f t="shared" si="95"/>
        <v>项</v>
      </c>
      <c r="H483" s="372" t="str">
        <f t="shared" si="96"/>
        <v>207</v>
      </c>
      <c r="I483" s="372" t="str">
        <f t="shared" si="92"/>
        <v>20702</v>
      </c>
      <c r="J483" s="372">
        <f t="shared" si="97"/>
        <v>78</v>
      </c>
      <c r="K483" s="372">
        <f t="shared" si="98"/>
        <v>78.241714</v>
      </c>
      <c r="L483" s="236">
        <v>73.991714</v>
      </c>
      <c r="M483" s="372">
        <v>4.25</v>
      </c>
      <c r="N483" s="236">
        <v>0</v>
      </c>
      <c r="O483" s="372">
        <v>0</v>
      </c>
      <c r="P483" s="372">
        <v>0</v>
      </c>
      <c r="Q483" s="372">
        <v>0</v>
      </c>
    </row>
    <row r="484" ht="36" hidden="1" customHeight="1" spans="1:17">
      <c r="A484" s="341">
        <v>2070202</v>
      </c>
      <c r="B484" s="336" t="s">
        <v>146</v>
      </c>
      <c r="C484" s="388">
        <v>0</v>
      </c>
      <c r="D484" s="489">
        <f t="shared" ref="D483:D489" si="100">ROUND(J484-Q484,0)</f>
        <v>0</v>
      </c>
      <c r="E484" s="488" t="str">
        <f t="shared" si="93"/>
        <v/>
      </c>
      <c r="F484" s="197" t="str">
        <f t="shared" si="94"/>
        <v>否</v>
      </c>
      <c r="G484" s="372" t="str">
        <f t="shared" si="95"/>
        <v>项</v>
      </c>
      <c r="H484" s="372" t="str">
        <f t="shared" si="96"/>
        <v>207</v>
      </c>
      <c r="I484" s="372" t="str">
        <f t="shared" si="92"/>
        <v>20702</v>
      </c>
      <c r="J484" s="372">
        <f t="shared" si="97"/>
        <v>0</v>
      </c>
      <c r="K484" s="372">
        <f t="shared" si="98"/>
        <v>0</v>
      </c>
      <c r="L484" s="236">
        <v>0</v>
      </c>
      <c r="M484" s="372">
        <v>0</v>
      </c>
      <c r="N484" s="236">
        <v>0</v>
      </c>
      <c r="O484" s="372">
        <v>0</v>
      </c>
      <c r="P484" s="372">
        <v>0</v>
      </c>
      <c r="Q484" s="372">
        <v>0</v>
      </c>
    </row>
    <row r="485" ht="36" hidden="1" customHeight="1" spans="1:17">
      <c r="A485" s="341">
        <v>2070203</v>
      </c>
      <c r="B485" s="336" t="s">
        <v>147</v>
      </c>
      <c r="C485" s="388">
        <v>0</v>
      </c>
      <c r="D485" s="489">
        <f t="shared" si="100"/>
        <v>0</v>
      </c>
      <c r="E485" s="488" t="str">
        <f t="shared" si="93"/>
        <v/>
      </c>
      <c r="F485" s="197" t="str">
        <f t="shared" si="94"/>
        <v>否</v>
      </c>
      <c r="G485" s="372" t="str">
        <f t="shared" si="95"/>
        <v>项</v>
      </c>
      <c r="H485" s="372" t="str">
        <f t="shared" si="96"/>
        <v>207</v>
      </c>
      <c r="I485" s="372" t="str">
        <f t="shared" si="92"/>
        <v>20702</v>
      </c>
      <c r="J485" s="372">
        <f t="shared" si="97"/>
        <v>0</v>
      </c>
      <c r="K485" s="372">
        <f t="shared" si="98"/>
        <v>0</v>
      </c>
      <c r="L485" s="236">
        <v>0</v>
      </c>
      <c r="M485" s="372">
        <v>0</v>
      </c>
      <c r="N485" s="236">
        <v>0</v>
      </c>
      <c r="O485" s="372">
        <v>0</v>
      </c>
      <c r="P485" s="372">
        <v>0</v>
      </c>
      <c r="Q485" s="372">
        <v>0</v>
      </c>
    </row>
    <row r="486" ht="33" customHeight="1" spans="1:17">
      <c r="A486" s="341">
        <v>2070204</v>
      </c>
      <c r="B486" s="336" t="s">
        <v>473</v>
      </c>
      <c r="C486" s="388"/>
      <c r="D486" s="489">
        <v>6</v>
      </c>
      <c r="E486" s="488" t="str">
        <f t="shared" si="93"/>
        <v/>
      </c>
      <c r="F486" s="197" t="str">
        <f t="shared" si="94"/>
        <v>是</v>
      </c>
      <c r="G486" s="372" t="str">
        <f t="shared" si="95"/>
        <v>项</v>
      </c>
      <c r="H486" s="372" t="str">
        <f t="shared" si="96"/>
        <v>207</v>
      </c>
      <c r="I486" s="372" t="str">
        <f t="shared" si="92"/>
        <v>20702</v>
      </c>
      <c r="J486" s="372">
        <f t="shared" si="97"/>
        <v>6</v>
      </c>
      <c r="K486" s="372">
        <f t="shared" si="98"/>
        <v>5.768</v>
      </c>
      <c r="L486" s="236">
        <v>0</v>
      </c>
      <c r="M486" s="372">
        <v>5</v>
      </c>
      <c r="N486" s="236">
        <v>0</v>
      </c>
      <c r="O486" s="372">
        <v>0</v>
      </c>
      <c r="P486" s="372">
        <v>0.768</v>
      </c>
      <c r="Q486" s="372">
        <v>0</v>
      </c>
    </row>
    <row r="487" ht="36" hidden="1" customHeight="1" spans="1:17">
      <c r="A487" s="341">
        <v>2070205</v>
      </c>
      <c r="B487" s="336" t="s">
        <v>474</v>
      </c>
      <c r="C487" s="388">
        <v>0</v>
      </c>
      <c r="D487" s="489">
        <f t="shared" si="100"/>
        <v>0</v>
      </c>
      <c r="E487" s="488" t="str">
        <f t="shared" si="93"/>
        <v/>
      </c>
      <c r="F487" s="197" t="str">
        <f t="shared" si="94"/>
        <v>否</v>
      </c>
      <c r="G487" s="372" t="str">
        <f t="shared" si="95"/>
        <v>项</v>
      </c>
      <c r="H487" s="372" t="str">
        <f t="shared" si="96"/>
        <v>207</v>
      </c>
      <c r="I487" s="372" t="str">
        <f t="shared" si="92"/>
        <v>20702</v>
      </c>
      <c r="J487" s="372">
        <f t="shared" si="97"/>
        <v>0</v>
      </c>
      <c r="K487" s="372">
        <f t="shared" si="98"/>
        <v>0</v>
      </c>
      <c r="L487" s="236">
        <v>0</v>
      </c>
      <c r="M487" s="372">
        <v>0</v>
      </c>
      <c r="N487" s="236">
        <v>0</v>
      </c>
      <c r="O487" s="372">
        <v>0</v>
      </c>
      <c r="P487" s="372">
        <v>0</v>
      </c>
      <c r="Q487" s="372">
        <v>0</v>
      </c>
    </row>
    <row r="488" ht="36" hidden="1" customHeight="1" spans="1:17">
      <c r="A488" s="341">
        <v>2070206</v>
      </c>
      <c r="B488" s="336" t="s">
        <v>475</v>
      </c>
      <c r="C488" s="388">
        <v>0</v>
      </c>
      <c r="D488" s="489">
        <f t="shared" si="100"/>
        <v>0</v>
      </c>
      <c r="E488" s="488" t="str">
        <f t="shared" si="93"/>
        <v/>
      </c>
      <c r="F488" s="197" t="str">
        <f t="shared" si="94"/>
        <v>否</v>
      </c>
      <c r="G488" s="372" t="str">
        <f t="shared" si="95"/>
        <v>项</v>
      </c>
      <c r="H488" s="372" t="str">
        <f t="shared" si="96"/>
        <v>207</v>
      </c>
      <c r="I488" s="372" t="str">
        <f t="shared" si="92"/>
        <v>20702</v>
      </c>
      <c r="J488" s="372">
        <f t="shared" si="97"/>
        <v>0</v>
      </c>
      <c r="K488" s="372">
        <f t="shared" si="98"/>
        <v>0</v>
      </c>
      <c r="L488" s="236">
        <v>0</v>
      </c>
      <c r="M488" s="372">
        <v>0</v>
      </c>
      <c r="N488" s="236">
        <v>0</v>
      </c>
      <c r="O488" s="372">
        <v>0</v>
      </c>
      <c r="P488" s="372">
        <v>0</v>
      </c>
      <c r="Q488" s="372">
        <v>0</v>
      </c>
    </row>
    <row r="489" ht="36" hidden="1" customHeight="1" spans="1:17">
      <c r="A489" s="341">
        <v>2070299</v>
      </c>
      <c r="B489" s="336" t="s">
        <v>476</v>
      </c>
      <c r="C489" s="388">
        <v>0</v>
      </c>
      <c r="D489" s="489">
        <f t="shared" si="100"/>
        <v>0</v>
      </c>
      <c r="E489" s="488" t="str">
        <f t="shared" si="93"/>
        <v/>
      </c>
      <c r="F489" s="197" t="str">
        <f t="shared" si="94"/>
        <v>否</v>
      </c>
      <c r="G489" s="372" t="str">
        <f t="shared" si="95"/>
        <v>项</v>
      </c>
      <c r="H489" s="372" t="str">
        <f t="shared" si="96"/>
        <v>207</v>
      </c>
      <c r="I489" s="372" t="str">
        <f t="shared" si="92"/>
        <v>20702</v>
      </c>
      <c r="J489" s="372">
        <f t="shared" si="97"/>
        <v>0</v>
      </c>
      <c r="K489" s="372">
        <f t="shared" si="98"/>
        <v>0</v>
      </c>
      <c r="L489" s="236">
        <v>0</v>
      </c>
      <c r="M489" s="372">
        <v>0</v>
      </c>
      <c r="N489" s="236">
        <v>0</v>
      </c>
      <c r="O489" s="372">
        <v>0</v>
      </c>
      <c r="P489" s="372">
        <v>0</v>
      </c>
      <c r="Q489" s="372">
        <v>0</v>
      </c>
    </row>
    <row r="490" ht="33" customHeight="1" spans="1:16">
      <c r="A490" s="341">
        <v>20703</v>
      </c>
      <c r="B490" s="336" t="s">
        <v>477</v>
      </c>
      <c r="C490" s="487">
        <f>SUM(C491:C500)</f>
        <v>0</v>
      </c>
      <c r="D490" s="487">
        <f>SUM(D491:D500)</f>
        <v>499</v>
      </c>
      <c r="E490" s="488" t="str">
        <f t="shared" si="93"/>
        <v/>
      </c>
      <c r="F490" s="197" t="str">
        <f t="shared" si="94"/>
        <v>是</v>
      </c>
      <c r="G490" s="372" t="str">
        <f t="shared" si="95"/>
        <v>款</v>
      </c>
      <c r="H490" s="372" t="str">
        <f t="shared" si="96"/>
        <v>207</v>
      </c>
      <c r="I490" s="372" t="str">
        <f t="shared" si="92"/>
        <v>20703</v>
      </c>
      <c r="J490" s="372">
        <f t="shared" si="97"/>
        <v>0</v>
      </c>
      <c r="K490" s="372">
        <f t="shared" si="98"/>
        <v>0</v>
      </c>
      <c r="L490" s="236">
        <v>0</v>
      </c>
      <c r="N490" s="236">
        <v>0</v>
      </c>
      <c r="O490" s="372">
        <v>0</v>
      </c>
      <c r="P490" s="372">
        <v>0</v>
      </c>
    </row>
    <row r="491" ht="36" hidden="1" customHeight="1" spans="1:17">
      <c r="A491" s="341">
        <v>2070301</v>
      </c>
      <c r="B491" s="336" t="s">
        <v>145</v>
      </c>
      <c r="C491" s="388">
        <v>0</v>
      </c>
      <c r="D491" s="489">
        <f t="shared" ref="D491:D500" si="101">ROUND(J491-Q491,0)</f>
        <v>0</v>
      </c>
      <c r="E491" s="488" t="str">
        <f t="shared" si="93"/>
        <v/>
      </c>
      <c r="F491" s="197" t="str">
        <f t="shared" si="94"/>
        <v>否</v>
      </c>
      <c r="G491" s="372" t="str">
        <f t="shared" si="95"/>
        <v>项</v>
      </c>
      <c r="H491" s="372" t="str">
        <f t="shared" si="96"/>
        <v>207</v>
      </c>
      <c r="I491" s="372" t="str">
        <f t="shared" si="92"/>
        <v>20703</v>
      </c>
      <c r="J491" s="372">
        <f t="shared" si="97"/>
        <v>0</v>
      </c>
      <c r="K491" s="372">
        <f t="shared" si="98"/>
        <v>0</v>
      </c>
      <c r="L491" s="236">
        <v>0</v>
      </c>
      <c r="M491" s="372">
        <v>0</v>
      </c>
      <c r="N491" s="236">
        <v>0</v>
      </c>
      <c r="O491" s="372">
        <v>0</v>
      </c>
      <c r="P491" s="372">
        <v>0</v>
      </c>
      <c r="Q491" s="372">
        <v>0</v>
      </c>
    </row>
    <row r="492" ht="36" hidden="1" customHeight="1" spans="1:17">
      <c r="A492" s="341">
        <v>2070302</v>
      </c>
      <c r="B492" s="336" t="s">
        <v>146</v>
      </c>
      <c r="C492" s="388">
        <v>0</v>
      </c>
      <c r="D492" s="489">
        <f t="shared" si="101"/>
        <v>0</v>
      </c>
      <c r="E492" s="488" t="str">
        <f t="shared" si="93"/>
        <v/>
      </c>
      <c r="F492" s="197" t="str">
        <f t="shared" si="94"/>
        <v>否</v>
      </c>
      <c r="G492" s="372" t="str">
        <f t="shared" si="95"/>
        <v>项</v>
      </c>
      <c r="H492" s="372" t="str">
        <f t="shared" si="96"/>
        <v>207</v>
      </c>
      <c r="I492" s="372" t="str">
        <f t="shared" si="92"/>
        <v>20703</v>
      </c>
      <c r="J492" s="372">
        <f t="shared" si="97"/>
        <v>0</v>
      </c>
      <c r="K492" s="372">
        <f t="shared" si="98"/>
        <v>0</v>
      </c>
      <c r="L492" s="236">
        <v>0</v>
      </c>
      <c r="M492" s="372">
        <v>0</v>
      </c>
      <c r="N492" s="236">
        <v>0</v>
      </c>
      <c r="O492" s="372">
        <v>0</v>
      </c>
      <c r="P492" s="372">
        <v>0</v>
      </c>
      <c r="Q492" s="372">
        <v>0</v>
      </c>
    </row>
    <row r="493" ht="36" hidden="1" customHeight="1" spans="1:17">
      <c r="A493" s="341">
        <v>2070303</v>
      </c>
      <c r="B493" s="336" t="s">
        <v>147</v>
      </c>
      <c r="C493" s="388">
        <v>0</v>
      </c>
      <c r="D493" s="489">
        <f t="shared" si="101"/>
        <v>0</v>
      </c>
      <c r="E493" s="488" t="str">
        <f t="shared" si="93"/>
        <v/>
      </c>
      <c r="F493" s="197" t="str">
        <f t="shared" si="94"/>
        <v>否</v>
      </c>
      <c r="G493" s="372" t="str">
        <f t="shared" si="95"/>
        <v>项</v>
      </c>
      <c r="H493" s="372" t="str">
        <f t="shared" si="96"/>
        <v>207</v>
      </c>
      <c r="I493" s="372" t="str">
        <f t="shared" si="92"/>
        <v>20703</v>
      </c>
      <c r="J493" s="372">
        <f t="shared" si="97"/>
        <v>0</v>
      </c>
      <c r="K493" s="372">
        <f t="shared" si="98"/>
        <v>0</v>
      </c>
      <c r="L493" s="236">
        <v>0</v>
      </c>
      <c r="M493" s="372">
        <v>0</v>
      </c>
      <c r="N493" s="236">
        <v>0</v>
      </c>
      <c r="O493" s="372">
        <v>0</v>
      </c>
      <c r="P493" s="372">
        <v>0</v>
      </c>
      <c r="Q493" s="372">
        <v>0</v>
      </c>
    </row>
    <row r="494" ht="36" hidden="1" customHeight="1" spans="1:17">
      <c r="A494" s="341">
        <v>2070304</v>
      </c>
      <c r="B494" s="336" t="s">
        <v>478</v>
      </c>
      <c r="C494" s="388">
        <v>0</v>
      </c>
      <c r="D494" s="489">
        <f t="shared" si="101"/>
        <v>0</v>
      </c>
      <c r="E494" s="488" t="str">
        <f t="shared" si="93"/>
        <v/>
      </c>
      <c r="F494" s="197" t="str">
        <f t="shared" si="94"/>
        <v>否</v>
      </c>
      <c r="G494" s="372" t="str">
        <f t="shared" si="95"/>
        <v>项</v>
      </c>
      <c r="H494" s="372" t="str">
        <f t="shared" si="96"/>
        <v>207</v>
      </c>
      <c r="I494" s="372" t="str">
        <f t="shared" si="92"/>
        <v>20703</v>
      </c>
      <c r="J494" s="372">
        <f t="shared" si="97"/>
        <v>0</v>
      </c>
      <c r="K494" s="372">
        <f t="shared" si="98"/>
        <v>0</v>
      </c>
      <c r="L494" s="236">
        <v>0</v>
      </c>
      <c r="M494" s="372">
        <v>0</v>
      </c>
      <c r="N494" s="236">
        <v>0</v>
      </c>
      <c r="O494" s="372">
        <v>0</v>
      </c>
      <c r="P494" s="372">
        <v>0</v>
      </c>
      <c r="Q494" s="372">
        <v>0</v>
      </c>
    </row>
    <row r="495" ht="36" hidden="1" customHeight="1" spans="1:17">
      <c r="A495" s="341">
        <v>2070305</v>
      </c>
      <c r="B495" s="336" t="s">
        <v>479</v>
      </c>
      <c r="C495" s="388">
        <v>0</v>
      </c>
      <c r="D495" s="489">
        <f t="shared" si="101"/>
        <v>0</v>
      </c>
      <c r="E495" s="488" t="str">
        <f t="shared" si="93"/>
        <v/>
      </c>
      <c r="F495" s="197" t="str">
        <f t="shared" si="94"/>
        <v>否</v>
      </c>
      <c r="G495" s="372" t="str">
        <f t="shared" si="95"/>
        <v>项</v>
      </c>
      <c r="H495" s="372" t="str">
        <f t="shared" si="96"/>
        <v>207</v>
      </c>
      <c r="I495" s="372" t="str">
        <f t="shared" si="92"/>
        <v>20703</v>
      </c>
      <c r="J495" s="372">
        <f t="shared" si="97"/>
        <v>0</v>
      </c>
      <c r="K495" s="372">
        <f t="shared" si="98"/>
        <v>0</v>
      </c>
      <c r="L495" s="236">
        <v>0</v>
      </c>
      <c r="M495" s="372">
        <v>0</v>
      </c>
      <c r="N495" s="236">
        <v>0</v>
      </c>
      <c r="O495" s="372">
        <v>0</v>
      </c>
      <c r="P495" s="372">
        <v>0</v>
      </c>
      <c r="Q495" s="372">
        <v>0</v>
      </c>
    </row>
    <row r="496" ht="36" hidden="1" customHeight="1" spans="1:17">
      <c r="A496" s="341">
        <v>2070306</v>
      </c>
      <c r="B496" s="336" t="s">
        <v>480</v>
      </c>
      <c r="C496" s="388">
        <v>0</v>
      </c>
      <c r="D496" s="489">
        <f t="shared" si="101"/>
        <v>0</v>
      </c>
      <c r="E496" s="488" t="str">
        <f t="shared" si="93"/>
        <v/>
      </c>
      <c r="F496" s="197" t="str">
        <f t="shared" si="94"/>
        <v>否</v>
      </c>
      <c r="G496" s="372" t="str">
        <f t="shared" si="95"/>
        <v>项</v>
      </c>
      <c r="H496" s="372" t="str">
        <f t="shared" si="96"/>
        <v>207</v>
      </c>
      <c r="I496" s="372" t="str">
        <f t="shared" si="92"/>
        <v>20703</v>
      </c>
      <c r="J496" s="372">
        <f t="shared" si="97"/>
        <v>0</v>
      </c>
      <c r="K496" s="372">
        <f t="shared" si="98"/>
        <v>0</v>
      </c>
      <c r="L496" s="236">
        <v>0</v>
      </c>
      <c r="M496" s="372">
        <v>0</v>
      </c>
      <c r="N496" s="236">
        <v>0</v>
      </c>
      <c r="O496" s="372">
        <v>0</v>
      </c>
      <c r="P496" s="372">
        <v>0</v>
      </c>
      <c r="Q496" s="372">
        <v>0</v>
      </c>
    </row>
    <row r="497" ht="33" customHeight="1" spans="1:17">
      <c r="A497" s="341">
        <v>2070307</v>
      </c>
      <c r="B497" s="336" t="s">
        <v>481</v>
      </c>
      <c r="C497" s="388"/>
      <c r="D497" s="489">
        <v>19</v>
      </c>
      <c r="E497" s="488" t="str">
        <f t="shared" si="93"/>
        <v/>
      </c>
      <c r="F497" s="197" t="str">
        <f t="shared" si="94"/>
        <v>是</v>
      </c>
      <c r="G497" s="372" t="str">
        <f t="shared" si="95"/>
        <v>项</v>
      </c>
      <c r="H497" s="372" t="str">
        <f t="shared" si="96"/>
        <v>207</v>
      </c>
      <c r="I497" s="372" t="str">
        <f t="shared" si="92"/>
        <v>20703</v>
      </c>
      <c r="J497" s="372">
        <f t="shared" si="97"/>
        <v>19</v>
      </c>
      <c r="K497" s="372">
        <f t="shared" si="98"/>
        <v>19.05</v>
      </c>
      <c r="L497" s="236">
        <v>0</v>
      </c>
      <c r="M497" s="372">
        <v>0</v>
      </c>
      <c r="N497" s="236">
        <v>0</v>
      </c>
      <c r="O497" s="372">
        <v>0</v>
      </c>
      <c r="P497" s="372">
        <v>19.05</v>
      </c>
      <c r="Q497" s="372">
        <v>0</v>
      </c>
    </row>
    <row r="498" ht="36" customHeight="1" spans="1:17">
      <c r="A498" s="341">
        <v>2070308</v>
      </c>
      <c r="B498" s="336" t="s">
        <v>482</v>
      </c>
      <c r="C498" s="388"/>
      <c r="D498" s="489">
        <v>480</v>
      </c>
      <c r="E498" s="488" t="str">
        <f t="shared" si="93"/>
        <v/>
      </c>
      <c r="F498" s="197" t="str">
        <f t="shared" si="94"/>
        <v>是</v>
      </c>
      <c r="G498" s="372" t="str">
        <f t="shared" si="95"/>
        <v>项</v>
      </c>
      <c r="H498" s="372" t="str">
        <f t="shared" si="96"/>
        <v>207</v>
      </c>
      <c r="I498" s="372" t="str">
        <f t="shared" si="92"/>
        <v>20703</v>
      </c>
      <c r="J498" s="372">
        <f t="shared" si="97"/>
        <v>480</v>
      </c>
      <c r="K498" s="372">
        <f t="shared" si="98"/>
        <v>480</v>
      </c>
      <c r="L498" s="236">
        <v>0</v>
      </c>
      <c r="M498" s="372">
        <v>0</v>
      </c>
      <c r="N498" s="236">
        <v>0</v>
      </c>
      <c r="O498" s="372">
        <v>0</v>
      </c>
      <c r="P498" s="372">
        <v>480</v>
      </c>
      <c r="Q498" s="372">
        <v>0</v>
      </c>
    </row>
    <row r="499" ht="36" hidden="1" customHeight="1" spans="1:17">
      <c r="A499" s="341">
        <v>2070309</v>
      </c>
      <c r="B499" s="336" t="s">
        <v>483</v>
      </c>
      <c r="C499" s="388">
        <v>0</v>
      </c>
      <c r="D499" s="489">
        <f t="shared" si="101"/>
        <v>0</v>
      </c>
      <c r="E499" s="488" t="str">
        <f t="shared" si="93"/>
        <v/>
      </c>
      <c r="F499" s="197" t="str">
        <f t="shared" si="94"/>
        <v>否</v>
      </c>
      <c r="G499" s="372" t="str">
        <f t="shared" si="95"/>
        <v>项</v>
      </c>
      <c r="H499" s="372" t="str">
        <f t="shared" si="96"/>
        <v>207</v>
      </c>
      <c r="I499" s="372" t="str">
        <f t="shared" si="92"/>
        <v>20703</v>
      </c>
      <c r="J499" s="372">
        <f t="shared" si="97"/>
        <v>0</v>
      </c>
      <c r="K499" s="372">
        <f t="shared" si="98"/>
        <v>0</v>
      </c>
      <c r="L499" s="236">
        <v>0</v>
      </c>
      <c r="M499" s="372">
        <v>0</v>
      </c>
      <c r="N499" s="236">
        <v>0</v>
      </c>
      <c r="O499" s="372">
        <v>0</v>
      </c>
      <c r="P499" s="372">
        <v>0</v>
      </c>
      <c r="Q499" s="372">
        <v>0</v>
      </c>
    </row>
    <row r="500" ht="36" hidden="1" customHeight="1" spans="1:17">
      <c r="A500" s="341">
        <v>2070399</v>
      </c>
      <c r="B500" s="336" t="s">
        <v>484</v>
      </c>
      <c r="C500" s="388">
        <v>0</v>
      </c>
      <c r="D500" s="489">
        <f t="shared" si="101"/>
        <v>0</v>
      </c>
      <c r="E500" s="488" t="str">
        <f t="shared" si="93"/>
        <v/>
      </c>
      <c r="F500" s="197" t="str">
        <f t="shared" si="94"/>
        <v>否</v>
      </c>
      <c r="G500" s="372" t="str">
        <f t="shared" si="95"/>
        <v>项</v>
      </c>
      <c r="H500" s="372" t="str">
        <f t="shared" si="96"/>
        <v>207</v>
      </c>
      <c r="I500" s="372" t="str">
        <f t="shared" si="92"/>
        <v>20703</v>
      </c>
      <c r="J500" s="372">
        <f t="shared" si="97"/>
        <v>0</v>
      </c>
      <c r="K500" s="372">
        <f t="shared" si="98"/>
        <v>0</v>
      </c>
      <c r="L500" s="236">
        <v>0</v>
      </c>
      <c r="M500" s="372">
        <v>0</v>
      </c>
      <c r="N500" s="236">
        <v>0</v>
      </c>
      <c r="O500" s="372">
        <v>0</v>
      </c>
      <c r="P500" s="372">
        <v>0</v>
      </c>
      <c r="Q500" s="372">
        <v>0</v>
      </c>
    </row>
    <row r="501" ht="36" hidden="1" customHeight="1" spans="1:16">
      <c r="A501" s="341">
        <v>20706</v>
      </c>
      <c r="B501" s="336" t="s">
        <v>485</v>
      </c>
      <c r="C501" s="487">
        <f>SUM(C502:C509)</f>
        <v>0</v>
      </c>
      <c r="D501" s="487">
        <f>SUM(D502:D509)</f>
        <v>0</v>
      </c>
      <c r="E501" s="488" t="str">
        <f t="shared" si="93"/>
        <v/>
      </c>
      <c r="F501" s="197" t="str">
        <f t="shared" si="94"/>
        <v>否</v>
      </c>
      <c r="G501" s="372" t="str">
        <f t="shared" si="95"/>
        <v>款</v>
      </c>
      <c r="H501" s="372" t="str">
        <f t="shared" si="96"/>
        <v>207</v>
      </c>
      <c r="I501" s="372" t="str">
        <f t="shared" si="92"/>
        <v>20706</v>
      </c>
      <c r="J501" s="372">
        <f t="shared" si="97"/>
        <v>0</v>
      </c>
      <c r="K501" s="372">
        <f t="shared" si="98"/>
        <v>0</v>
      </c>
      <c r="L501" s="236">
        <v>0</v>
      </c>
      <c r="N501" s="236">
        <v>0</v>
      </c>
      <c r="O501" s="372">
        <v>0</v>
      </c>
      <c r="P501" s="372">
        <v>0</v>
      </c>
    </row>
    <row r="502" ht="36" hidden="1" customHeight="1" spans="1:17">
      <c r="A502" s="341">
        <v>2070601</v>
      </c>
      <c r="B502" s="336" t="s">
        <v>145</v>
      </c>
      <c r="C502" s="388">
        <v>0</v>
      </c>
      <c r="D502" s="489">
        <f t="shared" ref="D502:D509" si="102">ROUND(J502-Q502,0)</f>
        <v>0</v>
      </c>
      <c r="E502" s="488" t="str">
        <f t="shared" si="93"/>
        <v/>
      </c>
      <c r="F502" s="197" t="str">
        <f t="shared" si="94"/>
        <v>否</v>
      </c>
      <c r="G502" s="372" t="str">
        <f t="shared" si="95"/>
        <v>项</v>
      </c>
      <c r="H502" s="372" t="str">
        <f t="shared" si="96"/>
        <v>207</v>
      </c>
      <c r="I502" s="372" t="str">
        <f t="shared" si="92"/>
        <v>20706</v>
      </c>
      <c r="J502" s="372">
        <f t="shared" si="97"/>
        <v>0</v>
      </c>
      <c r="K502" s="372">
        <f t="shared" si="98"/>
        <v>0</v>
      </c>
      <c r="L502" s="236">
        <v>0</v>
      </c>
      <c r="M502" s="372">
        <v>0</v>
      </c>
      <c r="N502" s="236">
        <v>0</v>
      </c>
      <c r="O502" s="372">
        <v>0</v>
      </c>
      <c r="P502" s="372">
        <v>0</v>
      </c>
      <c r="Q502" s="372">
        <v>0</v>
      </c>
    </row>
    <row r="503" ht="36" hidden="1" customHeight="1" spans="1:17">
      <c r="A503" s="341">
        <v>2070602</v>
      </c>
      <c r="B503" s="336" t="s">
        <v>146</v>
      </c>
      <c r="C503" s="388">
        <v>0</v>
      </c>
      <c r="D503" s="489">
        <f t="shared" si="102"/>
        <v>0</v>
      </c>
      <c r="E503" s="488" t="str">
        <f t="shared" si="93"/>
        <v/>
      </c>
      <c r="F503" s="197" t="str">
        <f t="shared" si="94"/>
        <v>否</v>
      </c>
      <c r="G503" s="372" t="str">
        <f t="shared" si="95"/>
        <v>项</v>
      </c>
      <c r="H503" s="372" t="str">
        <f t="shared" si="96"/>
        <v>207</v>
      </c>
      <c r="I503" s="372" t="str">
        <f t="shared" si="92"/>
        <v>20706</v>
      </c>
      <c r="J503" s="372">
        <f t="shared" si="97"/>
        <v>0</v>
      </c>
      <c r="K503" s="372">
        <f t="shared" si="98"/>
        <v>0</v>
      </c>
      <c r="L503" s="236">
        <v>0</v>
      </c>
      <c r="M503" s="372">
        <v>0</v>
      </c>
      <c r="N503" s="236">
        <v>0</v>
      </c>
      <c r="O503" s="372">
        <v>0</v>
      </c>
      <c r="P503" s="372">
        <v>0</v>
      </c>
      <c r="Q503" s="372">
        <v>0</v>
      </c>
    </row>
    <row r="504" ht="36" hidden="1" customHeight="1" spans="1:17">
      <c r="A504" s="341">
        <v>2070603</v>
      </c>
      <c r="B504" s="336" t="s">
        <v>147</v>
      </c>
      <c r="C504" s="388">
        <v>0</v>
      </c>
      <c r="D504" s="489">
        <f t="shared" si="102"/>
        <v>0</v>
      </c>
      <c r="E504" s="488" t="str">
        <f t="shared" si="93"/>
        <v/>
      </c>
      <c r="F504" s="197" t="str">
        <f t="shared" si="94"/>
        <v>否</v>
      </c>
      <c r="G504" s="372" t="str">
        <f t="shared" si="95"/>
        <v>项</v>
      </c>
      <c r="H504" s="372" t="str">
        <f t="shared" si="96"/>
        <v>207</v>
      </c>
      <c r="I504" s="372" t="str">
        <f t="shared" si="92"/>
        <v>20706</v>
      </c>
      <c r="J504" s="372">
        <f t="shared" si="97"/>
        <v>0</v>
      </c>
      <c r="K504" s="372">
        <f t="shared" si="98"/>
        <v>0</v>
      </c>
      <c r="L504" s="236">
        <v>0</v>
      </c>
      <c r="M504" s="372">
        <v>0</v>
      </c>
      <c r="N504" s="236">
        <v>0</v>
      </c>
      <c r="O504" s="372">
        <v>0</v>
      </c>
      <c r="P504" s="372">
        <v>0</v>
      </c>
      <c r="Q504" s="372">
        <v>0</v>
      </c>
    </row>
    <row r="505" ht="36" hidden="1" customHeight="1" spans="1:17">
      <c r="A505" s="341">
        <v>2070604</v>
      </c>
      <c r="B505" s="336" t="s">
        <v>486</v>
      </c>
      <c r="C505" s="388">
        <v>0</v>
      </c>
      <c r="D505" s="489">
        <f t="shared" si="102"/>
        <v>0</v>
      </c>
      <c r="E505" s="488" t="str">
        <f t="shared" si="93"/>
        <v/>
      </c>
      <c r="F505" s="197" t="str">
        <f t="shared" si="94"/>
        <v>否</v>
      </c>
      <c r="G505" s="372" t="str">
        <f t="shared" si="95"/>
        <v>项</v>
      </c>
      <c r="H505" s="372" t="str">
        <f t="shared" si="96"/>
        <v>207</v>
      </c>
      <c r="I505" s="372" t="str">
        <f t="shared" si="92"/>
        <v>20706</v>
      </c>
      <c r="J505" s="372">
        <f t="shared" si="97"/>
        <v>0</v>
      </c>
      <c r="K505" s="372">
        <f t="shared" si="98"/>
        <v>0</v>
      </c>
      <c r="L505" s="236">
        <v>0</v>
      </c>
      <c r="M505" s="372">
        <v>0</v>
      </c>
      <c r="N505" s="236">
        <v>0</v>
      </c>
      <c r="O505" s="372">
        <v>0</v>
      </c>
      <c r="P505" s="372">
        <v>0</v>
      </c>
      <c r="Q505" s="372">
        <v>0</v>
      </c>
    </row>
    <row r="506" ht="36" hidden="1" customHeight="1" spans="1:17">
      <c r="A506" s="341">
        <v>2070605</v>
      </c>
      <c r="B506" s="336" t="s">
        <v>487</v>
      </c>
      <c r="C506" s="388">
        <v>0</v>
      </c>
      <c r="D506" s="489">
        <f t="shared" si="102"/>
        <v>0</v>
      </c>
      <c r="E506" s="488" t="str">
        <f t="shared" si="93"/>
        <v/>
      </c>
      <c r="F506" s="197" t="str">
        <f t="shared" si="94"/>
        <v>否</v>
      </c>
      <c r="G506" s="372" t="str">
        <f t="shared" si="95"/>
        <v>项</v>
      </c>
      <c r="H506" s="372" t="str">
        <f t="shared" si="96"/>
        <v>207</v>
      </c>
      <c r="I506" s="372" t="str">
        <f t="shared" si="92"/>
        <v>20706</v>
      </c>
      <c r="J506" s="372">
        <f t="shared" si="97"/>
        <v>0</v>
      </c>
      <c r="K506" s="372">
        <f t="shared" si="98"/>
        <v>0</v>
      </c>
      <c r="L506" s="236">
        <v>0</v>
      </c>
      <c r="M506" s="372">
        <v>0</v>
      </c>
      <c r="N506" s="236">
        <v>0</v>
      </c>
      <c r="O506" s="372">
        <v>0</v>
      </c>
      <c r="P506" s="372">
        <v>0</v>
      </c>
      <c r="Q506" s="372">
        <v>0</v>
      </c>
    </row>
    <row r="507" ht="36" hidden="1" customHeight="1" spans="1:17">
      <c r="A507" s="341">
        <v>2070606</v>
      </c>
      <c r="B507" s="336" t="s">
        <v>488</v>
      </c>
      <c r="C507" s="388">
        <v>0</v>
      </c>
      <c r="D507" s="489">
        <f t="shared" si="102"/>
        <v>0</v>
      </c>
      <c r="E507" s="488" t="str">
        <f t="shared" si="93"/>
        <v/>
      </c>
      <c r="F507" s="197" t="str">
        <f t="shared" si="94"/>
        <v>否</v>
      </c>
      <c r="G507" s="372" t="str">
        <f t="shared" si="95"/>
        <v>项</v>
      </c>
      <c r="H507" s="372" t="str">
        <f t="shared" si="96"/>
        <v>207</v>
      </c>
      <c r="I507" s="372" t="str">
        <f t="shared" ref="I507:I513" si="103">LEFT(A507,5)</f>
        <v>20706</v>
      </c>
      <c r="J507" s="372">
        <f t="shared" si="97"/>
        <v>0</v>
      </c>
      <c r="K507" s="372">
        <f t="shared" si="98"/>
        <v>0</v>
      </c>
      <c r="L507" s="236">
        <v>0</v>
      </c>
      <c r="M507" s="372">
        <v>0</v>
      </c>
      <c r="N507" s="236">
        <v>0</v>
      </c>
      <c r="O507" s="372">
        <v>0</v>
      </c>
      <c r="P507" s="372">
        <v>0</v>
      </c>
      <c r="Q507" s="372">
        <v>0</v>
      </c>
    </row>
    <row r="508" ht="36" hidden="1" customHeight="1" spans="1:17">
      <c r="A508" s="341">
        <v>2070607</v>
      </c>
      <c r="B508" s="336" t="s">
        <v>489</v>
      </c>
      <c r="C508" s="388">
        <v>0</v>
      </c>
      <c r="D508" s="489">
        <f t="shared" si="102"/>
        <v>0</v>
      </c>
      <c r="E508" s="488" t="str">
        <f t="shared" ref="E508:E513" si="104">IF(C508&lt;&gt;0,D508/C508-1,"")</f>
        <v/>
      </c>
      <c r="F508" s="197" t="str">
        <f t="shared" ref="F508:F513" si="105">IF(LEN(A508)=3,"是",IF(B508&lt;&gt;"",IF(SUM(C508:D508)&lt;&gt;0,"是","否"),"是"))</f>
        <v>否</v>
      </c>
      <c r="G508" s="372" t="str">
        <f t="shared" ref="G508:G513" si="106">IF(LEN(A508)=3,"类",IF(LEN(A508)=5,"款","项"))</f>
        <v>项</v>
      </c>
      <c r="H508" s="372" t="str">
        <f t="shared" si="96"/>
        <v>207</v>
      </c>
      <c r="I508" s="372" t="str">
        <f t="shared" si="103"/>
        <v>20706</v>
      </c>
      <c r="J508" s="372">
        <f t="shared" si="97"/>
        <v>0</v>
      </c>
      <c r="K508" s="372">
        <f t="shared" si="98"/>
        <v>0</v>
      </c>
      <c r="L508" s="236">
        <v>0</v>
      </c>
      <c r="M508" s="372">
        <v>0</v>
      </c>
      <c r="N508" s="236">
        <v>0</v>
      </c>
      <c r="O508" s="372">
        <v>0</v>
      </c>
      <c r="P508" s="372">
        <v>0</v>
      </c>
      <c r="Q508" s="372">
        <v>0</v>
      </c>
    </row>
    <row r="509" ht="36" hidden="1" customHeight="1" spans="1:17">
      <c r="A509" s="341">
        <v>2070699</v>
      </c>
      <c r="B509" s="336" t="s">
        <v>490</v>
      </c>
      <c r="C509" s="388">
        <v>0</v>
      </c>
      <c r="D509" s="489">
        <f t="shared" si="102"/>
        <v>0</v>
      </c>
      <c r="E509" s="488" t="str">
        <f t="shared" si="104"/>
        <v/>
      </c>
      <c r="F509" s="197" t="str">
        <f t="shared" si="105"/>
        <v>否</v>
      </c>
      <c r="G509" s="372" t="str">
        <f t="shared" si="106"/>
        <v>项</v>
      </c>
      <c r="H509" s="372" t="str">
        <f>LEFT(A509,3)</f>
        <v>207</v>
      </c>
      <c r="I509" s="372" t="str">
        <f t="shared" si="103"/>
        <v>20706</v>
      </c>
      <c r="J509" s="372">
        <f t="shared" si="97"/>
        <v>0</v>
      </c>
      <c r="K509" s="372">
        <f t="shared" si="98"/>
        <v>0</v>
      </c>
      <c r="L509" s="236">
        <v>0</v>
      </c>
      <c r="M509" s="372">
        <v>0</v>
      </c>
      <c r="N509" s="236">
        <v>0</v>
      </c>
      <c r="O509" s="372">
        <v>0</v>
      </c>
      <c r="P509" s="372">
        <v>0</v>
      </c>
      <c r="Q509" s="372">
        <v>0</v>
      </c>
    </row>
    <row r="510" ht="33" customHeight="1" spans="1:16">
      <c r="A510" s="341">
        <v>20708</v>
      </c>
      <c r="B510" s="336" t="s">
        <v>491</v>
      </c>
      <c r="C510" s="487">
        <f>SUM(C511:C517)</f>
        <v>36</v>
      </c>
      <c r="D510" s="487">
        <f>SUM(D511:D517)</f>
        <v>476</v>
      </c>
      <c r="E510" s="488">
        <f t="shared" si="104"/>
        <v>12.2222222222222</v>
      </c>
      <c r="F510" s="197" t="str">
        <f t="shared" si="105"/>
        <v>是</v>
      </c>
      <c r="G510" s="372" t="str">
        <f t="shared" si="106"/>
        <v>款</v>
      </c>
      <c r="H510" s="372" t="str">
        <f>LEFT(A510,3)</f>
        <v>207</v>
      </c>
      <c r="I510" s="372" t="str">
        <f t="shared" si="103"/>
        <v>20708</v>
      </c>
      <c r="J510" s="372">
        <f t="shared" si="97"/>
        <v>0</v>
      </c>
      <c r="K510" s="372">
        <f t="shared" si="98"/>
        <v>0</v>
      </c>
      <c r="L510" s="236">
        <v>0</v>
      </c>
      <c r="N510" s="236">
        <v>0</v>
      </c>
      <c r="O510" s="372">
        <v>0</v>
      </c>
      <c r="P510" s="372">
        <v>0</v>
      </c>
    </row>
    <row r="511" ht="36" hidden="1" customHeight="1" spans="1:17">
      <c r="A511" s="341">
        <v>2070801</v>
      </c>
      <c r="B511" s="336" t="s">
        <v>145</v>
      </c>
      <c r="C511" s="388">
        <v>0</v>
      </c>
      <c r="D511" s="489">
        <f t="shared" ref="D511:D517" si="107">ROUND(J511-Q511,0)</f>
        <v>0</v>
      </c>
      <c r="E511" s="488" t="str">
        <f t="shared" si="104"/>
        <v/>
      </c>
      <c r="F511" s="197" t="str">
        <f t="shared" si="105"/>
        <v>否</v>
      </c>
      <c r="G511" s="372" t="str">
        <f t="shared" si="106"/>
        <v>项</v>
      </c>
      <c r="H511" s="372" t="str">
        <f>LEFT(A511,3)</f>
        <v>207</v>
      </c>
      <c r="I511" s="372" t="str">
        <f t="shared" si="103"/>
        <v>20708</v>
      </c>
      <c r="J511" s="372">
        <f t="shared" si="97"/>
        <v>0</v>
      </c>
      <c r="K511" s="372">
        <f t="shared" si="98"/>
        <v>0</v>
      </c>
      <c r="L511" s="236">
        <v>0</v>
      </c>
      <c r="M511" s="372">
        <v>0</v>
      </c>
      <c r="N511" s="236">
        <v>0</v>
      </c>
      <c r="O511" s="372">
        <v>0</v>
      </c>
      <c r="P511" s="372">
        <v>0</v>
      </c>
      <c r="Q511" s="372">
        <v>0</v>
      </c>
    </row>
    <row r="512" ht="36" hidden="1" customHeight="1" spans="1:17">
      <c r="A512" s="341">
        <v>2070802</v>
      </c>
      <c r="B512" s="336" t="s">
        <v>146</v>
      </c>
      <c r="C512" s="388">
        <v>0</v>
      </c>
      <c r="D512" s="489">
        <f t="shared" si="107"/>
        <v>0</v>
      </c>
      <c r="E512" s="488" t="str">
        <f t="shared" si="104"/>
        <v/>
      </c>
      <c r="F512" s="197" t="str">
        <f t="shared" si="105"/>
        <v>否</v>
      </c>
      <c r="G512" s="372" t="str">
        <f t="shared" si="106"/>
        <v>项</v>
      </c>
      <c r="H512" s="372" t="str">
        <f>LEFT(A512,3)</f>
        <v>207</v>
      </c>
      <c r="I512" s="372" t="str">
        <f t="shared" si="103"/>
        <v>20708</v>
      </c>
      <c r="J512" s="372">
        <f t="shared" si="97"/>
        <v>0</v>
      </c>
      <c r="K512" s="372">
        <f t="shared" si="98"/>
        <v>0</v>
      </c>
      <c r="L512" s="236">
        <v>0</v>
      </c>
      <c r="M512" s="372">
        <v>0</v>
      </c>
      <c r="N512" s="236">
        <v>0</v>
      </c>
      <c r="O512" s="372">
        <v>0</v>
      </c>
      <c r="P512" s="372">
        <v>0</v>
      </c>
      <c r="Q512" s="372">
        <v>0</v>
      </c>
    </row>
    <row r="513" ht="36" hidden="1" customHeight="1" spans="1:17">
      <c r="A513" s="341">
        <v>2070803</v>
      </c>
      <c r="B513" s="336" t="s">
        <v>147</v>
      </c>
      <c r="C513" s="388">
        <v>0</v>
      </c>
      <c r="D513" s="489">
        <f t="shared" si="107"/>
        <v>0</v>
      </c>
      <c r="E513" s="488" t="str">
        <f t="shared" si="104"/>
        <v/>
      </c>
      <c r="F513" s="197" t="str">
        <f t="shared" si="105"/>
        <v>否</v>
      </c>
      <c r="G513" s="372" t="str">
        <f t="shared" si="106"/>
        <v>项</v>
      </c>
      <c r="H513" s="372" t="str">
        <f>LEFT(A513,3)</f>
        <v>207</v>
      </c>
      <c r="I513" s="372" t="str">
        <f t="shared" si="103"/>
        <v>20708</v>
      </c>
      <c r="J513" s="372">
        <f t="shared" si="97"/>
        <v>0</v>
      </c>
      <c r="K513" s="372">
        <f t="shared" si="98"/>
        <v>0</v>
      </c>
      <c r="L513" s="236">
        <v>0</v>
      </c>
      <c r="M513" s="372">
        <v>0</v>
      </c>
      <c r="N513" s="236">
        <v>0</v>
      </c>
      <c r="O513" s="372">
        <v>0</v>
      </c>
      <c r="P513" s="372">
        <v>0</v>
      </c>
      <c r="Q513" s="372">
        <v>0</v>
      </c>
    </row>
    <row r="514" ht="36" hidden="1" customHeight="1" spans="1:17">
      <c r="A514" s="341">
        <v>2070806</v>
      </c>
      <c r="B514" s="336" t="s">
        <v>494</v>
      </c>
      <c r="C514" s="388">
        <v>0</v>
      </c>
      <c r="D514" s="489">
        <f t="shared" si="107"/>
        <v>0</v>
      </c>
      <c r="E514" s="488" t="str">
        <f t="shared" ref="E514:E582" si="108">IF(C514&lt;&gt;0,D514/C514-1,"")</f>
        <v/>
      </c>
      <c r="F514" s="197" t="str">
        <f t="shared" ref="F514:F569" si="109">IF(LEN(A514)=3,"是",IF(B514&lt;&gt;"",IF(SUM(C514:D514)&lt;&gt;0,"是","否"),"是"))</f>
        <v>否</v>
      </c>
      <c r="G514" s="372" t="str">
        <f t="shared" ref="G514:G569" si="110">IF(LEN(A514)=3,"类",IF(LEN(A514)=5,"款","项"))</f>
        <v>项</v>
      </c>
      <c r="H514" s="372" t="str">
        <f t="shared" ref="H514:H570" si="111">LEFT(A514,3)</f>
        <v>207</v>
      </c>
      <c r="I514" s="372" t="str">
        <f t="shared" ref="I514:I577" si="112">LEFT(A514,5)</f>
        <v>20708</v>
      </c>
      <c r="J514" s="372">
        <f t="shared" si="97"/>
        <v>0</v>
      </c>
      <c r="K514" s="372">
        <f t="shared" si="98"/>
        <v>0</v>
      </c>
      <c r="L514" s="236">
        <v>0</v>
      </c>
      <c r="M514" s="372">
        <v>0</v>
      </c>
      <c r="N514" s="236">
        <v>0</v>
      </c>
      <c r="O514" s="372">
        <v>0</v>
      </c>
      <c r="P514" s="372">
        <v>0</v>
      </c>
      <c r="Q514" s="372">
        <v>0</v>
      </c>
    </row>
    <row r="515" ht="36" hidden="1" customHeight="1" spans="1:17">
      <c r="A515" s="500">
        <v>2070807</v>
      </c>
      <c r="B515" s="336" t="s">
        <v>1690</v>
      </c>
      <c r="C515" s="388"/>
      <c r="D515" s="489">
        <f t="shared" si="107"/>
        <v>0</v>
      </c>
      <c r="E515" s="488" t="str">
        <f t="shared" si="108"/>
        <v/>
      </c>
      <c r="F515" s="197" t="str">
        <f t="shared" si="109"/>
        <v>否</v>
      </c>
      <c r="G515" s="372" t="str">
        <f t="shared" si="110"/>
        <v>项</v>
      </c>
      <c r="H515" s="372" t="str">
        <f t="shared" si="111"/>
        <v>207</v>
      </c>
      <c r="I515" s="372" t="str">
        <f t="shared" si="112"/>
        <v>20708</v>
      </c>
      <c r="J515" s="372">
        <f t="shared" si="97"/>
        <v>0</v>
      </c>
      <c r="K515" s="372">
        <f t="shared" si="98"/>
        <v>0</v>
      </c>
      <c r="L515" s="236">
        <v>0</v>
      </c>
      <c r="M515" s="372">
        <v>0</v>
      </c>
      <c r="N515" s="236">
        <v>0</v>
      </c>
      <c r="O515" s="372">
        <v>0</v>
      </c>
      <c r="P515" s="372">
        <v>0</v>
      </c>
      <c r="Q515" s="372">
        <v>0</v>
      </c>
    </row>
    <row r="516" ht="36" hidden="1" customHeight="1" spans="1:17">
      <c r="A516" s="500">
        <v>2070808</v>
      </c>
      <c r="B516" s="336" t="s">
        <v>1691</v>
      </c>
      <c r="C516" s="388"/>
      <c r="D516" s="489">
        <f t="shared" si="107"/>
        <v>0</v>
      </c>
      <c r="E516" s="488" t="str">
        <f t="shared" si="108"/>
        <v/>
      </c>
      <c r="F516" s="197" t="str">
        <f t="shared" si="109"/>
        <v>否</v>
      </c>
      <c r="G516" s="372" t="str">
        <f t="shared" si="110"/>
        <v>项</v>
      </c>
      <c r="H516" s="372" t="str">
        <f t="shared" si="111"/>
        <v>207</v>
      </c>
      <c r="I516" s="372" t="str">
        <f t="shared" si="112"/>
        <v>20708</v>
      </c>
      <c r="J516" s="372">
        <f t="shared" si="97"/>
        <v>0</v>
      </c>
      <c r="K516" s="372">
        <f t="shared" si="98"/>
        <v>0</v>
      </c>
      <c r="L516" s="236">
        <v>0</v>
      </c>
      <c r="M516" s="372">
        <v>0</v>
      </c>
      <c r="N516" s="236">
        <v>0</v>
      </c>
      <c r="O516" s="372">
        <v>0</v>
      </c>
      <c r="P516" s="372">
        <v>0</v>
      </c>
      <c r="Q516" s="372">
        <v>0</v>
      </c>
    </row>
    <row r="517" ht="33" customHeight="1" spans="1:17">
      <c r="A517" s="341">
        <v>2070899</v>
      </c>
      <c r="B517" s="336" t="s">
        <v>495</v>
      </c>
      <c r="C517" s="388">
        <v>36</v>
      </c>
      <c r="D517" s="489">
        <v>476</v>
      </c>
      <c r="E517" s="488">
        <f t="shared" si="108"/>
        <v>12.2222222222222</v>
      </c>
      <c r="F517" s="197" t="str">
        <f t="shared" si="109"/>
        <v>是</v>
      </c>
      <c r="G517" s="372" t="str">
        <f t="shared" si="110"/>
        <v>项</v>
      </c>
      <c r="H517" s="372" t="str">
        <f t="shared" si="111"/>
        <v>207</v>
      </c>
      <c r="I517" s="372" t="str">
        <f t="shared" si="112"/>
        <v>20708</v>
      </c>
      <c r="J517" s="372">
        <f t="shared" ref="J517:J580" si="113">ROUND(K517,0)</f>
        <v>476</v>
      </c>
      <c r="K517" s="372">
        <f t="shared" si="98"/>
        <v>476.003335</v>
      </c>
      <c r="L517" s="236">
        <v>0</v>
      </c>
      <c r="M517" s="372">
        <v>385</v>
      </c>
      <c r="N517" s="236">
        <v>0</v>
      </c>
      <c r="O517" s="372">
        <v>0</v>
      </c>
      <c r="P517" s="372">
        <v>91.003335</v>
      </c>
      <c r="Q517" s="372">
        <v>0</v>
      </c>
    </row>
    <row r="518" ht="33" customHeight="1" spans="1:16">
      <c r="A518" s="341">
        <v>20799</v>
      </c>
      <c r="B518" s="336" t="s">
        <v>496</v>
      </c>
      <c r="C518" s="487">
        <f>SUM(C519:C521)</f>
        <v>58</v>
      </c>
      <c r="D518" s="487">
        <f>SUM(D519:D521)</f>
        <v>975</v>
      </c>
      <c r="E518" s="488">
        <f t="shared" si="108"/>
        <v>15.8103448275862</v>
      </c>
      <c r="F518" s="197" t="str">
        <f t="shared" si="109"/>
        <v>是</v>
      </c>
      <c r="G518" s="372" t="str">
        <f t="shared" si="110"/>
        <v>款</v>
      </c>
      <c r="H518" s="372" t="str">
        <f t="shared" si="111"/>
        <v>207</v>
      </c>
      <c r="I518" s="372" t="str">
        <f t="shared" si="112"/>
        <v>20799</v>
      </c>
      <c r="J518" s="372">
        <f t="shared" si="113"/>
        <v>0</v>
      </c>
      <c r="K518" s="372">
        <f t="shared" si="98"/>
        <v>0</v>
      </c>
      <c r="L518" s="236">
        <v>0</v>
      </c>
      <c r="N518" s="236">
        <v>0</v>
      </c>
      <c r="P518" s="372">
        <v>0</v>
      </c>
    </row>
    <row r="519" ht="36" hidden="1" customHeight="1" spans="1:17">
      <c r="A519" s="341">
        <v>2079902</v>
      </c>
      <c r="B519" s="336" t="s">
        <v>497</v>
      </c>
      <c r="C519" s="388"/>
      <c r="D519" s="489"/>
      <c r="E519" s="488" t="str">
        <f t="shared" si="108"/>
        <v/>
      </c>
      <c r="F519" s="197" t="str">
        <f t="shared" si="109"/>
        <v>否</v>
      </c>
      <c r="G519" s="372" t="str">
        <f t="shared" si="110"/>
        <v>项</v>
      </c>
      <c r="H519" s="372" t="str">
        <f t="shared" si="111"/>
        <v>207</v>
      </c>
      <c r="I519" s="372" t="str">
        <f t="shared" si="112"/>
        <v>20799</v>
      </c>
      <c r="J519" s="372">
        <f t="shared" si="113"/>
        <v>0</v>
      </c>
      <c r="K519" s="372">
        <f t="shared" ref="K519:K582" si="114">SUM(L519:P519)</f>
        <v>0</v>
      </c>
      <c r="L519" s="236">
        <v>0</v>
      </c>
      <c r="M519" s="372">
        <v>0</v>
      </c>
      <c r="N519" s="236">
        <v>0</v>
      </c>
      <c r="O519" s="372">
        <v>0</v>
      </c>
      <c r="P519" s="372">
        <v>0</v>
      </c>
      <c r="Q519" s="372">
        <v>0</v>
      </c>
    </row>
    <row r="520" ht="33" hidden="1" customHeight="1" spans="1:17">
      <c r="A520" s="341">
        <v>2079903</v>
      </c>
      <c r="B520" s="336" t="s">
        <v>498</v>
      </c>
      <c r="C520" s="388">
        <v>0</v>
      </c>
      <c r="D520" s="489">
        <f>ROUND(J520-Q520,0)</f>
        <v>0</v>
      </c>
      <c r="E520" s="488" t="str">
        <f t="shared" si="108"/>
        <v/>
      </c>
      <c r="F520" s="197" t="str">
        <f t="shared" si="109"/>
        <v>否</v>
      </c>
      <c r="G520" s="372" t="str">
        <f t="shared" si="110"/>
        <v>项</v>
      </c>
      <c r="H520" s="372" t="str">
        <f t="shared" si="111"/>
        <v>207</v>
      </c>
      <c r="I520" s="372" t="str">
        <f t="shared" si="112"/>
        <v>20799</v>
      </c>
      <c r="J520" s="372">
        <f t="shared" si="113"/>
        <v>0</v>
      </c>
      <c r="K520" s="372">
        <f t="shared" si="114"/>
        <v>0</v>
      </c>
      <c r="L520" s="236">
        <v>0</v>
      </c>
      <c r="M520" s="372">
        <v>0</v>
      </c>
      <c r="N520" s="236">
        <v>0</v>
      </c>
      <c r="O520" s="372">
        <v>0</v>
      </c>
      <c r="P520" s="372">
        <v>0</v>
      </c>
      <c r="Q520" s="372">
        <v>0</v>
      </c>
    </row>
    <row r="521" ht="33" customHeight="1" spans="1:17">
      <c r="A521" s="341">
        <v>2079999</v>
      </c>
      <c r="B521" s="336" t="s">
        <v>499</v>
      </c>
      <c r="C521" s="388">
        <v>58</v>
      </c>
      <c r="D521" s="489">
        <v>975</v>
      </c>
      <c r="E521" s="488">
        <f t="shared" si="108"/>
        <v>15.8103448275862</v>
      </c>
      <c r="F521" s="197" t="str">
        <f t="shared" si="109"/>
        <v>是</v>
      </c>
      <c r="G521" s="372" t="str">
        <f t="shared" si="110"/>
        <v>项</v>
      </c>
      <c r="H521" s="372" t="str">
        <f t="shared" si="111"/>
        <v>207</v>
      </c>
      <c r="I521" s="372" t="str">
        <f t="shared" si="112"/>
        <v>20799</v>
      </c>
      <c r="J521" s="372">
        <f t="shared" si="113"/>
        <v>975</v>
      </c>
      <c r="K521" s="372">
        <f t="shared" si="114"/>
        <v>974.994719</v>
      </c>
      <c r="L521" s="236">
        <v>0</v>
      </c>
      <c r="M521" s="372">
        <v>52.14</v>
      </c>
      <c r="N521" s="236">
        <v>0</v>
      </c>
      <c r="O521" s="372">
        <v>469.26</v>
      </c>
      <c r="P521" s="372">
        <v>453.594719</v>
      </c>
      <c r="Q521" s="372">
        <v>0</v>
      </c>
    </row>
    <row r="522" ht="33" customHeight="1" spans="1:16">
      <c r="A522" s="349">
        <v>208</v>
      </c>
      <c r="B522" s="331" t="s">
        <v>96</v>
      </c>
      <c r="C522" s="485">
        <f>SUM(C523,C542,C550,C552,C561,C565,C575,C584,C591,C599,C608,C613,C616,C619,C622,C625,C628,C632,C636,C645,C648)</f>
        <v>94996</v>
      </c>
      <c r="D522" s="485">
        <f>SUM(D523,D542,D550,D552,D561,D565,D575,D584,D591,D599,D608,D613,D616,D619,D622,D625,D628,D632,D636,D645,D648)</f>
        <v>91012</v>
      </c>
      <c r="E522" s="486">
        <f t="shared" si="108"/>
        <v>-0.041938607941387</v>
      </c>
      <c r="F522" s="197" t="str">
        <f t="shared" si="109"/>
        <v>是</v>
      </c>
      <c r="G522" s="372" t="str">
        <f t="shared" si="110"/>
        <v>类</v>
      </c>
      <c r="H522" s="372" t="str">
        <f t="shared" si="111"/>
        <v>208</v>
      </c>
      <c r="I522" s="372" t="str">
        <f t="shared" si="112"/>
        <v>208</v>
      </c>
      <c r="J522" s="372">
        <f t="shared" si="113"/>
        <v>0</v>
      </c>
      <c r="K522" s="372">
        <f t="shared" si="114"/>
        <v>0</v>
      </c>
      <c r="L522" s="236">
        <v>0</v>
      </c>
      <c r="N522" s="236">
        <v>0</v>
      </c>
      <c r="P522" s="372">
        <v>0</v>
      </c>
    </row>
    <row r="523" ht="33" customHeight="1" spans="1:16">
      <c r="A523" s="341">
        <v>20801</v>
      </c>
      <c r="B523" s="336" t="s">
        <v>500</v>
      </c>
      <c r="C523" s="487">
        <f>SUM(C524:C541)</f>
        <v>1471</v>
      </c>
      <c r="D523" s="487">
        <f>SUM(D524:D541)</f>
        <v>1618</v>
      </c>
      <c r="E523" s="488">
        <f t="shared" si="108"/>
        <v>0.0999320190346702</v>
      </c>
      <c r="F523" s="197" t="str">
        <f t="shared" si="109"/>
        <v>是</v>
      </c>
      <c r="G523" s="372" t="str">
        <f t="shared" si="110"/>
        <v>款</v>
      </c>
      <c r="H523" s="372" t="str">
        <f t="shared" si="111"/>
        <v>208</v>
      </c>
      <c r="I523" s="372" t="str">
        <f t="shared" si="112"/>
        <v>20801</v>
      </c>
      <c r="J523" s="372">
        <f t="shared" si="113"/>
        <v>0</v>
      </c>
      <c r="K523" s="372">
        <f t="shared" si="114"/>
        <v>0</v>
      </c>
      <c r="L523" s="236">
        <v>0</v>
      </c>
      <c r="N523" s="236">
        <v>0</v>
      </c>
      <c r="O523" s="372">
        <v>0</v>
      </c>
      <c r="P523" s="372">
        <v>0</v>
      </c>
    </row>
    <row r="524" ht="33" customHeight="1" spans="1:17">
      <c r="A524" s="341">
        <v>2080101</v>
      </c>
      <c r="B524" s="336" t="s">
        <v>145</v>
      </c>
      <c r="C524" s="388">
        <v>463</v>
      </c>
      <c r="D524" s="489">
        <v>434</v>
      </c>
      <c r="E524" s="488">
        <f t="shared" si="108"/>
        <v>-0.062634989200864</v>
      </c>
      <c r="F524" s="197" t="str">
        <f t="shared" si="109"/>
        <v>是</v>
      </c>
      <c r="G524" s="372" t="str">
        <f t="shared" si="110"/>
        <v>项</v>
      </c>
      <c r="H524" s="372" t="str">
        <f t="shared" si="111"/>
        <v>208</v>
      </c>
      <c r="I524" s="372" t="str">
        <f t="shared" si="112"/>
        <v>20801</v>
      </c>
      <c r="J524" s="372">
        <f t="shared" si="113"/>
        <v>434</v>
      </c>
      <c r="K524" s="372">
        <f t="shared" si="114"/>
        <v>433.8451</v>
      </c>
      <c r="L524" s="544">
        <v>433.8451</v>
      </c>
      <c r="M524" s="546">
        <f>161.7651-161.7651</f>
        <v>0</v>
      </c>
      <c r="N524" s="236">
        <v>0</v>
      </c>
      <c r="O524" s="372">
        <v>0</v>
      </c>
      <c r="P524" s="372">
        <v>0</v>
      </c>
      <c r="Q524" s="372">
        <v>0</v>
      </c>
    </row>
    <row r="525" ht="36" hidden="1" customHeight="1" spans="1:17">
      <c r="A525" s="341">
        <v>2080102</v>
      </c>
      <c r="B525" s="336" t="s">
        <v>146</v>
      </c>
      <c r="C525" s="388">
        <v>0</v>
      </c>
      <c r="D525" s="489">
        <f t="shared" ref="D524:D541" si="115">ROUND(J525-Q525,0)</f>
        <v>0</v>
      </c>
      <c r="E525" s="488" t="str">
        <f t="shared" si="108"/>
        <v/>
      </c>
      <c r="F525" s="197" t="str">
        <f t="shared" si="109"/>
        <v>否</v>
      </c>
      <c r="G525" s="372" t="str">
        <f t="shared" si="110"/>
        <v>项</v>
      </c>
      <c r="H525" s="372" t="str">
        <f t="shared" si="111"/>
        <v>208</v>
      </c>
      <c r="I525" s="372" t="str">
        <f t="shared" si="112"/>
        <v>20801</v>
      </c>
      <c r="J525" s="372">
        <f t="shared" si="113"/>
        <v>0</v>
      </c>
      <c r="K525" s="372">
        <f t="shared" si="114"/>
        <v>0</v>
      </c>
      <c r="L525" s="236">
        <v>0</v>
      </c>
      <c r="M525" s="372">
        <v>0</v>
      </c>
      <c r="N525" s="236">
        <v>0</v>
      </c>
      <c r="O525" s="372">
        <v>0</v>
      </c>
      <c r="P525" s="372">
        <v>0</v>
      </c>
      <c r="Q525" s="372">
        <v>0</v>
      </c>
    </row>
    <row r="526" ht="36" hidden="1" customHeight="1" spans="1:17">
      <c r="A526" s="341">
        <v>2080103</v>
      </c>
      <c r="B526" s="336" t="s">
        <v>147</v>
      </c>
      <c r="C526" s="388">
        <v>0</v>
      </c>
      <c r="D526" s="489">
        <f t="shared" si="115"/>
        <v>0</v>
      </c>
      <c r="E526" s="488" t="str">
        <f t="shared" si="108"/>
        <v/>
      </c>
      <c r="F526" s="197" t="str">
        <f t="shared" si="109"/>
        <v>否</v>
      </c>
      <c r="G526" s="372" t="str">
        <f t="shared" si="110"/>
        <v>项</v>
      </c>
      <c r="H526" s="372" t="str">
        <f t="shared" si="111"/>
        <v>208</v>
      </c>
      <c r="I526" s="372" t="str">
        <f t="shared" si="112"/>
        <v>20801</v>
      </c>
      <c r="J526" s="372">
        <f t="shared" si="113"/>
        <v>0</v>
      </c>
      <c r="K526" s="372">
        <f t="shared" si="114"/>
        <v>0</v>
      </c>
      <c r="L526" s="236">
        <v>0</v>
      </c>
      <c r="M526" s="372">
        <v>0</v>
      </c>
      <c r="N526" s="236">
        <v>0</v>
      </c>
      <c r="O526" s="372">
        <v>0</v>
      </c>
      <c r="P526" s="372">
        <v>0</v>
      </c>
      <c r="Q526" s="372">
        <v>0</v>
      </c>
    </row>
    <row r="527" ht="36" hidden="1" customHeight="1" spans="1:17">
      <c r="A527" s="341">
        <v>2080104</v>
      </c>
      <c r="B527" s="336" t="s">
        <v>501</v>
      </c>
      <c r="C527" s="388">
        <v>0</v>
      </c>
      <c r="D527" s="489">
        <f t="shared" si="115"/>
        <v>0</v>
      </c>
      <c r="E527" s="488" t="str">
        <f t="shared" si="108"/>
        <v/>
      </c>
      <c r="F527" s="197" t="str">
        <f t="shared" si="109"/>
        <v>否</v>
      </c>
      <c r="G527" s="372" t="str">
        <f t="shared" si="110"/>
        <v>项</v>
      </c>
      <c r="H527" s="372" t="str">
        <f t="shared" si="111"/>
        <v>208</v>
      </c>
      <c r="I527" s="372" t="str">
        <f t="shared" si="112"/>
        <v>20801</v>
      </c>
      <c r="J527" s="372">
        <f t="shared" si="113"/>
        <v>0</v>
      </c>
      <c r="K527" s="372">
        <f t="shared" si="114"/>
        <v>0</v>
      </c>
      <c r="L527" s="236">
        <v>0</v>
      </c>
      <c r="M527" s="372">
        <v>0</v>
      </c>
      <c r="N527" s="236">
        <v>0</v>
      </c>
      <c r="O527" s="372">
        <v>0</v>
      </c>
      <c r="P527" s="372">
        <v>0</v>
      </c>
      <c r="Q527" s="372">
        <v>0</v>
      </c>
    </row>
    <row r="528" ht="36" hidden="1" customHeight="1" spans="1:17">
      <c r="A528" s="341">
        <v>2080105</v>
      </c>
      <c r="B528" s="336" t="s">
        <v>502</v>
      </c>
      <c r="C528" s="388">
        <v>0</v>
      </c>
      <c r="D528" s="489">
        <f t="shared" si="115"/>
        <v>0</v>
      </c>
      <c r="E528" s="488" t="str">
        <f t="shared" si="108"/>
        <v/>
      </c>
      <c r="F528" s="197" t="str">
        <f t="shared" si="109"/>
        <v>否</v>
      </c>
      <c r="G528" s="372" t="str">
        <f t="shared" si="110"/>
        <v>项</v>
      </c>
      <c r="H528" s="372" t="str">
        <f t="shared" si="111"/>
        <v>208</v>
      </c>
      <c r="I528" s="372" t="str">
        <f t="shared" si="112"/>
        <v>20801</v>
      </c>
      <c r="J528" s="372">
        <f t="shared" si="113"/>
        <v>0</v>
      </c>
      <c r="K528" s="372">
        <f t="shared" si="114"/>
        <v>0</v>
      </c>
      <c r="L528" s="236">
        <v>0</v>
      </c>
      <c r="M528" s="372">
        <v>0</v>
      </c>
      <c r="N528" s="236">
        <v>0</v>
      </c>
      <c r="O528" s="372">
        <v>0</v>
      </c>
      <c r="P528" s="372">
        <v>0</v>
      </c>
      <c r="Q528" s="372">
        <v>0</v>
      </c>
    </row>
    <row r="529" ht="33" hidden="1" customHeight="1" spans="1:17">
      <c r="A529" s="341">
        <v>2080106</v>
      </c>
      <c r="B529" s="336" t="s">
        <v>503</v>
      </c>
      <c r="C529" s="388">
        <v>0</v>
      </c>
      <c r="D529" s="489">
        <f t="shared" si="115"/>
        <v>0</v>
      </c>
      <c r="E529" s="488" t="str">
        <f t="shared" si="108"/>
        <v/>
      </c>
      <c r="F529" s="197" t="str">
        <f t="shared" si="109"/>
        <v>否</v>
      </c>
      <c r="G529" s="372" t="str">
        <f t="shared" si="110"/>
        <v>项</v>
      </c>
      <c r="H529" s="372" t="str">
        <f t="shared" si="111"/>
        <v>208</v>
      </c>
      <c r="I529" s="372" t="str">
        <f t="shared" si="112"/>
        <v>20801</v>
      </c>
      <c r="J529" s="372">
        <f t="shared" si="113"/>
        <v>0</v>
      </c>
      <c r="K529" s="372">
        <f t="shared" si="114"/>
        <v>0</v>
      </c>
      <c r="L529" s="236">
        <v>0</v>
      </c>
      <c r="M529" s="372">
        <v>0</v>
      </c>
      <c r="N529" s="236">
        <v>0</v>
      </c>
      <c r="O529" s="372">
        <v>0</v>
      </c>
      <c r="P529" s="372">
        <v>0</v>
      </c>
      <c r="Q529" s="372">
        <v>0</v>
      </c>
    </row>
    <row r="530" ht="33" hidden="1" customHeight="1" spans="1:17">
      <c r="A530" s="341">
        <v>2080107</v>
      </c>
      <c r="B530" s="336" t="s">
        <v>504</v>
      </c>
      <c r="C530" s="388">
        <v>0</v>
      </c>
      <c r="D530" s="489">
        <f t="shared" si="115"/>
        <v>0</v>
      </c>
      <c r="E530" s="488" t="str">
        <f t="shared" si="108"/>
        <v/>
      </c>
      <c r="F530" s="197" t="str">
        <f t="shared" si="109"/>
        <v>否</v>
      </c>
      <c r="G530" s="372" t="str">
        <f t="shared" si="110"/>
        <v>项</v>
      </c>
      <c r="H530" s="372" t="str">
        <f t="shared" si="111"/>
        <v>208</v>
      </c>
      <c r="I530" s="372" t="str">
        <f t="shared" si="112"/>
        <v>20801</v>
      </c>
      <c r="J530" s="372">
        <f t="shared" si="113"/>
        <v>0</v>
      </c>
      <c r="K530" s="372">
        <f t="shared" si="114"/>
        <v>0</v>
      </c>
      <c r="L530" s="236">
        <v>0</v>
      </c>
      <c r="M530" s="372">
        <v>0</v>
      </c>
      <c r="N530" s="236">
        <v>0</v>
      </c>
      <c r="O530" s="372">
        <v>0</v>
      </c>
      <c r="P530" s="372">
        <v>0</v>
      </c>
      <c r="Q530" s="372">
        <v>0</v>
      </c>
    </row>
    <row r="531" ht="36" hidden="1" customHeight="1" spans="1:17">
      <c r="A531" s="341">
        <v>2080108</v>
      </c>
      <c r="B531" s="336" t="s">
        <v>186</v>
      </c>
      <c r="C531" s="388">
        <v>0</v>
      </c>
      <c r="D531" s="489">
        <f t="shared" si="115"/>
        <v>0</v>
      </c>
      <c r="E531" s="488" t="str">
        <f t="shared" si="108"/>
        <v/>
      </c>
      <c r="F531" s="197" t="str">
        <f t="shared" si="109"/>
        <v>否</v>
      </c>
      <c r="G531" s="372" t="str">
        <f t="shared" si="110"/>
        <v>项</v>
      </c>
      <c r="H531" s="372" t="str">
        <f t="shared" si="111"/>
        <v>208</v>
      </c>
      <c r="I531" s="372" t="str">
        <f t="shared" si="112"/>
        <v>20801</v>
      </c>
      <c r="J531" s="372">
        <f t="shared" si="113"/>
        <v>0</v>
      </c>
      <c r="K531" s="372">
        <f t="shared" si="114"/>
        <v>0</v>
      </c>
      <c r="L531" s="236">
        <v>0</v>
      </c>
      <c r="M531" s="372">
        <v>0</v>
      </c>
      <c r="N531" s="236">
        <v>0</v>
      </c>
      <c r="O531" s="372">
        <v>0</v>
      </c>
      <c r="P531" s="372">
        <v>0</v>
      </c>
      <c r="Q531" s="372">
        <v>0</v>
      </c>
    </row>
    <row r="532" ht="33" customHeight="1" spans="1:17">
      <c r="A532" s="341">
        <v>2080109</v>
      </c>
      <c r="B532" s="336" t="s">
        <v>505</v>
      </c>
      <c r="C532" s="388">
        <v>985</v>
      </c>
      <c r="D532" s="489">
        <v>922</v>
      </c>
      <c r="E532" s="488">
        <f t="shared" si="108"/>
        <v>-0.0639593908629441</v>
      </c>
      <c r="F532" s="197" t="str">
        <f t="shared" si="109"/>
        <v>是</v>
      </c>
      <c r="G532" s="372" t="str">
        <f t="shared" si="110"/>
        <v>项</v>
      </c>
      <c r="H532" s="372" t="str">
        <f t="shared" si="111"/>
        <v>208</v>
      </c>
      <c r="I532" s="372" t="str">
        <f t="shared" si="112"/>
        <v>20801</v>
      </c>
      <c r="J532" s="372">
        <f t="shared" si="113"/>
        <v>922</v>
      </c>
      <c r="K532" s="372">
        <f t="shared" si="114"/>
        <v>922.3585</v>
      </c>
      <c r="L532" s="236">
        <v>914.1585</v>
      </c>
      <c r="M532" s="372">
        <v>8.2</v>
      </c>
      <c r="N532" s="236">
        <v>0</v>
      </c>
      <c r="O532" s="372">
        <v>0</v>
      </c>
      <c r="P532" s="372">
        <v>0</v>
      </c>
      <c r="Q532" s="372">
        <v>0</v>
      </c>
    </row>
    <row r="533" ht="36" hidden="1" customHeight="1" spans="1:17">
      <c r="A533" s="341">
        <v>2080110</v>
      </c>
      <c r="B533" s="336" t="s">
        <v>506</v>
      </c>
      <c r="C533" s="388">
        <v>0</v>
      </c>
      <c r="D533" s="489">
        <f t="shared" si="115"/>
        <v>0</v>
      </c>
      <c r="E533" s="488" t="str">
        <f t="shared" si="108"/>
        <v/>
      </c>
      <c r="F533" s="197" t="str">
        <f t="shared" si="109"/>
        <v>否</v>
      </c>
      <c r="G533" s="372" t="str">
        <f t="shared" si="110"/>
        <v>项</v>
      </c>
      <c r="H533" s="372" t="str">
        <f t="shared" si="111"/>
        <v>208</v>
      </c>
      <c r="I533" s="372" t="str">
        <f t="shared" si="112"/>
        <v>20801</v>
      </c>
      <c r="J533" s="372">
        <f t="shared" si="113"/>
        <v>0</v>
      </c>
      <c r="K533" s="372">
        <f t="shared" si="114"/>
        <v>0</v>
      </c>
      <c r="L533" s="236">
        <v>0</v>
      </c>
      <c r="M533" s="372">
        <v>0</v>
      </c>
      <c r="N533" s="236">
        <v>0</v>
      </c>
      <c r="O533" s="372">
        <v>0</v>
      </c>
      <c r="P533" s="372">
        <v>0</v>
      </c>
      <c r="Q533" s="372">
        <v>0</v>
      </c>
    </row>
    <row r="534" ht="33" customHeight="1" spans="1:17">
      <c r="A534" s="341">
        <v>2080111</v>
      </c>
      <c r="B534" s="336" t="s">
        <v>507</v>
      </c>
      <c r="C534" s="388"/>
      <c r="D534" s="489">
        <v>162</v>
      </c>
      <c r="E534" s="488" t="str">
        <f t="shared" si="108"/>
        <v/>
      </c>
      <c r="F534" s="197" t="str">
        <f t="shared" si="109"/>
        <v>是</v>
      </c>
      <c r="G534" s="372" t="str">
        <f t="shared" si="110"/>
        <v>项</v>
      </c>
      <c r="H534" s="372" t="str">
        <f t="shared" si="111"/>
        <v>208</v>
      </c>
      <c r="I534" s="372" t="str">
        <f t="shared" si="112"/>
        <v>20801</v>
      </c>
      <c r="J534" s="372">
        <f t="shared" si="113"/>
        <v>162</v>
      </c>
      <c r="K534" s="372">
        <f t="shared" si="114"/>
        <v>161.7651</v>
      </c>
      <c r="L534" s="236">
        <v>0</v>
      </c>
      <c r="M534" s="497">
        <v>161.7651</v>
      </c>
      <c r="N534" s="236">
        <v>0</v>
      </c>
      <c r="O534" s="372">
        <v>0</v>
      </c>
      <c r="P534" s="372">
        <v>0</v>
      </c>
      <c r="Q534" s="372">
        <v>0</v>
      </c>
    </row>
    <row r="535" ht="36" hidden="1" customHeight="1" spans="1:17">
      <c r="A535" s="341">
        <v>2080112</v>
      </c>
      <c r="B535" s="336" t="s">
        <v>508</v>
      </c>
      <c r="C535" s="388">
        <v>0</v>
      </c>
      <c r="D535" s="489">
        <f t="shared" si="115"/>
        <v>0</v>
      </c>
      <c r="E535" s="488" t="str">
        <f t="shared" si="108"/>
        <v/>
      </c>
      <c r="F535" s="197" t="str">
        <f t="shared" si="109"/>
        <v>否</v>
      </c>
      <c r="G535" s="372" t="str">
        <f t="shared" si="110"/>
        <v>项</v>
      </c>
      <c r="H535" s="372" t="str">
        <f t="shared" si="111"/>
        <v>208</v>
      </c>
      <c r="I535" s="372" t="str">
        <f t="shared" si="112"/>
        <v>20801</v>
      </c>
      <c r="J535" s="372">
        <f t="shared" si="113"/>
        <v>0</v>
      </c>
      <c r="K535" s="372">
        <f t="shared" si="114"/>
        <v>0</v>
      </c>
      <c r="L535" s="236">
        <v>0</v>
      </c>
      <c r="M535" s="372">
        <v>0</v>
      </c>
      <c r="N535" s="236">
        <v>0</v>
      </c>
      <c r="O535" s="372">
        <v>0</v>
      </c>
      <c r="P535" s="372">
        <v>0</v>
      </c>
      <c r="Q535" s="372">
        <v>0</v>
      </c>
    </row>
    <row r="536" ht="36" hidden="1" customHeight="1" spans="1:17">
      <c r="A536" s="493">
        <v>2080113</v>
      </c>
      <c r="B536" s="499" t="s">
        <v>209</v>
      </c>
      <c r="C536" s="388"/>
      <c r="D536" s="489">
        <f t="shared" si="115"/>
        <v>0</v>
      </c>
      <c r="E536" s="488" t="str">
        <f t="shared" si="108"/>
        <v/>
      </c>
      <c r="F536" s="197" t="str">
        <f t="shared" si="109"/>
        <v>否</v>
      </c>
      <c r="G536" s="372" t="str">
        <f t="shared" si="110"/>
        <v>项</v>
      </c>
      <c r="H536" s="372" t="str">
        <f t="shared" si="111"/>
        <v>208</v>
      </c>
      <c r="I536" s="372" t="str">
        <f t="shared" si="112"/>
        <v>20801</v>
      </c>
      <c r="J536" s="372">
        <f t="shared" si="113"/>
        <v>0</v>
      </c>
      <c r="K536" s="372">
        <f t="shared" si="114"/>
        <v>0</v>
      </c>
      <c r="L536" s="236">
        <v>0</v>
      </c>
      <c r="M536" s="372">
        <v>0</v>
      </c>
      <c r="N536" s="236">
        <v>0</v>
      </c>
      <c r="O536" s="372">
        <v>0</v>
      </c>
      <c r="P536" s="372">
        <v>0</v>
      </c>
      <c r="Q536" s="372">
        <v>0</v>
      </c>
    </row>
    <row r="537" ht="36" hidden="1" customHeight="1" spans="1:17">
      <c r="A537" s="493">
        <v>2080114</v>
      </c>
      <c r="B537" s="499" t="s">
        <v>210</v>
      </c>
      <c r="C537" s="388"/>
      <c r="D537" s="489">
        <f t="shared" si="115"/>
        <v>0</v>
      </c>
      <c r="E537" s="488" t="str">
        <f t="shared" si="108"/>
        <v/>
      </c>
      <c r="F537" s="197" t="str">
        <f t="shared" si="109"/>
        <v>否</v>
      </c>
      <c r="G537" s="372" t="str">
        <f t="shared" si="110"/>
        <v>项</v>
      </c>
      <c r="H537" s="372" t="str">
        <f t="shared" si="111"/>
        <v>208</v>
      </c>
      <c r="I537" s="372" t="str">
        <f t="shared" si="112"/>
        <v>20801</v>
      </c>
      <c r="J537" s="372">
        <f t="shared" si="113"/>
        <v>0</v>
      </c>
      <c r="K537" s="372">
        <f t="shared" si="114"/>
        <v>0</v>
      </c>
      <c r="L537" s="236">
        <v>0</v>
      </c>
      <c r="M537" s="372">
        <v>0</v>
      </c>
      <c r="N537" s="236">
        <v>0</v>
      </c>
      <c r="O537" s="372">
        <v>0</v>
      </c>
      <c r="P537" s="372">
        <v>0</v>
      </c>
      <c r="Q537" s="372">
        <v>0</v>
      </c>
    </row>
    <row r="538" ht="36" hidden="1" customHeight="1" spans="1:17">
      <c r="A538" s="493">
        <v>2080115</v>
      </c>
      <c r="B538" s="499" t="s">
        <v>211</v>
      </c>
      <c r="C538" s="388"/>
      <c r="D538" s="489">
        <f t="shared" si="115"/>
        <v>0</v>
      </c>
      <c r="E538" s="488" t="str">
        <f t="shared" si="108"/>
        <v/>
      </c>
      <c r="F538" s="197" t="str">
        <f t="shared" si="109"/>
        <v>否</v>
      </c>
      <c r="G538" s="372" t="str">
        <f t="shared" si="110"/>
        <v>项</v>
      </c>
      <c r="H538" s="372" t="str">
        <f t="shared" si="111"/>
        <v>208</v>
      </c>
      <c r="I538" s="372" t="str">
        <f t="shared" si="112"/>
        <v>20801</v>
      </c>
      <c r="J538" s="372">
        <f t="shared" si="113"/>
        <v>0</v>
      </c>
      <c r="K538" s="372">
        <f t="shared" si="114"/>
        <v>0</v>
      </c>
      <c r="L538" s="236">
        <v>0</v>
      </c>
      <c r="M538" s="372">
        <v>0</v>
      </c>
      <c r="N538" s="236">
        <v>0</v>
      </c>
      <c r="O538" s="372">
        <v>0</v>
      </c>
      <c r="P538" s="372">
        <v>0</v>
      </c>
      <c r="Q538" s="372">
        <v>0</v>
      </c>
    </row>
    <row r="539" ht="36" hidden="1" customHeight="1" spans="1:17">
      <c r="A539" s="493">
        <v>2080116</v>
      </c>
      <c r="B539" s="499" t="s">
        <v>212</v>
      </c>
      <c r="C539" s="388"/>
      <c r="D539" s="489">
        <f t="shared" si="115"/>
        <v>0</v>
      </c>
      <c r="E539" s="488" t="str">
        <f t="shared" si="108"/>
        <v/>
      </c>
      <c r="F539" s="197" t="str">
        <f t="shared" si="109"/>
        <v>否</v>
      </c>
      <c r="G539" s="372" t="str">
        <f t="shared" si="110"/>
        <v>项</v>
      </c>
      <c r="H539" s="372" t="str">
        <f t="shared" si="111"/>
        <v>208</v>
      </c>
      <c r="I539" s="372" t="str">
        <f t="shared" si="112"/>
        <v>20801</v>
      </c>
      <c r="J539" s="372">
        <f t="shared" si="113"/>
        <v>0</v>
      </c>
      <c r="K539" s="372">
        <f t="shared" si="114"/>
        <v>0</v>
      </c>
      <c r="L539" s="236">
        <v>0</v>
      </c>
      <c r="M539" s="372">
        <v>0</v>
      </c>
      <c r="N539" s="236">
        <v>0</v>
      </c>
      <c r="O539" s="372">
        <v>0</v>
      </c>
      <c r="P539" s="372">
        <v>0</v>
      </c>
      <c r="Q539" s="372">
        <v>0</v>
      </c>
    </row>
    <row r="540" ht="36" hidden="1" customHeight="1" spans="1:17">
      <c r="A540" s="493">
        <v>2080150</v>
      </c>
      <c r="B540" s="499" t="s">
        <v>154</v>
      </c>
      <c r="C540" s="388"/>
      <c r="D540" s="489">
        <f t="shared" si="115"/>
        <v>0</v>
      </c>
      <c r="E540" s="488" t="str">
        <f t="shared" si="108"/>
        <v/>
      </c>
      <c r="F540" s="197" t="str">
        <f t="shared" si="109"/>
        <v>否</v>
      </c>
      <c r="G540" s="372" t="str">
        <f t="shared" si="110"/>
        <v>项</v>
      </c>
      <c r="H540" s="372" t="str">
        <f t="shared" si="111"/>
        <v>208</v>
      </c>
      <c r="I540" s="372" t="str">
        <f t="shared" si="112"/>
        <v>20801</v>
      </c>
      <c r="J540" s="372">
        <f t="shared" si="113"/>
        <v>0</v>
      </c>
      <c r="K540" s="372">
        <f t="shared" si="114"/>
        <v>0</v>
      </c>
      <c r="L540" s="236">
        <v>0</v>
      </c>
      <c r="M540" s="372">
        <v>0</v>
      </c>
      <c r="N540" s="236">
        <v>0</v>
      </c>
      <c r="O540" s="372">
        <v>0</v>
      </c>
      <c r="P540" s="372">
        <v>0</v>
      </c>
      <c r="Q540" s="372">
        <v>0</v>
      </c>
    </row>
    <row r="541" ht="33" customHeight="1" spans="1:17">
      <c r="A541" s="341">
        <v>2080199</v>
      </c>
      <c r="B541" s="336" t="s">
        <v>509</v>
      </c>
      <c r="C541" s="388">
        <v>23</v>
      </c>
      <c r="D541" s="489">
        <v>100</v>
      </c>
      <c r="E541" s="488">
        <f t="shared" si="108"/>
        <v>3.34782608695652</v>
      </c>
      <c r="F541" s="197" t="str">
        <f t="shared" si="109"/>
        <v>是</v>
      </c>
      <c r="G541" s="372" t="str">
        <f t="shared" si="110"/>
        <v>项</v>
      </c>
      <c r="H541" s="372" t="str">
        <f t="shared" si="111"/>
        <v>208</v>
      </c>
      <c r="I541" s="372" t="str">
        <f t="shared" si="112"/>
        <v>20801</v>
      </c>
      <c r="J541" s="372">
        <f t="shared" si="113"/>
        <v>100</v>
      </c>
      <c r="K541" s="372">
        <f t="shared" si="114"/>
        <v>100.052</v>
      </c>
      <c r="L541" s="236">
        <v>0</v>
      </c>
      <c r="M541" s="372">
        <v>100.052</v>
      </c>
      <c r="N541" s="236">
        <v>0</v>
      </c>
      <c r="O541" s="372">
        <v>0</v>
      </c>
      <c r="P541" s="372">
        <v>0</v>
      </c>
      <c r="Q541" s="372">
        <v>0</v>
      </c>
    </row>
    <row r="542" ht="33" customHeight="1" spans="1:16">
      <c r="A542" s="341">
        <v>20802</v>
      </c>
      <c r="B542" s="336" t="s">
        <v>510</v>
      </c>
      <c r="C542" s="487">
        <f>SUM(C543:C549)</f>
        <v>4437</v>
      </c>
      <c r="D542" s="487">
        <f>SUM(D543:D549)</f>
        <v>3599</v>
      </c>
      <c r="E542" s="488">
        <f t="shared" si="108"/>
        <v>-0.188866351138156</v>
      </c>
      <c r="F542" s="197" t="str">
        <f t="shared" si="109"/>
        <v>是</v>
      </c>
      <c r="G542" s="372" t="str">
        <f t="shared" si="110"/>
        <v>款</v>
      </c>
      <c r="H542" s="372" t="str">
        <f t="shared" si="111"/>
        <v>208</v>
      </c>
      <c r="I542" s="372" t="str">
        <f t="shared" si="112"/>
        <v>20802</v>
      </c>
      <c r="J542" s="372">
        <f t="shared" si="113"/>
        <v>0</v>
      </c>
      <c r="K542" s="372">
        <f t="shared" si="114"/>
        <v>0</v>
      </c>
      <c r="L542" s="236">
        <v>0</v>
      </c>
      <c r="N542" s="236">
        <v>0</v>
      </c>
      <c r="P542" s="372">
        <v>0</v>
      </c>
    </row>
    <row r="543" ht="33" customHeight="1" spans="1:17">
      <c r="A543" s="341">
        <v>2080201</v>
      </c>
      <c r="B543" s="336" t="s">
        <v>145</v>
      </c>
      <c r="C543" s="388">
        <v>318</v>
      </c>
      <c r="D543" s="489">
        <v>305</v>
      </c>
      <c r="E543" s="488">
        <f t="shared" si="108"/>
        <v>-0.0408805031446541</v>
      </c>
      <c r="F543" s="197" t="str">
        <f t="shared" si="109"/>
        <v>是</v>
      </c>
      <c r="G543" s="372" t="str">
        <f t="shared" si="110"/>
        <v>项</v>
      </c>
      <c r="H543" s="372" t="str">
        <f t="shared" si="111"/>
        <v>208</v>
      </c>
      <c r="I543" s="372" t="str">
        <f t="shared" si="112"/>
        <v>20802</v>
      </c>
      <c r="J543" s="372">
        <f t="shared" si="113"/>
        <v>305</v>
      </c>
      <c r="K543" s="372">
        <f t="shared" si="114"/>
        <v>304.93359</v>
      </c>
      <c r="L543" s="236">
        <v>285.9353</v>
      </c>
      <c r="M543" s="372">
        <v>18.99829</v>
      </c>
      <c r="N543" s="236">
        <v>0</v>
      </c>
      <c r="O543" s="372">
        <v>0</v>
      </c>
      <c r="P543" s="372">
        <v>0</v>
      </c>
      <c r="Q543" s="372">
        <v>0</v>
      </c>
    </row>
    <row r="544" ht="36" hidden="1" customHeight="1" spans="1:17">
      <c r="A544" s="341">
        <v>2080202</v>
      </c>
      <c r="B544" s="336" t="s">
        <v>146</v>
      </c>
      <c r="C544" s="388">
        <v>0</v>
      </c>
      <c r="D544" s="489">
        <f t="shared" ref="D543:D549" si="116">ROUND(J544-Q544,0)</f>
        <v>0</v>
      </c>
      <c r="E544" s="488" t="str">
        <f t="shared" si="108"/>
        <v/>
      </c>
      <c r="F544" s="197" t="str">
        <f t="shared" si="109"/>
        <v>否</v>
      </c>
      <c r="G544" s="372" t="str">
        <f t="shared" si="110"/>
        <v>项</v>
      </c>
      <c r="H544" s="372" t="str">
        <f t="shared" si="111"/>
        <v>208</v>
      </c>
      <c r="I544" s="372" t="str">
        <f t="shared" si="112"/>
        <v>20802</v>
      </c>
      <c r="J544" s="372">
        <f t="shared" si="113"/>
        <v>0</v>
      </c>
      <c r="K544" s="372">
        <f t="shared" si="114"/>
        <v>0</v>
      </c>
      <c r="L544" s="236">
        <v>0</v>
      </c>
      <c r="M544" s="372">
        <v>0</v>
      </c>
      <c r="N544" s="236">
        <v>0</v>
      </c>
      <c r="O544" s="372">
        <v>0</v>
      </c>
      <c r="P544" s="372">
        <v>0</v>
      </c>
      <c r="Q544" s="372">
        <v>0</v>
      </c>
    </row>
    <row r="545" ht="36" hidden="1" customHeight="1" spans="1:17">
      <c r="A545" s="341">
        <v>2080203</v>
      </c>
      <c r="B545" s="336" t="s">
        <v>147</v>
      </c>
      <c r="C545" s="388">
        <v>0</v>
      </c>
      <c r="D545" s="489">
        <f t="shared" si="116"/>
        <v>0</v>
      </c>
      <c r="E545" s="488" t="str">
        <f t="shared" si="108"/>
        <v/>
      </c>
      <c r="F545" s="197" t="str">
        <f t="shared" si="109"/>
        <v>否</v>
      </c>
      <c r="G545" s="372" t="str">
        <f t="shared" si="110"/>
        <v>项</v>
      </c>
      <c r="H545" s="372" t="str">
        <f t="shared" si="111"/>
        <v>208</v>
      </c>
      <c r="I545" s="372" t="str">
        <f t="shared" si="112"/>
        <v>20802</v>
      </c>
      <c r="J545" s="372">
        <f t="shared" si="113"/>
        <v>0</v>
      </c>
      <c r="K545" s="372">
        <f t="shared" si="114"/>
        <v>0</v>
      </c>
      <c r="L545" s="236">
        <v>0</v>
      </c>
      <c r="M545" s="372">
        <v>0</v>
      </c>
      <c r="N545" s="236">
        <v>0</v>
      </c>
      <c r="O545" s="372">
        <v>0</v>
      </c>
      <c r="P545" s="372">
        <v>0</v>
      </c>
      <c r="Q545" s="372">
        <v>0</v>
      </c>
    </row>
    <row r="546" ht="36" hidden="1" customHeight="1" spans="1:17">
      <c r="A546" s="341">
        <v>2080206</v>
      </c>
      <c r="B546" s="336" t="s">
        <v>511</v>
      </c>
      <c r="C546" s="388">
        <v>0</v>
      </c>
      <c r="D546" s="489">
        <f t="shared" si="116"/>
        <v>0</v>
      </c>
      <c r="E546" s="488" t="str">
        <f t="shared" si="108"/>
        <v/>
      </c>
      <c r="F546" s="197" t="str">
        <f t="shared" si="109"/>
        <v>否</v>
      </c>
      <c r="G546" s="372" t="str">
        <f t="shared" si="110"/>
        <v>项</v>
      </c>
      <c r="H546" s="372" t="str">
        <f t="shared" si="111"/>
        <v>208</v>
      </c>
      <c r="I546" s="372" t="str">
        <f t="shared" si="112"/>
        <v>20802</v>
      </c>
      <c r="J546" s="372">
        <f t="shared" si="113"/>
        <v>0</v>
      </c>
      <c r="K546" s="372">
        <f t="shared" si="114"/>
        <v>0</v>
      </c>
      <c r="L546" s="236">
        <v>0</v>
      </c>
      <c r="M546" s="372">
        <v>0</v>
      </c>
      <c r="N546" s="236">
        <v>0</v>
      </c>
      <c r="O546" s="372">
        <v>0</v>
      </c>
      <c r="P546" s="372">
        <v>0</v>
      </c>
      <c r="Q546" s="372">
        <v>0</v>
      </c>
    </row>
    <row r="547" ht="36" hidden="1" customHeight="1" spans="1:17">
      <c r="A547" s="341">
        <v>2080207</v>
      </c>
      <c r="B547" s="336" t="s">
        <v>512</v>
      </c>
      <c r="C547" s="388">
        <v>0</v>
      </c>
      <c r="D547" s="489">
        <f t="shared" si="116"/>
        <v>0</v>
      </c>
      <c r="E547" s="488" t="str">
        <f t="shared" si="108"/>
        <v/>
      </c>
      <c r="F547" s="197" t="str">
        <f t="shared" si="109"/>
        <v>否</v>
      </c>
      <c r="G547" s="372" t="str">
        <f t="shared" si="110"/>
        <v>项</v>
      </c>
      <c r="H547" s="372" t="str">
        <f t="shared" si="111"/>
        <v>208</v>
      </c>
      <c r="I547" s="372" t="str">
        <f t="shared" si="112"/>
        <v>20802</v>
      </c>
      <c r="J547" s="372">
        <f t="shared" si="113"/>
        <v>0</v>
      </c>
      <c r="K547" s="372">
        <f t="shared" si="114"/>
        <v>0</v>
      </c>
      <c r="L547" s="236">
        <v>0</v>
      </c>
      <c r="M547" s="372">
        <v>0</v>
      </c>
      <c r="N547" s="236">
        <v>0</v>
      </c>
      <c r="O547" s="372">
        <v>0</v>
      </c>
      <c r="P547" s="372">
        <v>0</v>
      </c>
      <c r="Q547" s="372">
        <v>0</v>
      </c>
    </row>
    <row r="548" ht="33" customHeight="1" spans="1:17">
      <c r="A548" s="341">
        <v>2080208</v>
      </c>
      <c r="B548" s="336" t="s">
        <v>513</v>
      </c>
      <c r="C548" s="388">
        <v>3509</v>
      </c>
      <c r="D548" s="489">
        <v>2620</v>
      </c>
      <c r="E548" s="488">
        <f t="shared" si="108"/>
        <v>-0.253348532345398</v>
      </c>
      <c r="F548" s="197" t="str">
        <f t="shared" si="109"/>
        <v>是</v>
      </c>
      <c r="G548" s="372" t="str">
        <f t="shared" si="110"/>
        <v>项</v>
      </c>
      <c r="H548" s="372" t="str">
        <f t="shared" si="111"/>
        <v>208</v>
      </c>
      <c r="I548" s="372" t="str">
        <f t="shared" si="112"/>
        <v>20802</v>
      </c>
      <c r="J548" s="372">
        <f t="shared" si="113"/>
        <v>2620</v>
      </c>
      <c r="K548" s="372">
        <f t="shared" si="114"/>
        <v>2619.7607</v>
      </c>
      <c r="L548" s="236">
        <v>2399.1507</v>
      </c>
      <c r="M548" s="372">
        <v>0</v>
      </c>
      <c r="N548" s="236">
        <v>160</v>
      </c>
      <c r="O548" s="372">
        <v>0</v>
      </c>
      <c r="P548" s="372">
        <v>60.61</v>
      </c>
      <c r="Q548" s="372">
        <v>0</v>
      </c>
    </row>
    <row r="549" ht="33" customHeight="1" spans="1:17">
      <c r="A549" s="341">
        <v>2080299</v>
      </c>
      <c r="B549" s="336" t="s">
        <v>514</v>
      </c>
      <c r="C549" s="388">
        <v>610</v>
      </c>
      <c r="D549" s="489">
        <v>674</v>
      </c>
      <c r="E549" s="488">
        <f t="shared" si="108"/>
        <v>0.104918032786885</v>
      </c>
      <c r="F549" s="197" t="str">
        <f t="shared" si="109"/>
        <v>是</v>
      </c>
      <c r="G549" s="372" t="str">
        <f t="shared" si="110"/>
        <v>项</v>
      </c>
      <c r="H549" s="372" t="str">
        <f t="shared" si="111"/>
        <v>208</v>
      </c>
      <c r="I549" s="372" t="str">
        <f t="shared" si="112"/>
        <v>20802</v>
      </c>
      <c r="J549" s="372">
        <f t="shared" si="113"/>
        <v>674</v>
      </c>
      <c r="K549" s="372">
        <f t="shared" si="114"/>
        <v>674.0302</v>
      </c>
      <c r="L549" s="236">
        <v>50.1102</v>
      </c>
      <c r="M549" s="372">
        <v>188</v>
      </c>
      <c r="N549" s="236">
        <v>0</v>
      </c>
      <c r="O549" s="372">
        <v>435.92</v>
      </c>
      <c r="P549" s="372">
        <v>0</v>
      </c>
      <c r="Q549" s="372">
        <v>0</v>
      </c>
    </row>
    <row r="550" ht="36" hidden="1" customHeight="1" spans="1:16">
      <c r="A550" s="341">
        <v>20804</v>
      </c>
      <c r="B550" s="336" t="s">
        <v>515</v>
      </c>
      <c r="C550" s="487">
        <f>SUM(C551:C551)</f>
        <v>0</v>
      </c>
      <c r="D550" s="487">
        <f>SUM(D551:D551)</f>
        <v>0</v>
      </c>
      <c r="E550" s="488" t="str">
        <f t="shared" si="108"/>
        <v/>
      </c>
      <c r="F550" s="197" t="str">
        <f t="shared" si="109"/>
        <v>否</v>
      </c>
      <c r="G550" s="372" t="str">
        <f t="shared" si="110"/>
        <v>款</v>
      </c>
      <c r="H550" s="372" t="str">
        <f t="shared" si="111"/>
        <v>208</v>
      </c>
      <c r="I550" s="372" t="str">
        <f t="shared" si="112"/>
        <v>20804</v>
      </c>
      <c r="J550" s="372">
        <f t="shared" si="113"/>
        <v>0</v>
      </c>
      <c r="K550" s="372">
        <f t="shared" si="114"/>
        <v>0</v>
      </c>
      <c r="L550" s="236">
        <v>0</v>
      </c>
      <c r="N550" s="236">
        <v>0</v>
      </c>
      <c r="O550" s="372">
        <v>0</v>
      </c>
      <c r="P550" s="372">
        <v>0</v>
      </c>
    </row>
    <row r="551" ht="36" hidden="1" customHeight="1" spans="1:17">
      <c r="A551" s="341">
        <v>2080402</v>
      </c>
      <c r="B551" s="336" t="s">
        <v>516</v>
      </c>
      <c r="C551" s="388">
        <v>0</v>
      </c>
      <c r="D551" s="489">
        <f>ROUND(J551-Q551,0)</f>
        <v>0</v>
      </c>
      <c r="E551" s="488" t="str">
        <f t="shared" si="108"/>
        <v/>
      </c>
      <c r="F551" s="197" t="str">
        <f t="shared" si="109"/>
        <v>否</v>
      </c>
      <c r="G551" s="372" t="str">
        <f t="shared" si="110"/>
        <v>项</v>
      </c>
      <c r="H551" s="372" t="str">
        <f t="shared" si="111"/>
        <v>208</v>
      </c>
      <c r="I551" s="372" t="str">
        <f t="shared" si="112"/>
        <v>20804</v>
      </c>
      <c r="J551" s="372">
        <f t="shared" si="113"/>
        <v>0</v>
      </c>
      <c r="K551" s="372">
        <f t="shared" si="114"/>
        <v>0</v>
      </c>
      <c r="L551" s="236">
        <v>0</v>
      </c>
      <c r="M551" s="372">
        <v>0</v>
      </c>
      <c r="N551" s="236">
        <v>0</v>
      </c>
      <c r="O551" s="372">
        <v>0</v>
      </c>
      <c r="P551" s="372">
        <v>0</v>
      </c>
      <c r="Q551" s="372">
        <v>0</v>
      </c>
    </row>
    <row r="552" ht="33" customHeight="1" spans="1:16">
      <c r="A552" s="341">
        <v>20805</v>
      </c>
      <c r="B552" s="336" t="s">
        <v>517</v>
      </c>
      <c r="C552" s="487">
        <f>SUM(C553:C560)</f>
        <v>36517</v>
      </c>
      <c r="D552" s="487">
        <f>SUM(D553:D560)</f>
        <v>41235</v>
      </c>
      <c r="E552" s="488">
        <f t="shared" si="108"/>
        <v>0.129200098584221</v>
      </c>
      <c r="F552" s="197" t="str">
        <f t="shared" si="109"/>
        <v>是</v>
      </c>
      <c r="G552" s="372" t="str">
        <f t="shared" si="110"/>
        <v>款</v>
      </c>
      <c r="H552" s="372" t="str">
        <f t="shared" si="111"/>
        <v>208</v>
      </c>
      <c r="I552" s="372" t="str">
        <f t="shared" si="112"/>
        <v>20805</v>
      </c>
      <c r="J552" s="372">
        <f t="shared" si="113"/>
        <v>0</v>
      </c>
      <c r="K552" s="372">
        <f t="shared" si="114"/>
        <v>0</v>
      </c>
      <c r="L552" s="236">
        <v>0</v>
      </c>
      <c r="N552" s="236">
        <v>0</v>
      </c>
      <c r="P552" s="372">
        <v>0</v>
      </c>
    </row>
    <row r="553" ht="33" customHeight="1" spans="1:17">
      <c r="A553" s="341">
        <v>2080501</v>
      </c>
      <c r="B553" s="336" t="s">
        <v>518</v>
      </c>
      <c r="C553" s="388">
        <v>2218</v>
      </c>
      <c r="D553" s="489">
        <v>2240</v>
      </c>
      <c r="E553" s="488">
        <f t="shared" si="108"/>
        <v>0.00991884580703339</v>
      </c>
      <c r="F553" s="197" t="str">
        <f t="shared" si="109"/>
        <v>是</v>
      </c>
      <c r="G553" s="372" t="str">
        <f t="shared" si="110"/>
        <v>项</v>
      </c>
      <c r="H553" s="372" t="str">
        <f t="shared" si="111"/>
        <v>208</v>
      </c>
      <c r="I553" s="372" t="str">
        <f t="shared" si="112"/>
        <v>20805</v>
      </c>
      <c r="J553" s="372">
        <f t="shared" si="113"/>
        <v>2240</v>
      </c>
      <c r="K553" s="372">
        <f t="shared" si="114"/>
        <v>2239.766144</v>
      </c>
      <c r="L553" s="236">
        <v>2222.486144</v>
      </c>
      <c r="M553" s="372">
        <v>17.28</v>
      </c>
      <c r="N553" s="236">
        <v>0</v>
      </c>
      <c r="O553" s="372">
        <v>0</v>
      </c>
      <c r="P553" s="372">
        <v>0</v>
      </c>
      <c r="Q553" s="372">
        <v>0</v>
      </c>
    </row>
    <row r="554" ht="33" customHeight="1" spans="1:17">
      <c r="A554" s="341">
        <v>2080502</v>
      </c>
      <c r="B554" s="336" t="s">
        <v>519</v>
      </c>
      <c r="C554" s="388">
        <v>4219</v>
      </c>
      <c r="D554" s="489">
        <v>4526</v>
      </c>
      <c r="E554" s="488">
        <f t="shared" si="108"/>
        <v>0.0727660583076559</v>
      </c>
      <c r="F554" s="197" t="str">
        <f t="shared" si="109"/>
        <v>是</v>
      </c>
      <c r="G554" s="372" t="str">
        <f t="shared" si="110"/>
        <v>项</v>
      </c>
      <c r="H554" s="372" t="str">
        <f t="shared" si="111"/>
        <v>208</v>
      </c>
      <c r="I554" s="372" t="str">
        <f t="shared" si="112"/>
        <v>20805</v>
      </c>
      <c r="J554" s="372">
        <f t="shared" si="113"/>
        <v>4526</v>
      </c>
      <c r="K554" s="372">
        <f t="shared" si="114"/>
        <v>4526.009879</v>
      </c>
      <c r="L554" s="236">
        <v>4525.289879</v>
      </c>
      <c r="M554" s="372">
        <v>0.72</v>
      </c>
      <c r="N554" s="236">
        <v>0</v>
      </c>
      <c r="O554" s="372">
        <v>0</v>
      </c>
      <c r="P554" s="372">
        <v>0</v>
      </c>
      <c r="Q554" s="372">
        <v>0</v>
      </c>
    </row>
    <row r="555" ht="36" hidden="1" customHeight="1" spans="1:17">
      <c r="A555" s="341">
        <v>2080503</v>
      </c>
      <c r="B555" s="336" t="s">
        <v>520</v>
      </c>
      <c r="C555" s="388">
        <v>0</v>
      </c>
      <c r="D555" s="489">
        <f>ROUND(J555-Q555,0)</f>
        <v>0</v>
      </c>
      <c r="E555" s="488" t="str">
        <f t="shared" ref="E555:E560" si="117">IF(C555&lt;&gt;0,D555/C555-1,"")</f>
        <v/>
      </c>
      <c r="F555" s="197" t="str">
        <f t="shared" si="109"/>
        <v>否</v>
      </c>
      <c r="G555" s="372" t="str">
        <f t="shared" si="110"/>
        <v>项</v>
      </c>
      <c r="H555" s="372" t="str">
        <f t="shared" si="111"/>
        <v>208</v>
      </c>
      <c r="I555" s="372" t="str">
        <f t="shared" si="112"/>
        <v>20805</v>
      </c>
      <c r="J555" s="372">
        <f t="shared" si="113"/>
        <v>0</v>
      </c>
      <c r="K555" s="372">
        <f t="shared" si="114"/>
        <v>0</v>
      </c>
      <c r="L555" s="236">
        <v>0</v>
      </c>
      <c r="M555" s="372">
        <v>0</v>
      </c>
      <c r="N555" s="236">
        <v>0</v>
      </c>
      <c r="O555" s="372">
        <v>0</v>
      </c>
      <c r="P555" s="372">
        <v>0</v>
      </c>
      <c r="Q555" s="372">
        <v>0</v>
      </c>
    </row>
    <row r="556" ht="36" customHeight="1" spans="1:17">
      <c r="A556" s="341">
        <v>2080505</v>
      </c>
      <c r="B556" s="336" t="s">
        <v>522</v>
      </c>
      <c r="C556" s="388">
        <v>13109</v>
      </c>
      <c r="D556" s="489">
        <v>12709</v>
      </c>
      <c r="E556" s="488">
        <f t="shared" si="117"/>
        <v>-0.0305133877488748</v>
      </c>
      <c r="F556" s="197" t="str">
        <f t="shared" si="109"/>
        <v>是</v>
      </c>
      <c r="G556" s="372" t="str">
        <f t="shared" si="110"/>
        <v>项</v>
      </c>
      <c r="H556" s="372" t="str">
        <f t="shared" si="111"/>
        <v>208</v>
      </c>
      <c r="I556" s="372" t="str">
        <f t="shared" si="112"/>
        <v>20805</v>
      </c>
      <c r="J556" s="372">
        <f t="shared" si="113"/>
        <v>12709</v>
      </c>
      <c r="K556" s="372">
        <f t="shared" si="114"/>
        <v>12709.320164</v>
      </c>
      <c r="L556" s="236">
        <v>12709.320164</v>
      </c>
      <c r="M556" s="372">
        <v>0</v>
      </c>
      <c r="N556" s="236">
        <v>0</v>
      </c>
      <c r="O556" s="372">
        <v>0</v>
      </c>
      <c r="P556" s="372">
        <v>0</v>
      </c>
      <c r="Q556" s="372">
        <v>0</v>
      </c>
    </row>
    <row r="557" ht="33" customHeight="1" spans="1:17">
      <c r="A557" s="341">
        <v>2080506</v>
      </c>
      <c r="B557" s="336" t="s">
        <v>523</v>
      </c>
      <c r="C557" s="388">
        <v>2024</v>
      </c>
      <c r="D557" s="489">
        <v>3038</v>
      </c>
      <c r="E557" s="488">
        <f t="shared" si="117"/>
        <v>0.50098814229249</v>
      </c>
      <c r="F557" s="197" t="str">
        <f t="shared" si="109"/>
        <v>是</v>
      </c>
      <c r="G557" s="372" t="str">
        <f t="shared" si="110"/>
        <v>项</v>
      </c>
      <c r="H557" s="372" t="str">
        <f t="shared" si="111"/>
        <v>208</v>
      </c>
      <c r="I557" s="372" t="str">
        <f t="shared" si="112"/>
        <v>20805</v>
      </c>
      <c r="J557" s="372">
        <f t="shared" si="113"/>
        <v>3038</v>
      </c>
      <c r="K557" s="372">
        <f t="shared" si="114"/>
        <v>3037.920905</v>
      </c>
      <c r="L557" s="236">
        <v>3033.984953</v>
      </c>
      <c r="M557" s="372">
        <v>3.935952</v>
      </c>
      <c r="N557" s="236">
        <v>0</v>
      </c>
      <c r="O557" s="372">
        <v>0</v>
      </c>
      <c r="P557" s="372">
        <v>0</v>
      </c>
      <c r="Q557" s="372">
        <v>0</v>
      </c>
    </row>
    <row r="558" ht="33" customHeight="1" spans="1:17">
      <c r="A558" s="341">
        <v>2080507</v>
      </c>
      <c r="B558" s="336" t="s">
        <v>524</v>
      </c>
      <c r="C558" s="388">
        <v>10660</v>
      </c>
      <c r="D558" s="489">
        <v>12100</v>
      </c>
      <c r="E558" s="488">
        <f t="shared" si="117"/>
        <v>0.135084427767355</v>
      </c>
      <c r="F558" s="197" t="str">
        <f t="shared" si="109"/>
        <v>是</v>
      </c>
      <c r="G558" s="372" t="str">
        <f t="shared" si="110"/>
        <v>项</v>
      </c>
      <c r="H558" s="372" t="str">
        <f t="shared" si="111"/>
        <v>208</v>
      </c>
      <c r="I558" s="372" t="str">
        <f t="shared" si="112"/>
        <v>20805</v>
      </c>
      <c r="J558" s="372">
        <f t="shared" si="113"/>
        <v>12100</v>
      </c>
      <c r="K558" s="372">
        <f t="shared" si="114"/>
        <v>12100</v>
      </c>
      <c r="L558" s="236">
        <v>0</v>
      </c>
      <c r="M558" s="372">
        <v>9000</v>
      </c>
      <c r="N558" s="236">
        <v>0</v>
      </c>
      <c r="O558" s="372">
        <v>3100</v>
      </c>
      <c r="P558" s="372">
        <v>0</v>
      </c>
      <c r="Q558" s="372">
        <v>2660.35</v>
      </c>
    </row>
    <row r="559" ht="33" hidden="1" customHeight="1" spans="1:17">
      <c r="A559" s="493">
        <v>2080508</v>
      </c>
      <c r="B559" s="499" t="s">
        <v>1692</v>
      </c>
      <c r="C559" s="388"/>
      <c r="D559" s="489">
        <f>ROUND(J559-Q559,0)</f>
        <v>0</v>
      </c>
      <c r="E559" s="488" t="str">
        <f t="shared" si="117"/>
        <v/>
      </c>
      <c r="F559" s="197" t="str">
        <f t="shared" si="109"/>
        <v>否</v>
      </c>
      <c r="G559" s="372" t="str">
        <f t="shared" si="110"/>
        <v>项</v>
      </c>
      <c r="H559" s="372" t="str">
        <f t="shared" si="111"/>
        <v>208</v>
      </c>
      <c r="I559" s="372" t="str">
        <f t="shared" si="112"/>
        <v>20805</v>
      </c>
      <c r="J559" s="372">
        <f t="shared" si="113"/>
        <v>0</v>
      </c>
      <c r="K559" s="372">
        <f t="shared" si="114"/>
        <v>0</v>
      </c>
      <c r="L559" s="236">
        <v>0</v>
      </c>
      <c r="M559" s="372">
        <v>0</v>
      </c>
      <c r="N559" s="236">
        <v>0</v>
      </c>
      <c r="O559" s="372">
        <v>0</v>
      </c>
      <c r="P559" s="372">
        <v>0</v>
      </c>
      <c r="Q559" s="372">
        <v>0</v>
      </c>
    </row>
    <row r="560" s="460" customFormat="1" ht="33" customHeight="1" spans="1:17">
      <c r="A560" s="341">
        <v>2080599</v>
      </c>
      <c r="B560" s="336" t="s">
        <v>525</v>
      </c>
      <c r="C560" s="388">
        <v>4287</v>
      </c>
      <c r="D560" s="489">
        <v>6622</v>
      </c>
      <c r="E560" s="488">
        <f t="shared" si="117"/>
        <v>0.544669932353627</v>
      </c>
      <c r="F560" s="197" t="str">
        <f t="shared" si="109"/>
        <v>是</v>
      </c>
      <c r="G560" s="372" t="str">
        <f t="shared" si="110"/>
        <v>项</v>
      </c>
      <c r="H560" s="372" t="str">
        <f t="shared" si="111"/>
        <v>208</v>
      </c>
      <c r="I560" s="372" t="str">
        <f t="shared" si="112"/>
        <v>20805</v>
      </c>
      <c r="J560" s="372">
        <f t="shared" si="113"/>
        <v>6622</v>
      </c>
      <c r="K560" s="372">
        <f t="shared" si="114"/>
        <v>6622.467</v>
      </c>
      <c r="L560" s="236">
        <v>4535.167</v>
      </c>
      <c r="M560" s="372">
        <v>2087.3</v>
      </c>
      <c r="N560" s="236">
        <v>0</v>
      </c>
      <c r="O560" s="372">
        <v>0</v>
      </c>
      <c r="P560" s="372">
        <v>0</v>
      </c>
      <c r="Q560" s="372">
        <v>0</v>
      </c>
    </row>
    <row r="561" ht="36" hidden="1" customHeight="1" spans="1:16">
      <c r="A561" s="341">
        <v>20806</v>
      </c>
      <c r="B561" s="336" t="s">
        <v>526</v>
      </c>
      <c r="C561" s="487">
        <f>SUM(C562:C564)</f>
        <v>0</v>
      </c>
      <c r="D561" s="487">
        <f>SUM(D562:D564)</f>
        <v>0</v>
      </c>
      <c r="E561" s="488" t="str">
        <f t="shared" si="108"/>
        <v/>
      </c>
      <c r="F561" s="197" t="str">
        <f t="shared" si="109"/>
        <v>否</v>
      </c>
      <c r="G561" s="372" t="str">
        <f t="shared" si="110"/>
        <v>款</v>
      </c>
      <c r="H561" s="372" t="str">
        <f t="shared" si="111"/>
        <v>208</v>
      </c>
      <c r="I561" s="372" t="str">
        <f t="shared" si="112"/>
        <v>20806</v>
      </c>
      <c r="J561" s="372">
        <f t="shared" si="113"/>
        <v>0</v>
      </c>
      <c r="K561" s="372">
        <f t="shared" si="114"/>
        <v>0</v>
      </c>
      <c r="L561" s="236">
        <v>0</v>
      </c>
      <c r="N561" s="236">
        <v>0</v>
      </c>
      <c r="O561" s="372">
        <v>0</v>
      </c>
      <c r="P561" s="372">
        <v>0</v>
      </c>
    </row>
    <row r="562" ht="36" hidden="1" customHeight="1" spans="1:17">
      <c r="A562" s="341">
        <v>2080601</v>
      </c>
      <c r="B562" s="336" t="s">
        <v>527</v>
      </c>
      <c r="C562" s="388">
        <v>0</v>
      </c>
      <c r="D562" s="489">
        <f>ROUND(J562-Q562,0)</f>
        <v>0</v>
      </c>
      <c r="E562" s="488" t="str">
        <f t="shared" si="108"/>
        <v/>
      </c>
      <c r="F562" s="197" t="str">
        <f t="shared" si="109"/>
        <v>否</v>
      </c>
      <c r="G562" s="372" t="str">
        <f t="shared" si="110"/>
        <v>项</v>
      </c>
      <c r="H562" s="372" t="str">
        <f t="shared" si="111"/>
        <v>208</v>
      </c>
      <c r="I562" s="372" t="str">
        <f t="shared" si="112"/>
        <v>20806</v>
      </c>
      <c r="J562" s="372">
        <f t="shared" si="113"/>
        <v>0</v>
      </c>
      <c r="K562" s="372">
        <f t="shared" si="114"/>
        <v>0</v>
      </c>
      <c r="L562" s="236">
        <v>0</v>
      </c>
      <c r="M562" s="372">
        <v>0</v>
      </c>
      <c r="N562" s="236">
        <v>0</v>
      </c>
      <c r="O562" s="372">
        <v>0</v>
      </c>
      <c r="P562" s="372">
        <v>0</v>
      </c>
      <c r="Q562" s="372">
        <v>0</v>
      </c>
    </row>
    <row r="563" ht="36" hidden="1" customHeight="1" spans="1:17">
      <c r="A563" s="341">
        <v>2080602</v>
      </c>
      <c r="B563" s="336" t="s">
        <v>528</v>
      </c>
      <c r="C563" s="388">
        <v>0</v>
      </c>
      <c r="D563" s="489">
        <f>ROUND(J563-Q563,0)</f>
        <v>0</v>
      </c>
      <c r="E563" s="488" t="str">
        <f t="shared" si="108"/>
        <v/>
      </c>
      <c r="F563" s="197" t="str">
        <f t="shared" si="109"/>
        <v>否</v>
      </c>
      <c r="G563" s="372" t="str">
        <f t="shared" si="110"/>
        <v>项</v>
      </c>
      <c r="H563" s="372" t="str">
        <f t="shared" si="111"/>
        <v>208</v>
      </c>
      <c r="I563" s="372" t="str">
        <f t="shared" si="112"/>
        <v>20806</v>
      </c>
      <c r="J563" s="372">
        <f t="shared" si="113"/>
        <v>0</v>
      </c>
      <c r="K563" s="372">
        <f t="shared" si="114"/>
        <v>0</v>
      </c>
      <c r="L563" s="236">
        <v>0</v>
      </c>
      <c r="M563" s="372">
        <v>0</v>
      </c>
      <c r="N563" s="236">
        <v>0</v>
      </c>
      <c r="O563" s="372">
        <v>0</v>
      </c>
      <c r="P563" s="372">
        <v>0</v>
      </c>
      <c r="Q563" s="372">
        <v>0</v>
      </c>
    </row>
    <row r="564" ht="36" hidden="1" customHeight="1" spans="1:17">
      <c r="A564" s="341">
        <v>2080699</v>
      </c>
      <c r="B564" s="336" t="s">
        <v>529</v>
      </c>
      <c r="C564" s="388">
        <v>0</v>
      </c>
      <c r="D564" s="489">
        <f>ROUND(J564-Q564,0)</f>
        <v>0</v>
      </c>
      <c r="E564" s="488" t="str">
        <f t="shared" si="108"/>
        <v/>
      </c>
      <c r="F564" s="197" t="str">
        <f t="shared" si="109"/>
        <v>否</v>
      </c>
      <c r="G564" s="372" t="str">
        <f t="shared" si="110"/>
        <v>项</v>
      </c>
      <c r="H564" s="372" t="str">
        <f t="shared" si="111"/>
        <v>208</v>
      </c>
      <c r="I564" s="372" t="str">
        <f t="shared" si="112"/>
        <v>20806</v>
      </c>
      <c r="J564" s="372">
        <f t="shared" si="113"/>
        <v>0</v>
      </c>
      <c r="K564" s="372">
        <f t="shared" si="114"/>
        <v>0</v>
      </c>
      <c r="L564" s="236">
        <v>0</v>
      </c>
      <c r="M564" s="372">
        <v>0</v>
      </c>
      <c r="N564" s="236">
        <v>0</v>
      </c>
      <c r="O564" s="372">
        <v>0</v>
      </c>
      <c r="P564" s="372">
        <v>0</v>
      </c>
      <c r="Q564" s="372">
        <v>0</v>
      </c>
    </row>
    <row r="565" s="460" customFormat="1" ht="33" customHeight="1" spans="1:17">
      <c r="A565" s="341">
        <v>20807</v>
      </c>
      <c r="B565" s="336" t="s">
        <v>530</v>
      </c>
      <c r="C565" s="487">
        <f>SUM(C566:C574)</f>
        <v>5827</v>
      </c>
      <c r="D565" s="487">
        <f>SUM(D566:D574)</f>
        <v>2985</v>
      </c>
      <c r="E565" s="488">
        <f t="shared" si="108"/>
        <v>-0.487729534923631</v>
      </c>
      <c r="F565" s="197" t="str">
        <f t="shared" si="109"/>
        <v>是</v>
      </c>
      <c r="G565" s="372" t="str">
        <f t="shared" si="110"/>
        <v>款</v>
      </c>
      <c r="H565" s="372" t="str">
        <f t="shared" si="111"/>
        <v>208</v>
      </c>
      <c r="I565" s="372" t="str">
        <f t="shared" si="112"/>
        <v>20807</v>
      </c>
      <c r="J565" s="372">
        <f t="shared" si="113"/>
        <v>0</v>
      </c>
      <c r="K565" s="372">
        <f t="shared" si="114"/>
        <v>0</v>
      </c>
      <c r="L565" s="236">
        <v>0</v>
      </c>
      <c r="M565" s="372"/>
      <c r="N565" s="236">
        <v>0</v>
      </c>
      <c r="O565" s="372">
        <v>0</v>
      </c>
      <c r="P565" s="372">
        <v>0</v>
      </c>
      <c r="Q565" s="372"/>
    </row>
    <row r="566" ht="36" hidden="1" customHeight="1" spans="1:17">
      <c r="A566" s="341">
        <v>2080701</v>
      </c>
      <c r="B566" s="336" t="s">
        <v>531</v>
      </c>
      <c r="C566" s="388">
        <v>0</v>
      </c>
      <c r="D566" s="489">
        <f t="shared" ref="D566:D574" si="118">ROUND(J566-Q566,0)</f>
        <v>0</v>
      </c>
      <c r="E566" s="488" t="str">
        <f t="shared" si="108"/>
        <v/>
      </c>
      <c r="F566" s="197" t="str">
        <f t="shared" si="109"/>
        <v>否</v>
      </c>
      <c r="G566" s="372" t="str">
        <f t="shared" si="110"/>
        <v>项</v>
      </c>
      <c r="H566" s="372" t="str">
        <f t="shared" si="111"/>
        <v>208</v>
      </c>
      <c r="I566" s="372" t="str">
        <f t="shared" si="112"/>
        <v>20807</v>
      </c>
      <c r="J566" s="372">
        <f t="shared" si="113"/>
        <v>0</v>
      </c>
      <c r="K566" s="372">
        <f t="shared" si="114"/>
        <v>0</v>
      </c>
      <c r="L566" s="236">
        <v>0</v>
      </c>
      <c r="M566" s="372">
        <v>0</v>
      </c>
      <c r="N566" s="236">
        <v>0</v>
      </c>
      <c r="O566" s="372">
        <v>0</v>
      </c>
      <c r="P566" s="372">
        <v>0</v>
      </c>
      <c r="Q566" s="372">
        <v>0</v>
      </c>
    </row>
    <row r="567" ht="33" customHeight="1" spans="1:17">
      <c r="A567" s="341">
        <v>2080702</v>
      </c>
      <c r="B567" s="336" t="s">
        <v>532</v>
      </c>
      <c r="C567" s="388">
        <v>121</v>
      </c>
      <c r="D567" s="489">
        <v>96</v>
      </c>
      <c r="E567" s="488">
        <f t="shared" si="108"/>
        <v>-0.206611570247934</v>
      </c>
      <c r="F567" s="197" t="str">
        <f t="shared" si="109"/>
        <v>是</v>
      </c>
      <c r="G567" s="372" t="str">
        <f t="shared" si="110"/>
        <v>项</v>
      </c>
      <c r="H567" s="372" t="str">
        <f t="shared" si="111"/>
        <v>208</v>
      </c>
      <c r="I567" s="372" t="str">
        <f t="shared" si="112"/>
        <v>20807</v>
      </c>
      <c r="J567" s="372">
        <f t="shared" si="113"/>
        <v>96</v>
      </c>
      <c r="K567" s="372">
        <f t="shared" si="114"/>
        <v>96.110799</v>
      </c>
      <c r="L567" s="236">
        <v>0</v>
      </c>
      <c r="M567" s="372">
        <v>0</v>
      </c>
      <c r="N567" s="236">
        <v>0</v>
      </c>
      <c r="O567" s="372">
        <v>0</v>
      </c>
      <c r="P567" s="372">
        <v>96.110799</v>
      </c>
      <c r="Q567" s="372">
        <v>0</v>
      </c>
    </row>
    <row r="568" ht="36" hidden="1" customHeight="1" spans="1:17">
      <c r="A568" s="341">
        <v>2080704</v>
      </c>
      <c r="B568" s="336" t="s">
        <v>533</v>
      </c>
      <c r="C568" s="388">
        <v>0</v>
      </c>
      <c r="D568" s="489">
        <f t="shared" si="118"/>
        <v>0</v>
      </c>
      <c r="E568" s="488" t="str">
        <f t="shared" si="108"/>
        <v/>
      </c>
      <c r="F568" s="197" t="str">
        <f t="shared" si="109"/>
        <v>否</v>
      </c>
      <c r="G568" s="372" t="str">
        <f t="shared" si="110"/>
        <v>项</v>
      </c>
      <c r="H568" s="372" t="str">
        <f t="shared" si="111"/>
        <v>208</v>
      </c>
      <c r="I568" s="372" t="str">
        <f t="shared" si="112"/>
        <v>20807</v>
      </c>
      <c r="J568" s="372">
        <f t="shared" si="113"/>
        <v>0</v>
      </c>
      <c r="K568" s="372">
        <f t="shared" si="114"/>
        <v>0</v>
      </c>
      <c r="L568" s="236">
        <v>0</v>
      </c>
      <c r="M568" s="372">
        <v>0</v>
      </c>
      <c r="N568" s="236">
        <v>0</v>
      </c>
      <c r="O568" s="372">
        <v>0</v>
      </c>
      <c r="P568" s="372">
        <v>0</v>
      </c>
      <c r="Q568" s="372">
        <v>0</v>
      </c>
    </row>
    <row r="569" ht="33" customHeight="1" spans="1:17">
      <c r="A569" s="341">
        <v>2080705</v>
      </c>
      <c r="B569" s="336" t="s">
        <v>534</v>
      </c>
      <c r="C569" s="388">
        <v>12</v>
      </c>
      <c r="D569" s="489">
        <v>3</v>
      </c>
      <c r="E569" s="488">
        <f t="shared" si="108"/>
        <v>-0.75</v>
      </c>
      <c r="F569" s="197" t="str">
        <f t="shared" si="109"/>
        <v>是</v>
      </c>
      <c r="G569" s="372" t="str">
        <f t="shared" si="110"/>
        <v>项</v>
      </c>
      <c r="H569" s="372" t="str">
        <f t="shared" si="111"/>
        <v>208</v>
      </c>
      <c r="I569" s="372" t="str">
        <f t="shared" si="112"/>
        <v>20807</v>
      </c>
      <c r="J569" s="372">
        <f t="shared" si="113"/>
        <v>3</v>
      </c>
      <c r="K569" s="372">
        <f t="shared" si="114"/>
        <v>3.498864</v>
      </c>
      <c r="L569" s="236">
        <v>0</v>
      </c>
      <c r="M569" s="372">
        <v>0</v>
      </c>
      <c r="N569" s="236">
        <v>0</v>
      </c>
      <c r="O569" s="372">
        <v>0</v>
      </c>
      <c r="P569" s="372">
        <v>3.498864</v>
      </c>
      <c r="Q569" s="372">
        <v>0</v>
      </c>
    </row>
    <row r="570" ht="36" hidden="1" customHeight="1" spans="1:17">
      <c r="A570" s="341">
        <v>2080709</v>
      </c>
      <c r="B570" s="336" t="s">
        <v>535</v>
      </c>
      <c r="C570" s="388">
        <v>0</v>
      </c>
      <c r="D570" s="489">
        <f t="shared" si="118"/>
        <v>0</v>
      </c>
      <c r="E570" s="488" t="str">
        <f t="shared" si="108"/>
        <v/>
      </c>
      <c r="F570" s="197" t="str">
        <f t="shared" ref="F570:F582" si="119">IF(LEN(A570)=3,"是",IF(B570&lt;&gt;"",IF(SUM(C570:D570)&lt;&gt;0,"是","否"),"是"))</f>
        <v>否</v>
      </c>
      <c r="G570" s="372" t="str">
        <f t="shared" ref="G570:G582" si="120">IF(LEN(A570)=3,"类",IF(LEN(A570)=5,"款","项"))</f>
        <v>项</v>
      </c>
      <c r="H570" s="372" t="str">
        <f t="shared" si="111"/>
        <v>208</v>
      </c>
      <c r="I570" s="372" t="str">
        <f t="shared" si="112"/>
        <v>20807</v>
      </c>
      <c r="J570" s="372">
        <f t="shared" si="113"/>
        <v>0</v>
      </c>
      <c r="K570" s="372">
        <f t="shared" si="114"/>
        <v>0</v>
      </c>
      <c r="L570" s="236">
        <v>0</v>
      </c>
      <c r="M570" s="372">
        <v>0</v>
      </c>
      <c r="N570" s="236">
        <v>0</v>
      </c>
      <c r="O570" s="372">
        <v>0</v>
      </c>
      <c r="P570" s="372">
        <v>0</v>
      </c>
      <c r="Q570" s="372">
        <v>0</v>
      </c>
    </row>
    <row r="571" ht="33" customHeight="1" spans="1:17">
      <c r="A571" s="341">
        <v>2080711</v>
      </c>
      <c r="B571" s="336" t="s">
        <v>536</v>
      </c>
      <c r="C571" s="388">
        <v>91</v>
      </c>
      <c r="D571" s="489">
        <v>544</v>
      </c>
      <c r="E571" s="488">
        <f t="shared" si="108"/>
        <v>4.97802197802198</v>
      </c>
      <c r="F571" s="197" t="str">
        <f t="shared" si="119"/>
        <v>是</v>
      </c>
      <c r="G571" s="372" t="str">
        <f t="shared" si="120"/>
        <v>项</v>
      </c>
      <c r="H571" s="372" t="str">
        <f t="shared" ref="H571:H582" si="121">LEFT(A571,3)</f>
        <v>208</v>
      </c>
      <c r="I571" s="372" t="str">
        <f t="shared" si="112"/>
        <v>20807</v>
      </c>
      <c r="J571" s="372">
        <f t="shared" si="113"/>
        <v>544</v>
      </c>
      <c r="K571" s="372">
        <f t="shared" si="114"/>
        <v>543.8</v>
      </c>
      <c r="L571" s="236">
        <v>0</v>
      </c>
      <c r="M571" s="372">
        <v>0</v>
      </c>
      <c r="N571" s="236">
        <v>0</v>
      </c>
      <c r="O571" s="545">
        <v>304</v>
      </c>
      <c r="P571" s="375">
        <v>239.8</v>
      </c>
      <c r="Q571" s="372">
        <v>0</v>
      </c>
    </row>
    <row r="572" ht="36" hidden="1" customHeight="1" spans="1:17">
      <c r="A572" s="341">
        <v>2080712</v>
      </c>
      <c r="B572" s="336" t="s">
        <v>537</v>
      </c>
      <c r="C572" s="388">
        <v>0</v>
      </c>
      <c r="D572" s="489">
        <f t="shared" si="118"/>
        <v>0</v>
      </c>
      <c r="E572" s="488" t="str">
        <f t="shared" si="108"/>
        <v/>
      </c>
      <c r="F572" s="197" t="str">
        <f t="shared" si="119"/>
        <v>否</v>
      </c>
      <c r="G572" s="372" t="str">
        <f t="shared" si="120"/>
        <v>项</v>
      </c>
      <c r="H572" s="372" t="str">
        <f t="shared" si="121"/>
        <v>208</v>
      </c>
      <c r="I572" s="372" t="str">
        <f t="shared" si="112"/>
        <v>20807</v>
      </c>
      <c r="J572" s="372">
        <f t="shared" si="113"/>
        <v>0</v>
      </c>
      <c r="K572" s="372">
        <f t="shared" si="114"/>
        <v>0</v>
      </c>
      <c r="L572" s="236">
        <v>0</v>
      </c>
      <c r="M572" s="372">
        <v>0</v>
      </c>
      <c r="N572" s="236">
        <v>0</v>
      </c>
      <c r="O572" s="372">
        <v>0</v>
      </c>
      <c r="P572" s="372">
        <v>0</v>
      </c>
      <c r="Q572" s="372">
        <v>0</v>
      </c>
    </row>
    <row r="573" ht="36" hidden="1" customHeight="1" spans="1:17">
      <c r="A573" s="341">
        <v>2080713</v>
      </c>
      <c r="B573" s="336" t="s">
        <v>1693</v>
      </c>
      <c r="C573" s="388">
        <v>0</v>
      </c>
      <c r="D573" s="489">
        <f t="shared" si="118"/>
        <v>0</v>
      </c>
      <c r="E573" s="488" t="str">
        <f t="shared" si="108"/>
        <v/>
      </c>
      <c r="F573" s="197" t="str">
        <f t="shared" si="119"/>
        <v>否</v>
      </c>
      <c r="G573" s="372" t="str">
        <f t="shared" si="120"/>
        <v>项</v>
      </c>
      <c r="H573" s="372" t="str">
        <f t="shared" si="121"/>
        <v>208</v>
      </c>
      <c r="I573" s="372" t="str">
        <f t="shared" si="112"/>
        <v>20807</v>
      </c>
      <c r="J573" s="372">
        <f t="shared" si="113"/>
        <v>0</v>
      </c>
      <c r="K573" s="372">
        <f t="shared" si="114"/>
        <v>0</v>
      </c>
      <c r="L573" s="236">
        <v>0</v>
      </c>
      <c r="M573" s="372">
        <v>0</v>
      </c>
      <c r="N573" s="236">
        <v>0</v>
      </c>
      <c r="O573" s="372">
        <v>0</v>
      </c>
      <c r="P573" s="372">
        <v>0</v>
      </c>
      <c r="Q573" s="372">
        <v>0</v>
      </c>
    </row>
    <row r="574" ht="33" customHeight="1" spans="1:17">
      <c r="A574" s="341">
        <v>2080799</v>
      </c>
      <c r="B574" s="336" t="s">
        <v>539</v>
      </c>
      <c r="C574" s="388">
        <v>5603</v>
      </c>
      <c r="D574" s="489">
        <v>2342</v>
      </c>
      <c r="E574" s="488">
        <f t="shared" si="108"/>
        <v>-0.582009637694092</v>
      </c>
      <c r="F574" s="197" t="str">
        <f t="shared" si="119"/>
        <v>是</v>
      </c>
      <c r="G574" s="372" t="str">
        <f t="shared" si="120"/>
        <v>项</v>
      </c>
      <c r="H574" s="372" t="str">
        <f t="shared" si="121"/>
        <v>208</v>
      </c>
      <c r="I574" s="372" t="str">
        <f t="shared" si="112"/>
        <v>20807</v>
      </c>
      <c r="J574" s="372">
        <f t="shared" si="113"/>
        <v>2342</v>
      </c>
      <c r="K574" s="372">
        <f t="shared" si="114"/>
        <v>2341.757253</v>
      </c>
      <c r="L574" s="236">
        <v>0</v>
      </c>
      <c r="M574" s="372">
        <v>1796.060947</v>
      </c>
      <c r="N574" s="236">
        <v>0</v>
      </c>
      <c r="O574" s="372">
        <v>0</v>
      </c>
      <c r="P574" s="372">
        <v>545.696306</v>
      </c>
      <c r="Q574" s="372">
        <v>0</v>
      </c>
    </row>
    <row r="575" ht="33" customHeight="1" spans="1:16">
      <c r="A575" s="341">
        <v>20808</v>
      </c>
      <c r="B575" s="336" t="s">
        <v>540</v>
      </c>
      <c r="C575" s="487">
        <f>SUM(C576:C583)</f>
        <v>5286</v>
      </c>
      <c r="D575" s="487">
        <f>SUM(D576:D583)</f>
        <v>6169</v>
      </c>
      <c r="E575" s="488">
        <f t="shared" si="108"/>
        <v>0.167045024593265</v>
      </c>
      <c r="F575" s="197" t="str">
        <f t="shared" si="119"/>
        <v>是</v>
      </c>
      <c r="G575" s="372" t="str">
        <f t="shared" si="120"/>
        <v>款</v>
      </c>
      <c r="H575" s="372" t="str">
        <f t="shared" si="121"/>
        <v>208</v>
      </c>
      <c r="I575" s="372" t="str">
        <f t="shared" si="112"/>
        <v>20808</v>
      </c>
      <c r="J575" s="372">
        <f t="shared" si="113"/>
        <v>0</v>
      </c>
      <c r="K575" s="372">
        <f t="shared" si="114"/>
        <v>0</v>
      </c>
      <c r="L575" s="236">
        <v>0</v>
      </c>
      <c r="N575" s="236">
        <v>0</v>
      </c>
      <c r="P575" s="372">
        <v>0</v>
      </c>
    </row>
    <row r="576" ht="33" customHeight="1" spans="1:17">
      <c r="A576" s="341">
        <v>2080801</v>
      </c>
      <c r="B576" s="336" t="s">
        <v>541</v>
      </c>
      <c r="C576" s="388">
        <v>2525</v>
      </c>
      <c r="D576" s="489">
        <v>3128</v>
      </c>
      <c r="E576" s="488">
        <f t="shared" si="108"/>
        <v>0.238811881188119</v>
      </c>
      <c r="F576" s="197" t="str">
        <f t="shared" si="119"/>
        <v>是</v>
      </c>
      <c r="G576" s="372" t="str">
        <f t="shared" si="120"/>
        <v>项</v>
      </c>
      <c r="H576" s="372" t="str">
        <f t="shared" si="121"/>
        <v>208</v>
      </c>
      <c r="I576" s="372" t="str">
        <f t="shared" si="112"/>
        <v>20808</v>
      </c>
      <c r="J576" s="372">
        <f t="shared" si="113"/>
        <v>3128</v>
      </c>
      <c r="K576" s="372">
        <f t="shared" si="114"/>
        <v>3127.686554</v>
      </c>
      <c r="L576" s="236">
        <v>3127.686554</v>
      </c>
      <c r="M576" s="372">
        <v>0</v>
      </c>
      <c r="N576" s="236">
        <v>0</v>
      </c>
      <c r="O576" s="372">
        <v>0</v>
      </c>
      <c r="P576" s="372">
        <v>0</v>
      </c>
      <c r="Q576" s="372">
        <v>0</v>
      </c>
    </row>
    <row r="577" ht="33" customHeight="1" spans="1:17">
      <c r="A577" s="341">
        <v>2080802</v>
      </c>
      <c r="B577" s="336" t="s">
        <v>542</v>
      </c>
      <c r="C577" s="388">
        <v>662</v>
      </c>
      <c r="D577" s="489">
        <v>253</v>
      </c>
      <c r="E577" s="488">
        <f t="shared" si="108"/>
        <v>-0.617824773413897</v>
      </c>
      <c r="F577" s="197" t="str">
        <f t="shared" si="119"/>
        <v>是</v>
      </c>
      <c r="G577" s="372" t="str">
        <f t="shared" si="120"/>
        <v>项</v>
      </c>
      <c r="H577" s="372" t="str">
        <f t="shared" si="121"/>
        <v>208</v>
      </c>
      <c r="I577" s="372" t="str">
        <f t="shared" si="112"/>
        <v>20808</v>
      </c>
      <c r="J577" s="372">
        <f t="shared" si="113"/>
        <v>253</v>
      </c>
      <c r="K577" s="372">
        <f t="shared" si="114"/>
        <v>252.8356</v>
      </c>
      <c r="L577" s="236">
        <v>252.8356</v>
      </c>
      <c r="M577" s="372">
        <v>0</v>
      </c>
      <c r="N577" s="236">
        <v>0</v>
      </c>
      <c r="O577" s="372">
        <v>0</v>
      </c>
      <c r="P577" s="372">
        <v>0</v>
      </c>
      <c r="Q577" s="372">
        <v>0</v>
      </c>
    </row>
    <row r="578" ht="33" customHeight="1" spans="1:17">
      <c r="A578" s="341">
        <v>2080803</v>
      </c>
      <c r="B578" s="336" t="s">
        <v>543</v>
      </c>
      <c r="C578" s="388">
        <v>30</v>
      </c>
      <c r="D578" s="489"/>
      <c r="E578" s="488">
        <f t="shared" si="108"/>
        <v>-1</v>
      </c>
      <c r="F578" s="197" t="str">
        <f t="shared" si="119"/>
        <v>是</v>
      </c>
      <c r="G578" s="372" t="str">
        <f t="shared" si="120"/>
        <v>项</v>
      </c>
      <c r="H578" s="372" t="str">
        <f t="shared" si="121"/>
        <v>208</v>
      </c>
      <c r="I578" s="372" t="str">
        <f>LEFT(A578,5)</f>
        <v>20808</v>
      </c>
      <c r="J578" s="372">
        <f t="shared" si="113"/>
        <v>0</v>
      </c>
      <c r="K578" s="372">
        <f t="shared" si="114"/>
        <v>0</v>
      </c>
      <c r="L578" s="236">
        <v>0</v>
      </c>
      <c r="M578" s="372">
        <v>0</v>
      </c>
      <c r="N578" s="236">
        <v>0</v>
      </c>
      <c r="O578" s="372">
        <v>0</v>
      </c>
      <c r="P578" s="372">
        <v>0</v>
      </c>
      <c r="Q578" s="372">
        <v>0</v>
      </c>
    </row>
    <row r="579" ht="33" customHeight="1" spans="1:17">
      <c r="A579" s="341">
        <v>2080805</v>
      </c>
      <c r="B579" s="336" t="s">
        <v>545</v>
      </c>
      <c r="C579" s="388">
        <v>279</v>
      </c>
      <c r="D579" s="489">
        <v>206</v>
      </c>
      <c r="E579" s="488">
        <f t="shared" si="108"/>
        <v>-0.261648745519713</v>
      </c>
      <c r="F579" s="197" t="str">
        <f t="shared" si="119"/>
        <v>是</v>
      </c>
      <c r="G579" s="372" t="str">
        <f t="shared" si="120"/>
        <v>项</v>
      </c>
      <c r="H579" s="372" t="str">
        <f t="shared" si="121"/>
        <v>208</v>
      </c>
      <c r="I579" s="372" t="str">
        <f t="shared" ref="I579:I641" si="122">LEFT(A579,5)</f>
        <v>20808</v>
      </c>
      <c r="J579" s="372">
        <f t="shared" si="113"/>
        <v>206</v>
      </c>
      <c r="K579" s="372">
        <f t="shared" si="114"/>
        <v>206.304</v>
      </c>
      <c r="L579" s="236">
        <v>0</v>
      </c>
      <c r="M579" s="372">
        <v>7.0244</v>
      </c>
      <c r="N579" s="236">
        <v>0</v>
      </c>
      <c r="O579" s="372">
        <v>183.5196</v>
      </c>
      <c r="P579" s="372">
        <v>15.76</v>
      </c>
      <c r="Q579" s="372">
        <v>0</v>
      </c>
    </row>
    <row r="580" ht="36" hidden="1" customHeight="1" spans="1:17">
      <c r="A580" s="341">
        <v>2080806</v>
      </c>
      <c r="B580" s="336" t="s">
        <v>1694</v>
      </c>
      <c r="C580" s="388"/>
      <c r="D580" s="489">
        <f>ROUND(J580-Q580,0)</f>
        <v>0</v>
      </c>
      <c r="E580" s="488" t="str">
        <f t="shared" si="108"/>
        <v/>
      </c>
      <c r="F580" s="197" t="str">
        <f t="shared" si="119"/>
        <v>否</v>
      </c>
      <c r="G580" s="372" t="str">
        <f t="shared" si="120"/>
        <v>项</v>
      </c>
      <c r="H580" s="372" t="str">
        <f t="shared" si="121"/>
        <v>208</v>
      </c>
      <c r="I580" s="372" t="str">
        <f t="shared" si="122"/>
        <v>20808</v>
      </c>
      <c r="J580" s="372">
        <f t="shared" si="113"/>
        <v>0</v>
      </c>
      <c r="K580" s="372">
        <f t="shared" si="114"/>
        <v>0</v>
      </c>
      <c r="L580" s="236">
        <v>0</v>
      </c>
      <c r="M580" s="372">
        <v>0</v>
      </c>
      <c r="N580" s="236">
        <v>0</v>
      </c>
      <c r="O580" s="372">
        <v>0</v>
      </c>
      <c r="P580" s="372">
        <v>0</v>
      </c>
      <c r="Q580" s="372">
        <v>0</v>
      </c>
    </row>
    <row r="581" ht="36" hidden="1" customHeight="1" spans="1:17">
      <c r="A581" s="495">
        <v>2080807</v>
      </c>
      <c r="B581" s="336" t="s">
        <v>1695</v>
      </c>
      <c r="C581" s="388"/>
      <c r="D581" s="489">
        <f>ROUND(J581-Q581,0)</f>
        <v>0</v>
      </c>
      <c r="E581" s="488" t="str">
        <f t="shared" si="108"/>
        <v/>
      </c>
      <c r="F581" s="197" t="str">
        <f t="shared" si="119"/>
        <v>否</v>
      </c>
      <c r="G581" s="372" t="str">
        <f t="shared" si="120"/>
        <v>项</v>
      </c>
      <c r="H581" s="372" t="str">
        <f t="shared" si="121"/>
        <v>208</v>
      </c>
      <c r="I581" s="372" t="str">
        <f t="shared" si="122"/>
        <v>20808</v>
      </c>
      <c r="J581" s="372">
        <f t="shared" ref="J581:J644" si="123">ROUND(K581,0)</f>
        <v>0</v>
      </c>
      <c r="K581" s="372">
        <f t="shared" si="114"/>
        <v>0</v>
      </c>
      <c r="L581" s="236">
        <v>0</v>
      </c>
      <c r="M581" s="372">
        <v>0</v>
      </c>
      <c r="N581" s="236">
        <v>0</v>
      </c>
      <c r="O581" s="372">
        <v>0</v>
      </c>
      <c r="P581" s="372">
        <v>0</v>
      </c>
      <c r="Q581" s="372">
        <v>0</v>
      </c>
    </row>
    <row r="582" ht="36" customHeight="1" spans="1:17">
      <c r="A582" s="495">
        <v>2080808</v>
      </c>
      <c r="B582" s="336" t="s">
        <v>1696</v>
      </c>
      <c r="C582" s="388">
        <v>1</v>
      </c>
      <c r="D582" s="489"/>
      <c r="E582" s="488">
        <f t="shared" si="108"/>
        <v>-1</v>
      </c>
      <c r="F582" s="197" t="str">
        <f t="shared" si="119"/>
        <v>是</v>
      </c>
      <c r="G582" s="372" t="str">
        <f t="shared" si="120"/>
        <v>项</v>
      </c>
      <c r="H582" s="372" t="str">
        <f t="shared" si="121"/>
        <v>208</v>
      </c>
      <c r="I582" s="372" t="str">
        <f t="shared" si="122"/>
        <v>20808</v>
      </c>
      <c r="J582" s="372">
        <f t="shared" si="123"/>
        <v>0</v>
      </c>
      <c r="K582" s="372">
        <f t="shared" si="114"/>
        <v>0</v>
      </c>
      <c r="L582" s="236">
        <v>0</v>
      </c>
      <c r="M582" s="372">
        <v>0</v>
      </c>
      <c r="N582" s="236">
        <v>0</v>
      </c>
      <c r="O582" s="372">
        <v>0</v>
      </c>
      <c r="P582" s="372">
        <v>0</v>
      </c>
      <c r="Q582" s="372">
        <v>0</v>
      </c>
    </row>
    <row r="583" ht="33" customHeight="1" spans="1:17">
      <c r="A583" s="341">
        <v>2080899</v>
      </c>
      <c r="B583" s="336" t="s">
        <v>547</v>
      </c>
      <c r="C583" s="388">
        <v>1789</v>
      </c>
      <c r="D583" s="489">
        <v>2582</v>
      </c>
      <c r="E583" s="488">
        <f t="shared" ref="E583:E641" si="124">IF(C583&lt;&gt;0,D583/C583-1,"")</f>
        <v>0.443264393515931</v>
      </c>
      <c r="F583" s="197" t="str">
        <f t="shared" ref="F583:F636" si="125">IF(LEN(A583)=3,"是",IF(B583&lt;&gt;"",IF(SUM(C583:D583)&lt;&gt;0,"是","否"),"是"))</f>
        <v>是</v>
      </c>
      <c r="G583" s="372" t="str">
        <f t="shared" ref="G583:G641" si="126">IF(LEN(A583)=3,"类",IF(LEN(A583)=5,"款","项"))</f>
        <v>项</v>
      </c>
      <c r="H583" s="372" t="str">
        <f t="shared" ref="H583:H641" si="127">LEFT(A583,3)</f>
        <v>208</v>
      </c>
      <c r="I583" s="372" t="str">
        <f t="shared" si="122"/>
        <v>20808</v>
      </c>
      <c r="J583" s="372">
        <f t="shared" si="123"/>
        <v>2582</v>
      </c>
      <c r="K583" s="372">
        <f t="shared" ref="K583:K646" si="128">SUM(L583:P583)</f>
        <v>2581.887132</v>
      </c>
      <c r="L583" s="236">
        <v>0</v>
      </c>
      <c r="M583" s="372">
        <v>274.506</v>
      </c>
      <c r="N583" s="236">
        <v>0</v>
      </c>
      <c r="O583" s="372">
        <v>2289.624</v>
      </c>
      <c r="P583" s="372">
        <v>17.757132</v>
      </c>
      <c r="Q583" s="372">
        <v>0</v>
      </c>
    </row>
    <row r="584" ht="33" customHeight="1" spans="1:16">
      <c r="A584" s="341">
        <v>20809</v>
      </c>
      <c r="B584" s="336" t="s">
        <v>548</v>
      </c>
      <c r="C584" s="487">
        <f>SUM(C585:C590)</f>
        <v>333</v>
      </c>
      <c r="D584" s="487">
        <f>SUM(D585:D590)</f>
        <v>615</v>
      </c>
      <c r="E584" s="488">
        <f t="shared" si="124"/>
        <v>0.846846846846847</v>
      </c>
      <c r="F584" s="197" t="str">
        <f t="shared" si="125"/>
        <v>是</v>
      </c>
      <c r="G584" s="372" t="str">
        <f t="shared" si="126"/>
        <v>款</v>
      </c>
      <c r="H584" s="372" t="str">
        <f t="shared" si="127"/>
        <v>208</v>
      </c>
      <c r="I584" s="372" t="str">
        <f t="shared" si="122"/>
        <v>20809</v>
      </c>
      <c r="J584" s="372">
        <f t="shared" si="123"/>
        <v>0</v>
      </c>
      <c r="K584" s="372">
        <f t="shared" si="128"/>
        <v>0</v>
      </c>
      <c r="L584" s="236">
        <v>0</v>
      </c>
      <c r="N584" s="236">
        <v>0</v>
      </c>
      <c r="P584" s="372">
        <v>0</v>
      </c>
    </row>
    <row r="585" ht="33" customHeight="1" spans="1:17">
      <c r="A585" s="341">
        <v>2080901</v>
      </c>
      <c r="B585" s="336" t="s">
        <v>549</v>
      </c>
      <c r="C585" s="388">
        <v>117</v>
      </c>
      <c r="D585" s="489">
        <v>387</v>
      </c>
      <c r="E585" s="488">
        <f t="shared" si="124"/>
        <v>2.30769230769231</v>
      </c>
      <c r="F585" s="197" t="str">
        <f t="shared" si="125"/>
        <v>是</v>
      </c>
      <c r="G585" s="372" t="str">
        <f t="shared" si="126"/>
        <v>项</v>
      </c>
      <c r="H585" s="372" t="str">
        <f t="shared" si="127"/>
        <v>208</v>
      </c>
      <c r="I585" s="372" t="str">
        <f t="shared" si="122"/>
        <v>20809</v>
      </c>
      <c r="J585" s="372">
        <f t="shared" si="123"/>
        <v>387</v>
      </c>
      <c r="K585" s="372">
        <f t="shared" si="128"/>
        <v>387.4</v>
      </c>
      <c r="L585" s="236">
        <v>0</v>
      </c>
      <c r="M585" s="372">
        <v>291.4</v>
      </c>
      <c r="N585" s="236">
        <v>0</v>
      </c>
      <c r="O585" s="372">
        <v>96</v>
      </c>
      <c r="P585" s="372">
        <v>0</v>
      </c>
      <c r="Q585" s="372">
        <v>0</v>
      </c>
    </row>
    <row r="586" ht="33" customHeight="1" spans="1:17">
      <c r="A586" s="341">
        <v>2080902</v>
      </c>
      <c r="B586" s="336" t="s">
        <v>550</v>
      </c>
      <c r="C586" s="388">
        <v>48</v>
      </c>
      <c r="D586" s="489">
        <v>113</v>
      </c>
      <c r="E586" s="488">
        <f t="shared" si="124"/>
        <v>1.35416666666667</v>
      </c>
      <c r="F586" s="197" t="str">
        <f t="shared" si="125"/>
        <v>是</v>
      </c>
      <c r="G586" s="372" t="str">
        <f t="shared" si="126"/>
        <v>项</v>
      </c>
      <c r="H586" s="372" t="str">
        <f t="shared" si="127"/>
        <v>208</v>
      </c>
      <c r="I586" s="372" t="str">
        <f t="shared" si="122"/>
        <v>20809</v>
      </c>
      <c r="J586" s="372">
        <f t="shared" si="123"/>
        <v>113</v>
      </c>
      <c r="K586" s="372">
        <f t="shared" si="128"/>
        <v>113.267522</v>
      </c>
      <c r="L586" s="236">
        <v>0</v>
      </c>
      <c r="M586" s="372">
        <v>0</v>
      </c>
      <c r="N586" s="236">
        <v>0</v>
      </c>
      <c r="O586" s="545">
        <v>52</v>
      </c>
      <c r="P586" s="375">
        <v>61.267522</v>
      </c>
      <c r="Q586" s="372">
        <v>0</v>
      </c>
    </row>
    <row r="587" ht="33" customHeight="1" spans="1:17">
      <c r="A587" s="341">
        <v>2080903</v>
      </c>
      <c r="B587" s="336" t="s">
        <v>551</v>
      </c>
      <c r="C587" s="388">
        <v>12</v>
      </c>
      <c r="D587" s="489">
        <v>5</v>
      </c>
      <c r="E587" s="488">
        <f t="shared" si="124"/>
        <v>-0.583333333333333</v>
      </c>
      <c r="F587" s="197" t="str">
        <f t="shared" si="125"/>
        <v>是</v>
      </c>
      <c r="G587" s="372" t="str">
        <f t="shared" si="126"/>
        <v>项</v>
      </c>
      <c r="H587" s="372" t="str">
        <f t="shared" si="127"/>
        <v>208</v>
      </c>
      <c r="I587" s="372" t="str">
        <f t="shared" si="122"/>
        <v>20809</v>
      </c>
      <c r="J587" s="372">
        <f t="shared" si="123"/>
        <v>5</v>
      </c>
      <c r="K587" s="372">
        <f t="shared" si="128"/>
        <v>5.441845</v>
      </c>
      <c r="L587" s="236">
        <v>0</v>
      </c>
      <c r="M587" s="372">
        <v>0</v>
      </c>
      <c r="N587" s="236">
        <v>0</v>
      </c>
      <c r="O587" s="372">
        <v>0</v>
      </c>
      <c r="P587" s="372">
        <v>5.441845</v>
      </c>
      <c r="Q587" s="372">
        <v>0</v>
      </c>
    </row>
    <row r="588" ht="36" customHeight="1" spans="1:17">
      <c r="A588" s="341">
        <v>2080904</v>
      </c>
      <c r="B588" s="336" t="s">
        <v>552</v>
      </c>
      <c r="C588" s="388"/>
      <c r="D588" s="489">
        <v>1</v>
      </c>
      <c r="E588" s="488" t="str">
        <f t="shared" si="124"/>
        <v/>
      </c>
      <c r="F588" s="197" t="str">
        <f t="shared" si="125"/>
        <v>是</v>
      </c>
      <c r="G588" s="372" t="str">
        <f t="shared" si="126"/>
        <v>项</v>
      </c>
      <c r="H588" s="372" t="str">
        <f t="shared" si="127"/>
        <v>208</v>
      </c>
      <c r="I588" s="372" t="str">
        <f t="shared" si="122"/>
        <v>20809</v>
      </c>
      <c r="J588" s="372">
        <f t="shared" si="123"/>
        <v>1</v>
      </c>
      <c r="K588" s="372">
        <f t="shared" si="128"/>
        <v>0.77</v>
      </c>
      <c r="L588" s="236">
        <v>0</v>
      </c>
      <c r="M588" s="372">
        <v>0</v>
      </c>
      <c r="N588" s="236">
        <v>0</v>
      </c>
      <c r="O588" s="372">
        <v>0</v>
      </c>
      <c r="P588" s="372">
        <v>0.77</v>
      </c>
      <c r="Q588" s="372">
        <v>0</v>
      </c>
    </row>
    <row r="589" ht="33" customHeight="1" spans="1:17">
      <c r="A589" s="341">
        <v>2080905</v>
      </c>
      <c r="B589" s="336" t="s">
        <v>553</v>
      </c>
      <c r="C589" s="388">
        <v>151</v>
      </c>
      <c r="D589" s="489">
        <v>43</v>
      </c>
      <c r="E589" s="488">
        <f t="shared" si="124"/>
        <v>-0.71523178807947</v>
      </c>
      <c r="F589" s="197" t="str">
        <f t="shared" si="125"/>
        <v>是</v>
      </c>
      <c r="G589" s="372" t="str">
        <f t="shared" si="126"/>
        <v>项</v>
      </c>
      <c r="H589" s="372" t="str">
        <f t="shared" si="127"/>
        <v>208</v>
      </c>
      <c r="I589" s="372" t="str">
        <f t="shared" si="122"/>
        <v>20809</v>
      </c>
      <c r="J589" s="372">
        <f t="shared" si="123"/>
        <v>43</v>
      </c>
      <c r="K589" s="372">
        <f t="shared" si="128"/>
        <v>42.569066</v>
      </c>
      <c r="L589" s="236">
        <v>0</v>
      </c>
      <c r="M589" s="372">
        <v>0</v>
      </c>
      <c r="N589" s="236">
        <v>0</v>
      </c>
      <c r="O589" s="372">
        <v>0</v>
      </c>
      <c r="P589" s="545">
        <f>42.047837+0.521229</f>
        <v>42.569066</v>
      </c>
      <c r="Q589" s="372">
        <v>0</v>
      </c>
    </row>
    <row r="590" ht="33" customHeight="1" spans="1:17">
      <c r="A590" s="341">
        <v>2080999</v>
      </c>
      <c r="B590" s="336" t="s">
        <v>554</v>
      </c>
      <c r="C590" s="388">
        <v>5</v>
      </c>
      <c r="D590" s="489">
        <v>66</v>
      </c>
      <c r="E590" s="488">
        <f t="shared" si="124"/>
        <v>12.2</v>
      </c>
      <c r="F590" s="197" t="str">
        <f t="shared" si="125"/>
        <v>是</v>
      </c>
      <c r="G590" s="372" t="str">
        <f t="shared" si="126"/>
        <v>项</v>
      </c>
      <c r="H590" s="372" t="str">
        <f t="shared" si="127"/>
        <v>208</v>
      </c>
      <c r="I590" s="372" t="str">
        <f t="shared" si="122"/>
        <v>20809</v>
      </c>
      <c r="J590" s="372">
        <f t="shared" si="123"/>
        <v>66</v>
      </c>
      <c r="K590" s="372">
        <f t="shared" si="128"/>
        <v>66.45505</v>
      </c>
      <c r="L590" s="236">
        <v>0</v>
      </c>
      <c r="M590" s="372">
        <v>45.13</v>
      </c>
      <c r="N590" s="236">
        <v>0</v>
      </c>
      <c r="O590" s="372">
        <v>0</v>
      </c>
      <c r="P590" s="372">
        <v>21.32505</v>
      </c>
      <c r="Q590" s="372">
        <v>0</v>
      </c>
    </row>
    <row r="591" ht="33" customHeight="1" spans="1:16">
      <c r="A591" s="341">
        <v>20810</v>
      </c>
      <c r="B591" s="336" t="s">
        <v>555</v>
      </c>
      <c r="C591" s="487">
        <f>SUM(C592:C598)</f>
        <v>2385</v>
      </c>
      <c r="D591" s="487">
        <f>SUM(D592:D598)</f>
        <v>2521</v>
      </c>
      <c r="E591" s="488">
        <f t="shared" si="124"/>
        <v>0.0570230607966458</v>
      </c>
      <c r="F591" s="197" t="str">
        <f t="shared" si="125"/>
        <v>是</v>
      </c>
      <c r="G591" s="372" t="str">
        <f t="shared" si="126"/>
        <v>款</v>
      </c>
      <c r="H591" s="372" t="str">
        <f t="shared" si="127"/>
        <v>208</v>
      </c>
      <c r="I591" s="372" t="str">
        <f t="shared" si="122"/>
        <v>20810</v>
      </c>
      <c r="J591" s="372">
        <f t="shared" si="123"/>
        <v>0</v>
      </c>
      <c r="K591" s="372">
        <f t="shared" si="128"/>
        <v>0</v>
      </c>
      <c r="L591" s="236">
        <v>0</v>
      </c>
      <c r="N591" s="236">
        <v>0</v>
      </c>
      <c r="P591" s="372">
        <v>0</v>
      </c>
    </row>
    <row r="592" ht="33" customHeight="1" spans="1:17">
      <c r="A592" s="341">
        <v>2081001</v>
      </c>
      <c r="B592" s="336" t="s">
        <v>556</v>
      </c>
      <c r="C592" s="388">
        <v>176</v>
      </c>
      <c r="D592" s="489">
        <v>200</v>
      </c>
      <c r="E592" s="488">
        <f t="shared" si="124"/>
        <v>0.136363636363636</v>
      </c>
      <c r="F592" s="197" t="str">
        <f t="shared" si="125"/>
        <v>是</v>
      </c>
      <c r="G592" s="372" t="str">
        <f t="shared" si="126"/>
        <v>项</v>
      </c>
      <c r="H592" s="372" t="str">
        <f t="shared" si="127"/>
        <v>208</v>
      </c>
      <c r="I592" s="372" t="str">
        <f t="shared" si="122"/>
        <v>20810</v>
      </c>
      <c r="J592" s="372">
        <f t="shared" si="123"/>
        <v>200</v>
      </c>
      <c r="K592" s="372">
        <f t="shared" si="128"/>
        <v>200.432114</v>
      </c>
      <c r="L592" s="236">
        <v>0</v>
      </c>
      <c r="M592" s="372">
        <v>35.34</v>
      </c>
      <c r="N592" s="236">
        <v>0</v>
      </c>
      <c r="O592" s="372">
        <v>164.16</v>
      </c>
      <c r="P592" s="372">
        <v>0.932114</v>
      </c>
      <c r="Q592" s="372">
        <v>205.996</v>
      </c>
    </row>
    <row r="593" ht="33" customHeight="1" spans="1:17">
      <c r="A593" s="341">
        <v>2081002</v>
      </c>
      <c r="B593" s="336" t="s">
        <v>557</v>
      </c>
      <c r="C593" s="388">
        <v>1145</v>
      </c>
      <c r="D593" s="489">
        <v>1068</v>
      </c>
      <c r="E593" s="488">
        <f t="shared" si="124"/>
        <v>-0.0672489082969432</v>
      </c>
      <c r="F593" s="197" t="str">
        <f t="shared" si="125"/>
        <v>是</v>
      </c>
      <c r="G593" s="372" t="str">
        <f t="shared" si="126"/>
        <v>项</v>
      </c>
      <c r="H593" s="372" t="str">
        <f t="shared" si="127"/>
        <v>208</v>
      </c>
      <c r="I593" s="372" t="str">
        <f t="shared" si="122"/>
        <v>20810</v>
      </c>
      <c r="J593" s="372">
        <f t="shared" si="123"/>
        <v>1068</v>
      </c>
      <c r="K593" s="372">
        <f t="shared" si="128"/>
        <v>1067.983277</v>
      </c>
      <c r="L593" s="236">
        <v>0</v>
      </c>
      <c r="M593" s="372">
        <v>1.6673</v>
      </c>
      <c r="N593" s="236">
        <v>0</v>
      </c>
      <c r="O593" s="372">
        <v>800.232</v>
      </c>
      <c r="P593" s="372">
        <v>266.083977</v>
      </c>
      <c r="Q593" s="372">
        <v>0</v>
      </c>
    </row>
    <row r="594" ht="36" hidden="1" customHeight="1" spans="1:17">
      <c r="A594" s="341">
        <v>2081003</v>
      </c>
      <c r="B594" s="336" t="s">
        <v>558</v>
      </c>
      <c r="C594" s="388">
        <v>0</v>
      </c>
      <c r="D594" s="489">
        <f>ROUND(J594-Q594,0)</f>
        <v>0</v>
      </c>
      <c r="E594" s="488" t="str">
        <f t="shared" si="124"/>
        <v/>
      </c>
      <c r="F594" s="197" t="str">
        <f t="shared" si="125"/>
        <v>否</v>
      </c>
      <c r="G594" s="372" t="str">
        <f t="shared" si="126"/>
        <v>项</v>
      </c>
      <c r="H594" s="372" t="str">
        <f t="shared" si="127"/>
        <v>208</v>
      </c>
      <c r="I594" s="372" t="str">
        <f t="shared" si="122"/>
        <v>20810</v>
      </c>
      <c r="J594" s="372">
        <f t="shared" si="123"/>
        <v>0</v>
      </c>
      <c r="K594" s="372">
        <f t="shared" si="128"/>
        <v>0</v>
      </c>
      <c r="L594" s="236">
        <v>0</v>
      </c>
      <c r="M594" s="372">
        <v>0</v>
      </c>
      <c r="N594" s="236">
        <v>0</v>
      </c>
      <c r="O594" s="372">
        <v>0</v>
      </c>
      <c r="P594" s="372">
        <v>0</v>
      </c>
      <c r="Q594" s="372">
        <v>0</v>
      </c>
    </row>
    <row r="595" ht="33" customHeight="1" spans="1:17">
      <c r="A595" s="341">
        <v>2081004</v>
      </c>
      <c r="B595" s="336" t="s">
        <v>559</v>
      </c>
      <c r="C595" s="388">
        <v>541</v>
      </c>
      <c r="D595" s="489">
        <v>636</v>
      </c>
      <c r="E595" s="488">
        <f t="shared" si="124"/>
        <v>0.175600739371534</v>
      </c>
      <c r="F595" s="197" t="str">
        <f t="shared" si="125"/>
        <v>是</v>
      </c>
      <c r="G595" s="372" t="str">
        <f t="shared" si="126"/>
        <v>项</v>
      </c>
      <c r="H595" s="372" t="str">
        <f t="shared" si="127"/>
        <v>208</v>
      </c>
      <c r="I595" s="372" t="str">
        <f t="shared" si="122"/>
        <v>20810</v>
      </c>
      <c r="J595" s="372">
        <f t="shared" si="123"/>
        <v>636</v>
      </c>
      <c r="K595" s="372">
        <f t="shared" si="128"/>
        <v>636.08876</v>
      </c>
      <c r="L595" s="236">
        <v>18.29876</v>
      </c>
      <c r="M595" s="372">
        <v>617.79</v>
      </c>
      <c r="N595" s="236">
        <v>0</v>
      </c>
      <c r="O595" s="372">
        <v>0</v>
      </c>
      <c r="P595" s="372">
        <v>0</v>
      </c>
      <c r="Q595" s="372">
        <v>0</v>
      </c>
    </row>
    <row r="596" ht="33" customHeight="1" spans="1:17">
      <c r="A596" s="341">
        <v>2081005</v>
      </c>
      <c r="B596" s="336" t="s">
        <v>560</v>
      </c>
      <c r="C596" s="388">
        <v>314</v>
      </c>
      <c r="D596" s="489">
        <v>296</v>
      </c>
      <c r="E596" s="488">
        <f t="shared" si="124"/>
        <v>-0.0573248407643312</v>
      </c>
      <c r="F596" s="197" t="str">
        <f t="shared" si="125"/>
        <v>是</v>
      </c>
      <c r="G596" s="372" t="str">
        <f t="shared" si="126"/>
        <v>项</v>
      </c>
      <c r="H596" s="372" t="str">
        <f t="shared" si="127"/>
        <v>208</v>
      </c>
      <c r="I596" s="372" t="str">
        <f t="shared" si="122"/>
        <v>20810</v>
      </c>
      <c r="J596" s="372">
        <f t="shared" si="123"/>
        <v>296</v>
      </c>
      <c r="K596" s="372">
        <f t="shared" si="128"/>
        <v>296.040708</v>
      </c>
      <c r="L596" s="236">
        <v>293.390708</v>
      </c>
      <c r="M596" s="372">
        <v>2.65</v>
      </c>
      <c r="N596" s="236">
        <v>0</v>
      </c>
      <c r="O596" s="372">
        <v>0</v>
      </c>
      <c r="P596" s="372">
        <v>0</v>
      </c>
      <c r="Q596" s="372">
        <v>0</v>
      </c>
    </row>
    <row r="597" ht="36" customHeight="1" spans="1:17">
      <c r="A597" s="341">
        <v>2081006</v>
      </c>
      <c r="B597" s="336" t="s">
        <v>561</v>
      </c>
      <c r="C597" s="388">
        <v>209</v>
      </c>
      <c r="D597" s="489">
        <v>321</v>
      </c>
      <c r="E597" s="488">
        <f t="shared" si="124"/>
        <v>0.535885167464115</v>
      </c>
      <c r="F597" s="197" t="str">
        <f t="shared" si="125"/>
        <v>是</v>
      </c>
      <c r="G597" s="372" t="str">
        <f t="shared" si="126"/>
        <v>项</v>
      </c>
      <c r="H597" s="372" t="str">
        <f t="shared" si="127"/>
        <v>208</v>
      </c>
      <c r="I597" s="372" t="str">
        <f t="shared" si="122"/>
        <v>20810</v>
      </c>
      <c r="J597" s="372">
        <f t="shared" si="123"/>
        <v>321</v>
      </c>
      <c r="K597" s="372">
        <f t="shared" si="128"/>
        <v>321.444606</v>
      </c>
      <c r="L597" s="236">
        <v>0</v>
      </c>
      <c r="M597" s="372">
        <v>1.671883</v>
      </c>
      <c r="N597" s="236">
        <v>0</v>
      </c>
      <c r="O597" s="372">
        <v>0</v>
      </c>
      <c r="P597" s="372">
        <v>319.772723</v>
      </c>
      <c r="Q597" s="372">
        <v>0</v>
      </c>
    </row>
    <row r="598" ht="33" hidden="1" customHeight="1" spans="1:17">
      <c r="A598" s="341">
        <v>2081099</v>
      </c>
      <c r="B598" s="336" t="s">
        <v>562</v>
      </c>
      <c r="C598" s="388">
        <v>0</v>
      </c>
      <c r="D598" s="489">
        <f>ROUND(J598-Q598,0)</f>
        <v>0</v>
      </c>
      <c r="E598" s="488" t="str">
        <f t="shared" si="124"/>
        <v/>
      </c>
      <c r="F598" s="197" t="str">
        <f t="shared" si="125"/>
        <v>否</v>
      </c>
      <c r="G598" s="372" t="str">
        <f t="shared" si="126"/>
        <v>项</v>
      </c>
      <c r="H598" s="372" t="str">
        <f t="shared" si="127"/>
        <v>208</v>
      </c>
      <c r="I598" s="372" t="str">
        <f t="shared" si="122"/>
        <v>20810</v>
      </c>
      <c r="J598" s="372">
        <f t="shared" si="123"/>
        <v>0</v>
      </c>
      <c r="K598" s="372">
        <f t="shared" si="128"/>
        <v>0</v>
      </c>
      <c r="L598" s="236">
        <v>0</v>
      </c>
      <c r="M598" s="372">
        <v>0</v>
      </c>
      <c r="N598" s="236">
        <v>0</v>
      </c>
      <c r="O598" s="372">
        <v>0</v>
      </c>
      <c r="P598" s="372">
        <v>0</v>
      </c>
      <c r="Q598" s="372">
        <v>0</v>
      </c>
    </row>
    <row r="599" ht="33" customHeight="1" spans="1:16">
      <c r="A599" s="341">
        <v>20811</v>
      </c>
      <c r="B599" s="336" t="s">
        <v>563</v>
      </c>
      <c r="C599" s="487">
        <f>SUM(C600:C607)</f>
        <v>2494</v>
      </c>
      <c r="D599" s="487">
        <f>SUM(D600:D607)</f>
        <v>2647</v>
      </c>
      <c r="E599" s="488">
        <f t="shared" si="124"/>
        <v>0.0613472333600642</v>
      </c>
      <c r="F599" s="197" t="str">
        <f t="shared" si="125"/>
        <v>是</v>
      </c>
      <c r="G599" s="372" t="str">
        <f t="shared" si="126"/>
        <v>款</v>
      </c>
      <c r="H599" s="372" t="str">
        <f t="shared" si="127"/>
        <v>208</v>
      </c>
      <c r="I599" s="372" t="str">
        <f t="shared" si="122"/>
        <v>20811</v>
      </c>
      <c r="J599" s="372">
        <f t="shared" si="123"/>
        <v>0</v>
      </c>
      <c r="K599" s="372">
        <f t="shared" si="128"/>
        <v>0</v>
      </c>
      <c r="L599" s="236">
        <v>0</v>
      </c>
      <c r="N599" s="236">
        <v>0</v>
      </c>
      <c r="P599" s="372">
        <v>0</v>
      </c>
    </row>
    <row r="600" ht="33" customHeight="1" spans="1:17">
      <c r="A600" s="341">
        <v>2081101</v>
      </c>
      <c r="B600" s="336" t="s">
        <v>145</v>
      </c>
      <c r="C600" s="388">
        <v>124</v>
      </c>
      <c r="D600" s="489">
        <v>110</v>
      </c>
      <c r="E600" s="488">
        <f t="shared" si="124"/>
        <v>-0.112903225806452</v>
      </c>
      <c r="F600" s="197" t="str">
        <f t="shared" si="125"/>
        <v>是</v>
      </c>
      <c r="G600" s="372" t="str">
        <f t="shared" si="126"/>
        <v>项</v>
      </c>
      <c r="H600" s="372" t="str">
        <f t="shared" si="127"/>
        <v>208</v>
      </c>
      <c r="I600" s="372" t="str">
        <f t="shared" si="122"/>
        <v>20811</v>
      </c>
      <c r="J600" s="372">
        <f t="shared" si="123"/>
        <v>110</v>
      </c>
      <c r="K600" s="372">
        <f t="shared" si="128"/>
        <v>109.80744</v>
      </c>
      <c r="L600" s="236">
        <v>109.80744</v>
      </c>
      <c r="M600" s="372">
        <v>0</v>
      </c>
      <c r="N600" s="236">
        <v>0</v>
      </c>
      <c r="O600" s="372">
        <v>0</v>
      </c>
      <c r="P600" s="372">
        <v>0</v>
      </c>
      <c r="Q600" s="372">
        <v>0</v>
      </c>
    </row>
    <row r="601" ht="36" hidden="1" customHeight="1" spans="1:17">
      <c r="A601" s="341">
        <v>2081102</v>
      </c>
      <c r="B601" s="336" t="s">
        <v>146</v>
      </c>
      <c r="C601" s="388">
        <v>0</v>
      </c>
      <c r="D601" s="489">
        <f>ROUND(J601-Q601,0)</f>
        <v>0</v>
      </c>
      <c r="E601" s="488" t="str">
        <f t="shared" si="124"/>
        <v/>
      </c>
      <c r="F601" s="197" t="str">
        <f t="shared" si="125"/>
        <v>否</v>
      </c>
      <c r="G601" s="372" t="str">
        <f t="shared" si="126"/>
        <v>项</v>
      </c>
      <c r="H601" s="372" t="str">
        <f t="shared" si="127"/>
        <v>208</v>
      </c>
      <c r="I601" s="372" t="str">
        <f t="shared" si="122"/>
        <v>20811</v>
      </c>
      <c r="J601" s="372">
        <f t="shared" si="123"/>
        <v>0</v>
      </c>
      <c r="K601" s="372">
        <f t="shared" si="128"/>
        <v>0</v>
      </c>
      <c r="L601" s="236">
        <v>0</v>
      </c>
      <c r="M601" s="372">
        <v>0</v>
      </c>
      <c r="N601" s="236">
        <v>0</v>
      </c>
      <c r="O601" s="372">
        <v>0</v>
      </c>
      <c r="P601" s="372">
        <v>0</v>
      </c>
      <c r="Q601" s="372">
        <v>0</v>
      </c>
    </row>
    <row r="602" ht="36" hidden="1" customHeight="1" spans="1:17">
      <c r="A602" s="341">
        <v>2081103</v>
      </c>
      <c r="B602" s="336" t="s">
        <v>147</v>
      </c>
      <c r="C602" s="388">
        <v>0</v>
      </c>
      <c r="D602" s="489">
        <f>ROUND(J602-Q602,0)</f>
        <v>0</v>
      </c>
      <c r="E602" s="488" t="str">
        <f t="shared" si="124"/>
        <v/>
      </c>
      <c r="F602" s="197" t="str">
        <f t="shared" si="125"/>
        <v>否</v>
      </c>
      <c r="G602" s="372" t="str">
        <f t="shared" si="126"/>
        <v>项</v>
      </c>
      <c r="H602" s="372" t="str">
        <f t="shared" si="127"/>
        <v>208</v>
      </c>
      <c r="I602" s="372" t="str">
        <f t="shared" si="122"/>
        <v>20811</v>
      </c>
      <c r="J602" s="372">
        <f t="shared" si="123"/>
        <v>0</v>
      </c>
      <c r="K602" s="372">
        <f t="shared" si="128"/>
        <v>0</v>
      </c>
      <c r="L602" s="236">
        <v>0</v>
      </c>
      <c r="M602" s="372">
        <v>0</v>
      </c>
      <c r="N602" s="236">
        <v>0</v>
      </c>
      <c r="O602" s="372">
        <v>0</v>
      </c>
      <c r="P602" s="372">
        <v>0</v>
      </c>
      <c r="Q602" s="372">
        <v>0</v>
      </c>
    </row>
    <row r="603" ht="33" customHeight="1" spans="1:17">
      <c r="A603" s="341">
        <v>2081104</v>
      </c>
      <c r="B603" s="336" t="s">
        <v>564</v>
      </c>
      <c r="C603" s="388">
        <v>54</v>
      </c>
      <c r="D603" s="489">
        <v>13</v>
      </c>
      <c r="E603" s="488">
        <f t="shared" si="124"/>
        <v>-0.759259259259259</v>
      </c>
      <c r="F603" s="197" t="str">
        <f t="shared" si="125"/>
        <v>是</v>
      </c>
      <c r="G603" s="372" t="str">
        <f t="shared" si="126"/>
        <v>项</v>
      </c>
      <c r="H603" s="372" t="str">
        <f t="shared" si="127"/>
        <v>208</v>
      </c>
      <c r="I603" s="372" t="str">
        <f t="shared" si="122"/>
        <v>20811</v>
      </c>
      <c r="J603" s="372">
        <f t="shared" si="123"/>
        <v>13</v>
      </c>
      <c r="K603" s="372">
        <f t="shared" si="128"/>
        <v>13.46891</v>
      </c>
      <c r="L603" s="236">
        <v>0</v>
      </c>
      <c r="M603" s="372">
        <v>0</v>
      </c>
      <c r="N603" s="236">
        <v>0</v>
      </c>
      <c r="O603" s="372">
        <v>0</v>
      </c>
      <c r="P603" s="372">
        <v>13.46891</v>
      </c>
      <c r="Q603" s="372">
        <v>0</v>
      </c>
    </row>
    <row r="604" ht="33" customHeight="1" spans="1:17">
      <c r="A604" s="341">
        <v>2081105</v>
      </c>
      <c r="B604" s="336" t="s">
        <v>1697</v>
      </c>
      <c r="C604" s="388">
        <v>225</v>
      </c>
      <c r="D604" s="489">
        <v>166</v>
      </c>
      <c r="E604" s="488">
        <f t="shared" si="124"/>
        <v>-0.262222222222222</v>
      </c>
      <c r="F604" s="197" t="str">
        <f t="shared" si="125"/>
        <v>是</v>
      </c>
      <c r="G604" s="372" t="str">
        <f t="shared" si="126"/>
        <v>项</v>
      </c>
      <c r="H604" s="372" t="str">
        <f t="shared" si="127"/>
        <v>208</v>
      </c>
      <c r="I604" s="372" t="str">
        <f t="shared" si="122"/>
        <v>20811</v>
      </c>
      <c r="J604" s="372">
        <f t="shared" si="123"/>
        <v>166</v>
      </c>
      <c r="K604" s="372">
        <f t="shared" si="128"/>
        <v>165.94635</v>
      </c>
      <c r="L604" s="236">
        <v>0</v>
      </c>
      <c r="M604" s="372">
        <v>6.115</v>
      </c>
      <c r="N604" s="236">
        <v>0</v>
      </c>
      <c r="O604" s="372">
        <v>94.035</v>
      </c>
      <c r="P604" s="372">
        <v>65.79635</v>
      </c>
      <c r="Q604" s="372">
        <v>57.8</v>
      </c>
    </row>
    <row r="605" ht="36" hidden="1" customHeight="1" spans="1:17">
      <c r="A605" s="341">
        <v>2081106</v>
      </c>
      <c r="B605" s="336" t="s">
        <v>566</v>
      </c>
      <c r="C605" s="388">
        <v>0</v>
      </c>
      <c r="D605" s="489">
        <f>ROUND(J605-Q605,0)</f>
        <v>0</v>
      </c>
      <c r="E605" s="488" t="str">
        <f t="shared" si="124"/>
        <v/>
      </c>
      <c r="F605" s="197" t="str">
        <f t="shared" si="125"/>
        <v>否</v>
      </c>
      <c r="G605" s="372" t="str">
        <f t="shared" si="126"/>
        <v>项</v>
      </c>
      <c r="H605" s="372" t="str">
        <f t="shared" si="127"/>
        <v>208</v>
      </c>
      <c r="I605" s="372" t="str">
        <f t="shared" si="122"/>
        <v>20811</v>
      </c>
      <c r="J605" s="372">
        <f t="shared" si="123"/>
        <v>0</v>
      </c>
      <c r="K605" s="372">
        <f t="shared" si="128"/>
        <v>0</v>
      </c>
      <c r="L605" s="236">
        <v>0</v>
      </c>
      <c r="M605" s="372">
        <v>0</v>
      </c>
      <c r="N605" s="236">
        <v>0</v>
      </c>
      <c r="O605" s="372">
        <v>0</v>
      </c>
      <c r="P605" s="372">
        <v>0</v>
      </c>
      <c r="Q605" s="372">
        <v>0</v>
      </c>
    </row>
    <row r="606" ht="33" customHeight="1" spans="1:17">
      <c r="A606" s="341">
        <v>2081107</v>
      </c>
      <c r="B606" s="336" t="s">
        <v>567</v>
      </c>
      <c r="C606" s="388">
        <v>1516</v>
      </c>
      <c r="D606" s="489">
        <v>1604</v>
      </c>
      <c r="E606" s="488">
        <f t="shared" si="124"/>
        <v>0.0580474934036939</v>
      </c>
      <c r="F606" s="197" t="str">
        <f t="shared" si="125"/>
        <v>是</v>
      </c>
      <c r="G606" s="372" t="str">
        <f t="shared" si="126"/>
        <v>项</v>
      </c>
      <c r="H606" s="372" t="str">
        <f t="shared" si="127"/>
        <v>208</v>
      </c>
      <c r="I606" s="372" t="str">
        <f t="shared" si="122"/>
        <v>20811</v>
      </c>
      <c r="J606" s="372">
        <f t="shared" si="123"/>
        <v>1604</v>
      </c>
      <c r="K606" s="372">
        <f t="shared" si="128"/>
        <v>1604.1264</v>
      </c>
      <c r="L606" s="236">
        <v>0</v>
      </c>
      <c r="M606" s="372">
        <v>317.28</v>
      </c>
      <c r="N606" s="236">
        <v>0</v>
      </c>
      <c r="O606" s="372">
        <v>1269.12</v>
      </c>
      <c r="P606" s="372">
        <v>17.7264</v>
      </c>
      <c r="Q606" s="372">
        <v>0</v>
      </c>
    </row>
    <row r="607" ht="33" customHeight="1" spans="1:17">
      <c r="A607" s="341">
        <v>2081199</v>
      </c>
      <c r="B607" s="336" t="s">
        <v>568</v>
      </c>
      <c r="C607" s="388">
        <v>575</v>
      </c>
      <c r="D607" s="489">
        <v>754</v>
      </c>
      <c r="E607" s="488">
        <f t="shared" si="124"/>
        <v>0.311304347826087</v>
      </c>
      <c r="F607" s="197" t="str">
        <f t="shared" si="125"/>
        <v>是</v>
      </c>
      <c r="G607" s="372" t="str">
        <f t="shared" si="126"/>
        <v>项</v>
      </c>
      <c r="H607" s="372" t="str">
        <f t="shared" si="127"/>
        <v>208</v>
      </c>
      <c r="I607" s="372" t="str">
        <f t="shared" si="122"/>
        <v>20811</v>
      </c>
      <c r="J607" s="372">
        <f t="shared" si="123"/>
        <v>754</v>
      </c>
      <c r="K607" s="372">
        <f t="shared" si="128"/>
        <v>754.063672</v>
      </c>
      <c r="L607" s="236">
        <v>0</v>
      </c>
      <c r="M607" s="372">
        <v>164.8256</v>
      </c>
      <c r="N607" s="236">
        <v>0</v>
      </c>
      <c r="O607" s="372">
        <v>556.1384</v>
      </c>
      <c r="P607" s="372">
        <v>33.099672</v>
      </c>
      <c r="Q607" s="372">
        <v>0</v>
      </c>
    </row>
    <row r="608" ht="33" customHeight="1" spans="1:16">
      <c r="A608" s="341">
        <v>20816</v>
      </c>
      <c r="B608" s="336" t="s">
        <v>569</v>
      </c>
      <c r="C608" s="487">
        <f>SUM(C609:C612)</f>
        <v>103</v>
      </c>
      <c r="D608" s="487">
        <f>SUM(D609:D612)</f>
        <v>93</v>
      </c>
      <c r="E608" s="488">
        <f t="shared" si="124"/>
        <v>-0.0970873786407767</v>
      </c>
      <c r="F608" s="197" t="str">
        <f t="shared" si="125"/>
        <v>是</v>
      </c>
      <c r="G608" s="372" t="str">
        <f t="shared" si="126"/>
        <v>款</v>
      </c>
      <c r="H608" s="372" t="str">
        <f t="shared" si="127"/>
        <v>208</v>
      </c>
      <c r="I608" s="372" t="str">
        <f t="shared" si="122"/>
        <v>20816</v>
      </c>
      <c r="J608" s="372">
        <f t="shared" si="123"/>
        <v>0</v>
      </c>
      <c r="K608" s="372">
        <f t="shared" si="128"/>
        <v>0</v>
      </c>
      <c r="L608" s="236">
        <v>0</v>
      </c>
      <c r="N608" s="236">
        <v>0</v>
      </c>
      <c r="O608" s="372">
        <v>0</v>
      </c>
      <c r="P608" s="372">
        <v>0</v>
      </c>
    </row>
    <row r="609" ht="33" customHeight="1" spans="1:17">
      <c r="A609" s="341">
        <v>2081601</v>
      </c>
      <c r="B609" s="336" t="s">
        <v>145</v>
      </c>
      <c r="C609" s="388">
        <v>100</v>
      </c>
      <c r="D609" s="489">
        <v>90</v>
      </c>
      <c r="E609" s="488">
        <f t="shared" si="124"/>
        <v>-0.1</v>
      </c>
      <c r="F609" s="197" t="str">
        <f t="shared" si="125"/>
        <v>是</v>
      </c>
      <c r="G609" s="372" t="str">
        <f t="shared" si="126"/>
        <v>项</v>
      </c>
      <c r="H609" s="372" t="str">
        <f t="shared" si="127"/>
        <v>208</v>
      </c>
      <c r="I609" s="372" t="str">
        <f t="shared" si="122"/>
        <v>20816</v>
      </c>
      <c r="J609" s="372">
        <f t="shared" si="123"/>
        <v>90</v>
      </c>
      <c r="K609" s="372">
        <f t="shared" si="128"/>
        <v>89.7024</v>
      </c>
      <c r="L609" s="236">
        <v>89.7024</v>
      </c>
      <c r="M609" s="372">
        <v>0</v>
      </c>
      <c r="N609" s="236">
        <v>0</v>
      </c>
      <c r="O609" s="372">
        <v>0</v>
      </c>
      <c r="P609" s="372">
        <v>0</v>
      </c>
      <c r="Q609" s="372">
        <v>0</v>
      </c>
    </row>
    <row r="610" ht="36" hidden="1" customHeight="1" spans="1:17">
      <c r="A610" s="341">
        <v>2081602</v>
      </c>
      <c r="B610" s="336" t="s">
        <v>146</v>
      </c>
      <c r="C610" s="388">
        <v>0</v>
      </c>
      <c r="D610" s="489">
        <f>ROUND(J610-Q610,0)</f>
        <v>0</v>
      </c>
      <c r="E610" s="488" t="str">
        <f t="shared" si="124"/>
        <v/>
      </c>
      <c r="F610" s="197" t="str">
        <f t="shared" si="125"/>
        <v>否</v>
      </c>
      <c r="G610" s="372" t="str">
        <f t="shared" si="126"/>
        <v>项</v>
      </c>
      <c r="H610" s="372" t="str">
        <f t="shared" si="127"/>
        <v>208</v>
      </c>
      <c r="I610" s="372" t="str">
        <f t="shared" si="122"/>
        <v>20816</v>
      </c>
      <c r="J610" s="372">
        <f t="shared" si="123"/>
        <v>0</v>
      </c>
      <c r="K610" s="372">
        <f t="shared" si="128"/>
        <v>0</v>
      </c>
      <c r="L610" s="236">
        <v>0</v>
      </c>
      <c r="M610" s="372">
        <v>0</v>
      </c>
      <c r="N610" s="236">
        <v>0</v>
      </c>
      <c r="O610" s="372">
        <v>0</v>
      </c>
      <c r="P610" s="372">
        <v>0</v>
      </c>
      <c r="Q610" s="372">
        <v>0</v>
      </c>
    </row>
    <row r="611" ht="36" hidden="1" customHeight="1" spans="1:17">
      <c r="A611" s="341">
        <v>2081603</v>
      </c>
      <c r="B611" s="336" t="s">
        <v>147</v>
      </c>
      <c r="C611" s="388">
        <v>0</v>
      </c>
      <c r="D611" s="489">
        <f>ROUND(J611-Q611,0)</f>
        <v>0</v>
      </c>
      <c r="E611" s="488" t="str">
        <f t="shared" si="124"/>
        <v/>
      </c>
      <c r="F611" s="197" t="str">
        <f t="shared" si="125"/>
        <v>否</v>
      </c>
      <c r="G611" s="372" t="str">
        <f t="shared" si="126"/>
        <v>项</v>
      </c>
      <c r="H611" s="372" t="str">
        <f t="shared" si="127"/>
        <v>208</v>
      </c>
      <c r="I611" s="372" t="str">
        <f t="shared" si="122"/>
        <v>20816</v>
      </c>
      <c r="J611" s="372">
        <f t="shared" si="123"/>
        <v>0</v>
      </c>
      <c r="K611" s="372">
        <f t="shared" si="128"/>
        <v>0</v>
      </c>
      <c r="L611" s="236">
        <v>0</v>
      </c>
      <c r="M611" s="372">
        <v>0</v>
      </c>
      <c r="N611" s="236">
        <v>0</v>
      </c>
      <c r="O611" s="372">
        <v>0</v>
      </c>
      <c r="P611" s="372">
        <v>0</v>
      </c>
      <c r="Q611" s="372">
        <v>0</v>
      </c>
    </row>
    <row r="612" ht="33" customHeight="1" spans="1:17">
      <c r="A612" s="341">
        <v>2081699</v>
      </c>
      <c r="B612" s="336" t="s">
        <v>570</v>
      </c>
      <c r="C612" s="388">
        <v>3</v>
      </c>
      <c r="D612" s="489">
        <v>3</v>
      </c>
      <c r="E612" s="488">
        <f t="shared" si="124"/>
        <v>0</v>
      </c>
      <c r="F612" s="197" t="str">
        <f t="shared" si="125"/>
        <v>是</v>
      </c>
      <c r="G612" s="372" t="str">
        <f t="shared" si="126"/>
        <v>项</v>
      </c>
      <c r="H612" s="372" t="str">
        <f t="shared" si="127"/>
        <v>208</v>
      </c>
      <c r="I612" s="372" t="str">
        <f t="shared" si="122"/>
        <v>20816</v>
      </c>
      <c r="J612" s="372">
        <f t="shared" si="123"/>
        <v>3</v>
      </c>
      <c r="K612" s="372">
        <f t="shared" si="128"/>
        <v>3</v>
      </c>
      <c r="L612" s="236">
        <v>0</v>
      </c>
      <c r="M612" s="372">
        <v>3</v>
      </c>
      <c r="N612" s="236">
        <v>0</v>
      </c>
      <c r="O612" s="372">
        <v>0</v>
      </c>
      <c r="P612" s="372">
        <v>0</v>
      </c>
      <c r="Q612" s="372">
        <v>0</v>
      </c>
    </row>
    <row r="613" ht="33" customHeight="1" spans="1:16">
      <c r="A613" s="341">
        <v>20819</v>
      </c>
      <c r="B613" s="336" t="s">
        <v>571</v>
      </c>
      <c r="C613" s="487">
        <f>SUM(C614:C615)</f>
        <v>23461</v>
      </c>
      <c r="D613" s="487">
        <f>SUM(D614:D615)</f>
        <v>22148</v>
      </c>
      <c r="E613" s="488">
        <f t="shared" si="124"/>
        <v>-0.0559652188738758</v>
      </c>
      <c r="F613" s="197" t="str">
        <f t="shared" si="125"/>
        <v>是</v>
      </c>
      <c r="G613" s="372" t="str">
        <f t="shared" si="126"/>
        <v>款</v>
      </c>
      <c r="H613" s="372" t="str">
        <f t="shared" si="127"/>
        <v>208</v>
      </c>
      <c r="I613" s="372" t="str">
        <f t="shared" si="122"/>
        <v>20819</v>
      </c>
      <c r="J613" s="372">
        <f t="shared" si="123"/>
        <v>0</v>
      </c>
      <c r="K613" s="372">
        <f t="shared" si="128"/>
        <v>0</v>
      </c>
      <c r="L613" s="236">
        <v>0</v>
      </c>
      <c r="N613" s="236">
        <v>0</v>
      </c>
      <c r="P613" s="372">
        <v>0</v>
      </c>
    </row>
    <row r="614" ht="33" customHeight="1" spans="1:17">
      <c r="A614" s="341">
        <v>2081901</v>
      </c>
      <c r="B614" s="336" t="s">
        <v>572</v>
      </c>
      <c r="C614" s="388">
        <v>12854</v>
      </c>
      <c r="D614" s="489">
        <v>11989</v>
      </c>
      <c r="E614" s="488">
        <f t="shared" si="124"/>
        <v>-0.0672942274778279</v>
      </c>
      <c r="F614" s="197" t="str">
        <f t="shared" si="125"/>
        <v>是</v>
      </c>
      <c r="G614" s="372" t="str">
        <f t="shared" si="126"/>
        <v>项</v>
      </c>
      <c r="H614" s="372" t="str">
        <f t="shared" si="127"/>
        <v>208</v>
      </c>
      <c r="I614" s="372" t="str">
        <f t="shared" si="122"/>
        <v>20819</v>
      </c>
      <c r="J614" s="372">
        <f t="shared" si="123"/>
        <v>11989</v>
      </c>
      <c r="K614" s="372">
        <f t="shared" si="128"/>
        <v>11988.739</v>
      </c>
      <c r="L614" s="236">
        <v>0</v>
      </c>
      <c r="M614" s="372">
        <v>178.018</v>
      </c>
      <c r="N614" s="236">
        <v>0</v>
      </c>
      <c r="O614" s="372">
        <v>11810.721</v>
      </c>
      <c r="P614" s="372">
        <v>0</v>
      </c>
      <c r="Q614" s="372">
        <v>7708.004</v>
      </c>
    </row>
    <row r="615" ht="33" customHeight="1" spans="1:18">
      <c r="A615" s="341">
        <v>2081902</v>
      </c>
      <c r="B615" s="336" t="s">
        <v>573</v>
      </c>
      <c r="C615" s="388">
        <v>10607</v>
      </c>
      <c r="D615" s="489">
        <v>10159</v>
      </c>
      <c r="E615" s="488">
        <f t="shared" si="124"/>
        <v>-0.0422362590741963</v>
      </c>
      <c r="F615" s="197" t="str">
        <f t="shared" si="125"/>
        <v>是</v>
      </c>
      <c r="G615" s="372" t="str">
        <f t="shared" si="126"/>
        <v>项</v>
      </c>
      <c r="H615" s="372" t="str">
        <f t="shared" si="127"/>
        <v>208</v>
      </c>
      <c r="I615" s="372" t="str">
        <f t="shared" si="122"/>
        <v>20819</v>
      </c>
      <c r="J615" s="372">
        <f t="shared" si="123"/>
        <v>10159</v>
      </c>
      <c r="K615" s="372">
        <f t="shared" si="128"/>
        <v>10158.744</v>
      </c>
      <c r="L615" s="236">
        <v>0</v>
      </c>
      <c r="M615" s="372">
        <v>0</v>
      </c>
      <c r="N615" s="236">
        <v>0</v>
      </c>
      <c r="O615" s="372">
        <v>10158.744</v>
      </c>
      <c r="P615" s="372">
        <v>0</v>
      </c>
      <c r="Q615" s="372">
        <v>7000</v>
      </c>
      <c r="R615" s="372">
        <v>812.6995</v>
      </c>
    </row>
    <row r="616" ht="33" customHeight="1" spans="1:16">
      <c r="A616" s="341">
        <v>20820</v>
      </c>
      <c r="B616" s="336" t="s">
        <v>574</v>
      </c>
      <c r="C616" s="487">
        <f>SUM(C617:C618)</f>
        <v>1640</v>
      </c>
      <c r="D616" s="487">
        <f>SUM(D617:D618)</f>
        <v>1680</v>
      </c>
      <c r="E616" s="488">
        <f t="shared" si="124"/>
        <v>0.024390243902439</v>
      </c>
      <c r="F616" s="197" t="str">
        <f t="shared" si="125"/>
        <v>是</v>
      </c>
      <c r="G616" s="372" t="str">
        <f t="shared" si="126"/>
        <v>款</v>
      </c>
      <c r="H616" s="372" t="str">
        <f t="shared" si="127"/>
        <v>208</v>
      </c>
      <c r="I616" s="372" t="str">
        <f t="shared" si="122"/>
        <v>20820</v>
      </c>
      <c r="J616" s="372">
        <f t="shared" si="123"/>
        <v>0</v>
      </c>
      <c r="K616" s="372">
        <f t="shared" si="128"/>
        <v>0</v>
      </c>
      <c r="L616" s="236">
        <v>0</v>
      </c>
      <c r="N616" s="236">
        <v>0</v>
      </c>
      <c r="P616" s="372">
        <v>0</v>
      </c>
    </row>
    <row r="617" ht="33" customHeight="1" spans="1:18">
      <c r="A617" s="341">
        <v>2082001</v>
      </c>
      <c r="B617" s="336" t="s">
        <v>575</v>
      </c>
      <c r="C617" s="388">
        <v>1571</v>
      </c>
      <c r="D617" s="489">
        <v>1598</v>
      </c>
      <c r="E617" s="488">
        <f t="shared" si="124"/>
        <v>0.0171865054105664</v>
      </c>
      <c r="F617" s="197" t="str">
        <f t="shared" si="125"/>
        <v>是</v>
      </c>
      <c r="G617" s="372" t="str">
        <f t="shared" si="126"/>
        <v>项</v>
      </c>
      <c r="H617" s="372" t="str">
        <f t="shared" si="127"/>
        <v>208</v>
      </c>
      <c r="I617" s="372" t="str">
        <f t="shared" si="122"/>
        <v>20820</v>
      </c>
      <c r="J617" s="372">
        <f t="shared" si="123"/>
        <v>1598</v>
      </c>
      <c r="K617" s="372">
        <f t="shared" si="128"/>
        <v>1597.909985</v>
      </c>
      <c r="L617" s="236">
        <v>0</v>
      </c>
      <c r="M617" s="372">
        <v>0</v>
      </c>
      <c r="N617" s="236">
        <v>0</v>
      </c>
      <c r="O617" s="372">
        <v>1553</v>
      </c>
      <c r="P617" s="372">
        <v>44.9099850000002</v>
      </c>
      <c r="Q617" s="372">
        <v>1300</v>
      </c>
      <c r="R617" s="372">
        <v>155</v>
      </c>
    </row>
    <row r="618" ht="33" customHeight="1" spans="1:17">
      <c r="A618" s="341">
        <v>2082002</v>
      </c>
      <c r="B618" s="336" t="s">
        <v>576</v>
      </c>
      <c r="C618" s="388">
        <v>69</v>
      </c>
      <c r="D618" s="489">
        <v>82</v>
      </c>
      <c r="E618" s="488">
        <f t="shared" si="124"/>
        <v>0.188405797101449</v>
      </c>
      <c r="F618" s="197" t="str">
        <f t="shared" si="125"/>
        <v>是</v>
      </c>
      <c r="G618" s="372" t="str">
        <f t="shared" si="126"/>
        <v>项</v>
      </c>
      <c r="H618" s="372" t="str">
        <f t="shared" si="127"/>
        <v>208</v>
      </c>
      <c r="I618" s="372" t="str">
        <f t="shared" si="122"/>
        <v>20820</v>
      </c>
      <c r="J618" s="372">
        <f t="shared" si="123"/>
        <v>82</v>
      </c>
      <c r="K618" s="372">
        <f t="shared" si="128"/>
        <v>81.584444</v>
      </c>
      <c r="L618" s="236">
        <v>51.1776</v>
      </c>
      <c r="M618" s="372">
        <v>5</v>
      </c>
      <c r="N618" s="236">
        <v>0</v>
      </c>
      <c r="O618" s="372">
        <v>20</v>
      </c>
      <c r="P618" s="372">
        <v>5.40684400000001</v>
      </c>
      <c r="Q618" s="372">
        <v>15</v>
      </c>
    </row>
    <row r="619" ht="33" customHeight="1" spans="1:16">
      <c r="A619" s="341">
        <v>20821</v>
      </c>
      <c r="B619" s="336" t="s">
        <v>577</v>
      </c>
      <c r="C619" s="487">
        <f>SUM(C620:C621)</f>
        <v>1635</v>
      </c>
      <c r="D619" s="487">
        <f>SUM(D620:D621)</f>
        <v>2224</v>
      </c>
      <c r="E619" s="488">
        <f t="shared" si="124"/>
        <v>0.360244648318043</v>
      </c>
      <c r="F619" s="197" t="str">
        <f t="shared" si="125"/>
        <v>是</v>
      </c>
      <c r="G619" s="372" t="str">
        <f t="shared" si="126"/>
        <v>款</v>
      </c>
      <c r="H619" s="372" t="str">
        <f t="shared" si="127"/>
        <v>208</v>
      </c>
      <c r="I619" s="372" t="str">
        <f t="shared" si="122"/>
        <v>20821</v>
      </c>
      <c r="J619" s="372">
        <f t="shared" si="123"/>
        <v>0</v>
      </c>
      <c r="K619" s="372">
        <f t="shared" si="128"/>
        <v>0</v>
      </c>
      <c r="L619" s="236">
        <v>0</v>
      </c>
      <c r="N619" s="236">
        <v>0</v>
      </c>
      <c r="P619" s="372">
        <v>0</v>
      </c>
    </row>
    <row r="620" ht="33" customHeight="1" spans="1:18">
      <c r="A620" s="341">
        <v>2082101</v>
      </c>
      <c r="B620" s="336" t="s">
        <v>578</v>
      </c>
      <c r="C620" s="388">
        <v>1635</v>
      </c>
      <c r="D620" s="489">
        <v>2224</v>
      </c>
      <c r="E620" s="488">
        <f t="shared" si="124"/>
        <v>0.360244648318043</v>
      </c>
      <c r="F620" s="197" t="str">
        <f t="shared" si="125"/>
        <v>是</v>
      </c>
      <c r="G620" s="372" t="str">
        <f t="shared" si="126"/>
        <v>项</v>
      </c>
      <c r="H620" s="372" t="str">
        <f t="shared" si="127"/>
        <v>208</v>
      </c>
      <c r="I620" s="372" t="str">
        <f t="shared" si="122"/>
        <v>20821</v>
      </c>
      <c r="J620" s="372">
        <f t="shared" si="123"/>
        <v>2224</v>
      </c>
      <c r="K620" s="372">
        <f t="shared" si="128"/>
        <v>2223.709358</v>
      </c>
      <c r="L620" s="236">
        <v>0</v>
      </c>
      <c r="M620" s="372">
        <v>0</v>
      </c>
      <c r="N620" s="236">
        <v>0</v>
      </c>
      <c r="O620" s="372">
        <v>1999</v>
      </c>
      <c r="P620" s="372">
        <v>224.709358</v>
      </c>
      <c r="Q620" s="372">
        <v>1500</v>
      </c>
      <c r="R620" s="372">
        <v>180</v>
      </c>
    </row>
    <row r="621" ht="33" hidden="1" customHeight="1" spans="1:17">
      <c r="A621" s="341">
        <v>2082102</v>
      </c>
      <c r="B621" s="336" t="s">
        <v>579</v>
      </c>
      <c r="C621" s="388">
        <v>0</v>
      </c>
      <c r="D621" s="489">
        <f>ROUND(J621-Q621,0)</f>
        <v>0</v>
      </c>
      <c r="E621" s="488" t="str">
        <f t="shared" si="124"/>
        <v/>
      </c>
      <c r="F621" s="197" t="str">
        <f t="shared" si="125"/>
        <v>否</v>
      </c>
      <c r="G621" s="372" t="str">
        <f t="shared" si="126"/>
        <v>项</v>
      </c>
      <c r="H621" s="372" t="str">
        <f t="shared" si="127"/>
        <v>208</v>
      </c>
      <c r="I621" s="372" t="str">
        <f t="shared" si="122"/>
        <v>20821</v>
      </c>
      <c r="J621" s="372">
        <f t="shared" si="123"/>
        <v>0</v>
      </c>
      <c r="K621" s="372">
        <f t="shared" si="128"/>
        <v>0</v>
      </c>
      <c r="L621" s="236">
        <v>0</v>
      </c>
      <c r="M621" s="372">
        <v>0</v>
      </c>
      <c r="N621" s="236">
        <v>0</v>
      </c>
      <c r="O621" s="372">
        <v>0</v>
      </c>
      <c r="P621" s="372">
        <v>0</v>
      </c>
      <c r="Q621" s="372">
        <v>0</v>
      </c>
    </row>
    <row r="622" ht="36" hidden="1" customHeight="1" spans="1:16">
      <c r="A622" s="341">
        <v>20824</v>
      </c>
      <c r="B622" s="336" t="s">
        <v>580</v>
      </c>
      <c r="C622" s="487">
        <f>SUM(C623:C624)</f>
        <v>0</v>
      </c>
      <c r="D622" s="487">
        <f>SUM(D623:D624)</f>
        <v>0</v>
      </c>
      <c r="E622" s="488" t="str">
        <f t="shared" si="124"/>
        <v/>
      </c>
      <c r="F622" s="197" t="str">
        <f t="shared" si="125"/>
        <v>否</v>
      </c>
      <c r="G622" s="372" t="str">
        <f t="shared" si="126"/>
        <v>款</v>
      </c>
      <c r="H622" s="372" t="str">
        <f t="shared" si="127"/>
        <v>208</v>
      </c>
      <c r="I622" s="372" t="str">
        <f t="shared" si="122"/>
        <v>20824</v>
      </c>
      <c r="J622" s="372">
        <f t="shared" si="123"/>
        <v>0</v>
      </c>
      <c r="K622" s="372">
        <f t="shared" si="128"/>
        <v>0</v>
      </c>
      <c r="L622" s="236">
        <v>0</v>
      </c>
      <c r="N622" s="236">
        <v>0</v>
      </c>
      <c r="O622" s="372">
        <v>0</v>
      </c>
      <c r="P622" s="372">
        <v>0</v>
      </c>
    </row>
    <row r="623" ht="36" hidden="1" customHeight="1" spans="1:17">
      <c r="A623" s="341">
        <v>2082401</v>
      </c>
      <c r="B623" s="336" t="s">
        <v>1698</v>
      </c>
      <c r="C623" s="388">
        <v>0</v>
      </c>
      <c r="D623" s="489">
        <f>ROUND(J623-Q623,0)</f>
        <v>0</v>
      </c>
      <c r="E623" s="488" t="str">
        <f t="shared" si="124"/>
        <v/>
      </c>
      <c r="F623" s="197" t="str">
        <f t="shared" si="125"/>
        <v>否</v>
      </c>
      <c r="G623" s="372" t="str">
        <f t="shared" si="126"/>
        <v>项</v>
      </c>
      <c r="H623" s="372" t="str">
        <f t="shared" si="127"/>
        <v>208</v>
      </c>
      <c r="I623" s="372" t="str">
        <f t="shared" si="122"/>
        <v>20824</v>
      </c>
      <c r="J623" s="372">
        <f t="shared" si="123"/>
        <v>0</v>
      </c>
      <c r="K623" s="372">
        <f t="shared" si="128"/>
        <v>0</v>
      </c>
      <c r="L623" s="236">
        <v>0</v>
      </c>
      <c r="M623" s="372">
        <v>0</v>
      </c>
      <c r="N623" s="236">
        <v>0</v>
      </c>
      <c r="O623" s="372">
        <v>0</v>
      </c>
      <c r="P623" s="372">
        <v>0</v>
      </c>
      <c r="Q623" s="372">
        <v>0</v>
      </c>
    </row>
    <row r="624" ht="36" hidden="1" customHeight="1" spans="1:17">
      <c r="A624" s="341">
        <v>2082402</v>
      </c>
      <c r="B624" s="336" t="s">
        <v>582</v>
      </c>
      <c r="C624" s="388">
        <v>0</v>
      </c>
      <c r="D624" s="489">
        <f>ROUND(J624-Q624,0)</f>
        <v>0</v>
      </c>
      <c r="E624" s="488" t="str">
        <f t="shared" si="124"/>
        <v/>
      </c>
      <c r="F624" s="197" t="str">
        <f t="shared" si="125"/>
        <v>否</v>
      </c>
      <c r="G624" s="372" t="str">
        <f t="shared" si="126"/>
        <v>项</v>
      </c>
      <c r="H624" s="372" t="str">
        <f t="shared" si="127"/>
        <v>208</v>
      </c>
      <c r="I624" s="372" t="str">
        <f t="shared" si="122"/>
        <v>20824</v>
      </c>
      <c r="J624" s="372">
        <f t="shared" si="123"/>
        <v>0</v>
      </c>
      <c r="K624" s="372">
        <f t="shared" si="128"/>
        <v>0</v>
      </c>
      <c r="L624" s="236">
        <v>0</v>
      </c>
      <c r="M624" s="372">
        <v>0</v>
      </c>
      <c r="N624" s="236">
        <v>0</v>
      </c>
      <c r="O624" s="372">
        <v>0</v>
      </c>
      <c r="P624" s="372">
        <v>0</v>
      </c>
      <c r="Q624" s="372">
        <v>0</v>
      </c>
    </row>
    <row r="625" ht="33" customHeight="1" spans="1:16">
      <c r="A625" s="341">
        <v>20825</v>
      </c>
      <c r="B625" s="336" t="s">
        <v>583</v>
      </c>
      <c r="C625" s="487">
        <f>SUM(C626:C627)</f>
        <v>280</v>
      </c>
      <c r="D625" s="487">
        <f>SUM(D626:D627)</f>
        <v>298</v>
      </c>
      <c r="E625" s="488">
        <f t="shared" si="124"/>
        <v>0.0642857142857143</v>
      </c>
      <c r="F625" s="197" t="str">
        <f t="shared" si="125"/>
        <v>是</v>
      </c>
      <c r="G625" s="372" t="str">
        <f t="shared" si="126"/>
        <v>款</v>
      </c>
      <c r="H625" s="372" t="str">
        <f t="shared" si="127"/>
        <v>208</v>
      </c>
      <c r="I625" s="372" t="str">
        <f t="shared" si="122"/>
        <v>20825</v>
      </c>
      <c r="J625" s="372">
        <f t="shared" si="123"/>
        <v>0</v>
      </c>
      <c r="K625" s="372">
        <f t="shared" si="128"/>
        <v>0</v>
      </c>
      <c r="L625" s="236">
        <v>0</v>
      </c>
      <c r="N625" s="236">
        <v>0</v>
      </c>
      <c r="P625" s="372">
        <v>0</v>
      </c>
    </row>
    <row r="626" ht="36" hidden="1" customHeight="1" spans="1:17">
      <c r="A626" s="341">
        <v>2082501</v>
      </c>
      <c r="B626" s="336" t="s">
        <v>584</v>
      </c>
      <c r="C626" s="388">
        <v>0</v>
      </c>
      <c r="D626" s="489">
        <f>ROUND(J626-Q626,0)</f>
        <v>0</v>
      </c>
      <c r="E626" s="488" t="str">
        <f t="shared" si="124"/>
        <v/>
      </c>
      <c r="F626" s="197" t="str">
        <f t="shared" si="125"/>
        <v>否</v>
      </c>
      <c r="G626" s="372" t="str">
        <f t="shared" si="126"/>
        <v>项</v>
      </c>
      <c r="H626" s="372" t="str">
        <f t="shared" si="127"/>
        <v>208</v>
      </c>
      <c r="I626" s="372" t="str">
        <f t="shared" si="122"/>
        <v>20825</v>
      </c>
      <c r="J626" s="372">
        <f t="shared" si="123"/>
        <v>0</v>
      </c>
      <c r="K626" s="372">
        <f t="shared" si="128"/>
        <v>0</v>
      </c>
      <c r="L626" s="236">
        <v>0</v>
      </c>
      <c r="M626" s="372">
        <v>0</v>
      </c>
      <c r="N626" s="236">
        <v>0</v>
      </c>
      <c r="O626" s="372">
        <v>0</v>
      </c>
      <c r="P626" s="372">
        <v>0</v>
      </c>
      <c r="Q626" s="372">
        <v>0</v>
      </c>
    </row>
    <row r="627" ht="33" customHeight="1" spans="1:17">
      <c r="A627" s="341">
        <v>2082502</v>
      </c>
      <c r="B627" s="336" t="s">
        <v>585</v>
      </c>
      <c r="C627" s="388">
        <v>280</v>
      </c>
      <c r="D627" s="489">
        <v>298</v>
      </c>
      <c r="E627" s="488">
        <f t="shared" si="124"/>
        <v>0.0642857142857143</v>
      </c>
      <c r="F627" s="197" t="str">
        <f t="shared" si="125"/>
        <v>是</v>
      </c>
      <c r="G627" s="372" t="str">
        <f t="shared" si="126"/>
        <v>项</v>
      </c>
      <c r="H627" s="372" t="str">
        <f t="shared" si="127"/>
        <v>208</v>
      </c>
      <c r="I627" s="372" t="str">
        <f t="shared" si="122"/>
        <v>20825</v>
      </c>
      <c r="J627" s="372">
        <f t="shared" si="123"/>
        <v>298</v>
      </c>
      <c r="K627" s="372">
        <f t="shared" si="128"/>
        <v>297.5272</v>
      </c>
      <c r="L627" s="236">
        <v>0</v>
      </c>
      <c r="M627" s="372">
        <v>293.38</v>
      </c>
      <c r="N627" s="236">
        <v>0</v>
      </c>
      <c r="O627" s="372">
        <v>4.1472</v>
      </c>
      <c r="P627" s="372">
        <v>0</v>
      </c>
      <c r="Q627" s="372">
        <v>0</v>
      </c>
    </row>
    <row r="628" ht="33" customHeight="1" spans="1:16">
      <c r="A628" s="341">
        <v>20826</v>
      </c>
      <c r="B628" s="336" t="s">
        <v>586</v>
      </c>
      <c r="C628" s="487">
        <f>SUM(C629:C631)</f>
        <v>5869</v>
      </c>
      <c r="D628" s="487">
        <f>SUM(D629:D631)</f>
        <v>709</v>
      </c>
      <c r="E628" s="488">
        <f t="shared" si="124"/>
        <v>-0.879195774407906</v>
      </c>
      <c r="F628" s="197" t="str">
        <f t="shared" si="125"/>
        <v>是</v>
      </c>
      <c r="G628" s="372" t="str">
        <f t="shared" si="126"/>
        <v>款</v>
      </c>
      <c r="H628" s="372" t="str">
        <f t="shared" si="127"/>
        <v>208</v>
      </c>
      <c r="I628" s="372" t="str">
        <f t="shared" si="122"/>
        <v>20826</v>
      </c>
      <c r="J628" s="372">
        <f t="shared" si="123"/>
        <v>0</v>
      </c>
      <c r="K628" s="372">
        <f t="shared" si="128"/>
        <v>0</v>
      </c>
      <c r="L628" s="236">
        <v>0</v>
      </c>
      <c r="N628" s="236">
        <v>0</v>
      </c>
      <c r="P628" s="372">
        <v>0</v>
      </c>
    </row>
    <row r="629" ht="36" hidden="1" customHeight="1" spans="1:17">
      <c r="A629" s="341">
        <v>2082601</v>
      </c>
      <c r="B629" s="336" t="s">
        <v>587</v>
      </c>
      <c r="C629" s="388">
        <v>0</v>
      </c>
      <c r="D629" s="489">
        <f>ROUND(J629-Q629,0)</f>
        <v>0</v>
      </c>
      <c r="E629" s="488" t="str">
        <f t="shared" si="124"/>
        <v/>
      </c>
      <c r="F629" s="197" t="str">
        <f t="shared" si="125"/>
        <v>否</v>
      </c>
      <c r="G629" s="372" t="str">
        <f t="shared" si="126"/>
        <v>项</v>
      </c>
      <c r="H629" s="372" t="str">
        <f t="shared" si="127"/>
        <v>208</v>
      </c>
      <c r="I629" s="372" t="str">
        <f t="shared" si="122"/>
        <v>20826</v>
      </c>
      <c r="J629" s="372">
        <f t="shared" si="123"/>
        <v>0</v>
      </c>
      <c r="K629" s="372">
        <f t="shared" si="128"/>
        <v>0</v>
      </c>
      <c r="L629" s="236">
        <v>0</v>
      </c>
      <c r="M629" s="372">
        <v>0</v>
      </c>
      <c r="N629" s="236">
        <v>0</v>
      </c>
      <c r="O629" s="372">
        <v>0</v>
      </c>
      <c r="P629" s="372">
        <v>0</v>
      </c>
      <c r="Q629" s="372">
        <v>0</v>
      </c>
    </row>
    <row r="630" ht="33" customHeight="1" spans="1:17">
      <c r="A630" s="341">
        <v>2082602</v>
      </c>
      <c r="B630" s="336" t="s">
        <v>588</v>
      </c>
      <c r="C630" s="388">
        <v>5869</v>
      </c>
      <c r="D630" s="489">
        <v>709</v>
      </c>
      <c r="E630" s="488">
        <f t="shared" si="124"/>
        <v>-0.879195774407906</v>
      </c>
      <c r="F630" s="197" t="str">
        <f t="shared" si="125"/>
        <v>是</v>
      </c>
      <c r="G630" s="372" t="str">
        <f t="shared" si="126"/>
        <v>项</v>
      </c>
      <c r="H630" s="372" t="str">
        <f t="shared" si="127"/>
        <v>208</v>
      </c>
      <c r="I630" s="372" t="str">
        <f t="shared" si="122"/>
        <v>20826</v>
      </c>
      <c r="J630" s="372">
        <f t="shared" si="123"/>
        <v>709</v>
      </c>
      <c r="K630" s="372">
        <f t="shared" si="128"/>
        <v>708.5</v>
      </c>
      <c r="L630" s="236">
        <v>0</v>
      </c>
      <c r="M630" s="372">
        <v>708.5</v>
      </c>
      <c r="N630" s="236">
        <v>0</v>
      </c>
      <c r="P630" s="545">
        <v>0</v>
      </c>
      <c r="Q630" s="545"/>
    </row>
    <row r="631" ht="36" hidden="1" customHeight="1" spans="1:17">
      <c r="A631" s="341">
        <v>2082699</v>
      </c>
      <c r="B631" s="336" t="s">
        <v>589</v>
      </c>
      <c r="C631" s="388">
        <v>0</v>
      </c>
      <c r="D631" s="489">
        <f>ROUND(J631-Q631,0)</f>
        <v>0</v>
      </c>
      <c r="E631" s="488" t="str">
        <f t="shared" si="124"/>
        <v/>
      </c>
      <c r="F631" s="197" t="str">
        <f t="shared" si="125"/>
        <v>否</v>
      </c>
      <c r="G631" s="372" t="str">
        <f t="shared" si="126"/>
        <v>项</v>
      </c>
      <c r="H631" s="372" t="str">
        <f t="shared" si="127"/>
        <v>208</v>
      </c>
      <c r="I631" s="372" t="str">
        <f t="shared" si="122"/>
        <v>20826</v>
      </c>
      <c r="J631" s="372">
        <f t="shared" si="123"/>
        <v>0</v>
      </c>
      <c r="K631" s="372">
        <f t="shared" si="128"/>
        <v>0</v>
      </c>
      <c r="L631" s="236">
        <v>0</v>
      </c>
      <c r="M631" s="372">
        <v>0</v>
      </c>
      <c r="N631" s="236">
        <v>0</v>
      </c>
      <c r="O631" s="372">
        <v>0</v>
      </c>
      <c r="P631" s="372">
        <v>0</v>
      </c>
      <c r="Q631" s="372">
        <v>0</v>
      </c>
    </row>
    <row r="632" ht="36" customHeight="1" spans="1:16">
      <c r="A632" s="341">
        <v>20827</v>
      </c>
      <c r="B632" s="336" t="s">
        <v>590</v>
      </c>
      <c r="C632" s="487">
        <f>SUM(C633:C635)</f>
        <v>16</v>
      </c>
      <c r="D632" s="487">
        <f>SUM(D633:D635)</f>
        <v>5</v>
      </c>
      <c r="E632" s="488">
        <f t="shared" si="124"/>
        <v>-0.6875</v>
      </c>
      <c r="F632" s="197" t="str">
        <f t="shared" si="125"/>
        <v>是</v>
      </c>
      <c r="G632" s="372" t="str">
        <f t="shared" si="126"/>
        <v>款</v>
      </c>
      <c r="H632" s="372" t="str">
        <f t="shared" si="127"/>
        <v>208</v>
      </c>
      <c r="I632" s="372" t="str">
        <f t="shared" si="122"/>
        <v>20827</v>
      </c>
      <c r="J632" s="372">
        <f t="shared" si="123"/>
        <v>0</v>
      </c>
      <c r="K632" s="372">
        <f t="shared" si="128"/>
        <v>0</v>
      </c>
      <c r="L632" s="236">
        <v>0</v>
      </c>
      <c r="N632" s="236">
        <v>0</v>
      </c>
      <c r="O632" s="372">
        <v>0</v>
      </c>
      <c r="P632" s="372">
        <v>0</v>
      </c>
    </row>
    <row r="633" ht="36" hidden="1" customHeight="1" spans="1:17">
      <c r="A633" s="341">
        <v>2082701</v>
      </c>
      <c r="B633" s="336" t="s">
        <v>591</v>
      </c>
      <c r="C633" s="388">
        <v>0</v>
      </c>
      <c r="D633" s="489">
        <f>ROUND(J633-Q633,0)</f>
        <v>0</v>
      </c>
      <c r="E633" s="488" t="str">
        <f t="shared" si="124"/>
        <v/>
      </c>
      <c r="F633" s="197" t="str">
        <f t="shared" si="125"/>
        <v>否</v>
      </c>
      <c r="G633" s="372" t="str">
        <f t="shared" si="126"/>
        <v>项</v>
      </c>
      <c r="H633" s="372" t="str">
        <f t="shared" si="127"/>
        <v>208</v>
      </c>
      <c r="I633" s="372" t="str">
        <f t="shared" si="122"/>
        <v>20827</v>
      </c>
      <c r="J633" s="372">
        <f t="shared" si="123"/>
        <v>0</v>
      </c>
      <c r="K633" s="372">
        <f t="shared" si="128"/>
        <v>0</v>
      </c>
      <c r="L633" s="236">
        <v>0</v>
      </c>
      <c r="M633" s="372">
        <v>0</v>
      </c>
      <c r="N633" s="236">
        <v>0</v>
      </c>
      <c r="O633" s="372">
        <v>0</v>
      </c>
      <c r="P633" s="372">
        <v>0</v>
      </c>
      <c r="Q633" s="372">
        <v>0</v>
      </c>
    </row>
    <row r="634" ht="36" hidden="1" customHeight="1" spans="1:17">
      <c r="A634" s="341">
        <v>2082702</v>
      </c>
      <c r="B634" s="336" t="s">
        <v>592</v>
      </c>
      <c r="C634" s="388">
        <v>0</v>
      </c>
      <c r="D634" s="489">
        <f>ROUND(J634-Q634,0)</f>
        <v>0</v>
      </c>
      <c r="E634" s="488" t="str">
        <f t="shared" si="124"/>
        <v/>
      </c>
      <c r="F634" s="197" t="str">
        <f t="shared" si="125"/>
        <v>否</v>
      </c>
      <c r="G634" s="372" t="str">
        <f t="shared" si="126"/>
        <v>项</v>
      </c>
      <c r="H634" s="372" t="str">
        <f t="shared" si="127"/>
        <v>208</v>
      </c>
      <c r="I634" s="372" t="str">
        <f t="shared" si="122"/>
        <v>20827</v>
      </c>
      <c r="J634" s="372">
        <f t="shared" si="123"/>
        <v>0</v>
      </c>
      <c r="K634" s="372">
        <f t="shared" si="128"/>
        <v>0</v>
      </c>
      <c r="L634" s="236">
        <v>0</v>
      </c>
      <c r="M634" s="372">
        <v>0</v>
      </c>
      <c r="N634" s="236">
        <v>0</v>
      </c>
      <c r="O634" s="372">
        <v>0</v>
      </c>
      <c r="P634" s="372">
        <v>0</v>
      </c>
      <c r="Q634" s="372">
        <v>0</v>
      </c>
    </row>
    <row r="635" ht="36" customHeight="1" spans="1:17">
      <c r="A635" s="341">
        <v>2082799</v>
      </c>
      <c r="B635" s="336" t="s">
        <v>594</v>
      </c>
      <c r="C635" s="388">
        <v>16</v>
      </c>
      <c r="D635" s="489">
        <v>5</v>
      </c>
      <c r="E635" s="488">
        <f t="shared" si="124"/>
        <v>-0.6875</v>
      </c>
      <c r="F635" s="197" t="str">
        <f t="shared" si="125"/>
        <v>是</v>
      </c>
      <c r="G635" s="372" t="str">
        <f t="shared" si="126"/>
        <v>项</v>
      </c>
      <c r="H635" s="372" t="str">
        <f t="shared" si="127"/>
        <v>208</v>
      </c>
      <c r="I635" s="372" t="str">
        <f t="shared" si="122"/>
        <v>20827</v>
      </c>
      <c r="J635" s="372">
        <f t="shared" si="123"/>
        <v>5</v>
      </c>
      <c r="K635" s="372">
        <f t="shared" si="128"/>
        <v>5.397601</v>
      </c>
      <c r="L635" s="236">
        <v>0</v>
      </c>
      <c r="M635" s="372">
        <v>5.397601</v>
      </c>
      <c r="N635" s="236">
        <v>0</v>
      </c>
      <c r="O635" s="372">
        <v>0</v>
      </c>
      <c r="P635" s="372">
        <v>0</v>
      </c>
      <c r="Q635" s="372">
        <v>0</v>
      </c>
    </row>
    <row r="636" ht="33" customHeight="1" spans="1:16">
      <c r="A636" s="341">
        <v>20828</v>
      </c>
      <c r="B636" s="336" t="s">
        <v>595</v>
      </c>
      <c r="C636" s="487">
        <f>SUM(C637:C644)</f>
        <v>343</v>
      </c>
      <c r="D636" s="487">
        <f>SUM(D637:D644)</f>
        <v>612</v>
      </c>
      <c r="E636" s="488">
        <f t="shared" si="124"/>
        <v>0.784256559766764</v>
      </c>
      <c r="F636" s="197" t="str">
        <f t="shared" si="125"/>
        <v>是</v>
      </c>
      <c r="G636" s="372" t="str">
        <f t="shared" si="126"/>
        <v>款</v>
      </c>
      <c r="H636" s="372" t="str">
        <f t="shared" si="127"/>
        <v>208</v>
      </c>
      <c r="I636" s="372" t="str">
        <f t="shared" si="122"/>
        <v>20828</v>
      </c>
      <c r="J636" s="372">
        <f t="shared" si="123"/>
        <v>0</v>
      </c>
      <c r="K636" s="372">
        <f t="shared" si="128"/>
        <v>0</v>
      </c>
      <c r="L636" s="236">
        <v>0</v>
      </c>
      <c r="N636" s="236">
        <v>0</v>
      </c>
      <c r="P636" s="372">
        <v>0</v>
      </c>
    </row>
    <row r="637" ht="33" customHeight="1" spans="1:17">
      <c r="A637" s="341">
        <v>2082801</v>
      </c>
      <c r="B637" s="336" t="s">
        <v>145</v>
      </c>
      <c r="C637" s="388">
        <v>111</v>
      </c>
      <c r="D637" s="489">
        <v>106</v>
      </c>
      <c r="E637" s="488">
        <f t="shared" si="124"/>
        <v>-0.045045045045045</v>
      </c>
      <c r="F637" s="197" t="str">
        <f t="shared" ref="F637:F642" si="129">IF(LEN(A637)=3,"是",IF(B637&lt;&gt;"",IF(SUM(C637:D637)&lt;&gt;0,"是","否"),"是"))</f>
        <v>是</v>
      </c>
      <c r="G637" s="372" t="str">
        <f t="shared" si="126"/>
        <v>项</v>
      </c>
      <c r="H637" s="372" t="str">
        <f t="shared" si="127"/>
        <v>208</v>
      </c>
      <c r="I637" s="372" t="str">
        <f t="shared" si="122"/>
        <v>20828</v>
      </c>
      <c r="J637" s="372">
        <f t="shared" si="123"/>
        <v>106</v>
      </c>
      <c r="K637" s="372">
        <f t="shared" si="128"/>
        <v>106.1625</v>
      </c>
      <c r="L637" s="236">
        <v>106.1625</v>
      </c>
      <c r="M637" s="372">
        <v>0</v>
      </c>
      <c r="N637" s="236">
        <v>0</v>
      </c>
      <c r="O637" s="372">
        <v>0</v>
      </c>
      <c r="P637" s="372">
        <v>0</v>
      </c>
      <c r="Q637" s="372">
        <v>0</v>
      </c>
    </row>
    <row r="638" ht="36" hidden="1" customHeight="1" spans="1:17">
      <c r="A638" s="341">
        <v>2082802</v>
      </c>
      <c r="B638" s="336" t="s">
        <v>146</v>
      </c>
      <c r="C638" s="388">
        <v>0</v>
      </c>
      <c r="D638" s="489">
        <f>ROUND(J638-Q638,0)</f>
        <v>0</v>
      </c>
      <c r="E638" s="488" t="str">
        <f t="shared" si="124"/>
        <v/>
      </c>
      <c r="F638" s="197" t="str">
        <f t="shared" si="129"/>
        <v>否</v>
      </c>
      <c r="G638" s="372" t="str">
        <f t="shared" si="126"/>
        <v>项</v>
      </c>
      <c r="H638" s="372" t="str">
        <f t="shared" si="127"/>
        <v>208</v>
      </c>
      <c r="I638" s="372" t="str">
        <f t="shared" si="122"/>
        <v>20828</v>
      </c>
      <c r="J638" s="372">
        <f t="shared" si="123"/>
        <v>0</v>
      </c>
      <c r="K638" s="372">
        <f t="shared" si="128"/>
        <v>0</v>
      </c>
      <c r="L638" s="236">
        <v>0</v>
      </c>
      <c r="M638" s="372">
        <v>0</v>
      </c>
      <c r="N638" s="236">
        <v>0</v>
      </c>
      <c r="O638" s="372">
        <v>0</v>
      </c>
      <c r="P638" s="372">
        <v>0</v>
      </c>
      <c r="Q638" s="372">
        <v>0</v>
      </c>
    </row>
    <row r="639" ht="36" hidden="1" customHeight="1" spans="1:17">
      <c r="A639" s="341">
        <v>2082803</v>
      </c>
      <c r="B639" s="336" t="s">
        <v>147</v>
      </c>
      <c r="C639" s="388">
        <v>0</v>
      </c>
      <c r="D639" s="489">
        <f>ROUND(J639-Q639,0)</f>
        <v>0</v>
      </c>
      <c r="E639" s="488" t="str">
        <f t="shared" si="124"/>
        <v/>
      </c>
      <c r="F639" s="197" t="str">
        <f t="shared" si="129"/>
        <v>否</v>
      </c>
      <c r="G639" s="372" t="str">
        <f t="shared" si="126"/>
        <v>项</v>
      </c>
      <c r="H639" s="372" t="str">
        <f t="shared" si="127"/>
        <v>208</v>
      </c>
      <c r="I639" s="372" t="str">
        <f t="shared" si="122"/>
        <v>20828</v>
      </c>
      <c r="J639" s="372">
        <f t="shared" si="123"/>
        <v>0</v>
      </c>
      <c r="K639" s="372">
        <f t="shared" si="128"/>
        <v>0</v>
      </c>
      <c r="L639" s="236">
        <v>0</v>
      </c>
      <c r="M639" s="372">
        <v>0</v>
      </c>
      <c r="N639" s="236">
        <v>0</v>
      </c>
      <c r="O639" s="372">
        <v>0</v>
      </c>
      <c r="P639" s="372">
        <v>0</v>
      </c>
      <c r="Q639" s="372">
        <v>0</v>
      </c>
    </row>
    <row r="640" ht="33" customHeight="1" spans="1:17">
      <c r="A640" s="341">
        <v>2082804</v>
      </c>
      <c r="B640" s="336" t="s">
        <v>596</v>
      </c>
      <c r="C640" s="388">
        <v>133</v>
      </c>
      <c r="D640" s="489">
        <v>135</v>
      </c>
      <c r="E640" s="488">
        <f t="shared" si="124"/>
        <v>0.0150375939849625</v>
      </c>
      <c r="F640" s="197" t="str">
        <f t="shared" si="129"/>
        <v>是</v>
      </c>
      <c r="G640" s="372" t="str">
        <f t="shared" si="126"/>
        <v>项</v>
      </c>
      <c r="H640" s="372" t="str">
        <f t="shared" si="127"/>
        <v>208</v>
      </c>
      <c r="I640" s="372" t="str">
        <f t="shared" si="122"/>
        <v>20828</v>
      </c>
      <c r="J640" s="372">
        <f t="shared" si="123"/>
        <v>135</v>
      </c>
      <c r="K640" s="372">
        <f t="shared" si="128"/>
        <v>135.008</v>
      </c>
      <c r="L640" s="236">
        <v>0</v>
      </c>
      <c r="M640" s="372">
        <v>55.52</v>
      </c>
      <c r="N640" s="236">
        <v>0</v>
      </c>
      <c r="O640" s="372">
        <v>78.08</v>
      </c>
      <c r="P640" s="372">
        <v>1.408</v>
      </c>
      <c r="Q640" s="372">
        <v>0</v>
      </c>
    </row>
    <row r="641" ht="36" hidden="1" customHeight="1" spans="1:17">
      <c r="A641" s="341">
        <v>2082805</v>
      </c>
      <c r="B641" s="336" t="s">
        <v>1699</v>
      </c>
      <c r="C641" s="388">
        <v>0</v>
      </c>
      <c r="D641" s="489">
        <f>ROUND(J641-Q641,0)</f>
        <v>0</v>
      </c>
      <c r="E641" s="488" t="str">
        <f t="shared" si="124"/>
        <v/>
      </c>
      <c r="F641" s="197" t="str">
        <f t="shared" si="129"/>
        <v>否</v>
      </c>
      <c r="G641" s="372" t="str">
        <f t="shared" si="126"/>
        <v>项</v>
      </c>
      <c r="H641" s="372" t="str">
        <f t="shared" si="127"/>
        <v>208</v>
      </c>
      <c r="I641" s="372" t="str">
        <f t="shared" si="122"/>
        <v>20828</v>
      </c>
      <c r="J641" s="372">
        <f t="shared" si="123"/>
        <v>0</v>
      </c>
      <c r="K641" s="372">
        <f t="shared" si="128"/>
        <v>0</v>
      </c>
      <c r="L641" s="236">
        <v>0</v>
      </c>
      <c r="M641" s="372">
        <v>0</v>
      </c>
      <c r="N641" s="236">
        <v>0</v>
      </c>
      <c r="O641" s="372">
        <v>0</v>
      </c>
      <c r="P641" s="372">
        <v>0</v>
      </c>
      <c r="Q641" s="372">
        <v>0</v>
      </c>
    </row>
    <row r="642" ht="36" hidden="1" customHeight="1" spans="1:17">
      <c r="A642" s="495">
        <v>2082806</v>
      </c>
      <c r="B642" s="336" t="s">
        <v>186</v>
      </c>
      <c r="C642" s="388"/>
      <c r="D642" s="489"/>
      <c r="E642" s="488"/>
      <c r="F642" s="197" t="str">
        <f t="shared" si="129"/>
        <v>否</v>
      </c>
      <c r="G642" s="372" t="s">
        <v>1667</v>
      </c>
      <c r="J642" s="372">
        <f t="shared" si="123"/>
        <v>0</v>
      </c>
      <c r="K642" s="372">
        <f t="shared" si="128"/>
        <v>0</v>
      </c>
      <c r="L642" s="236">
        <v>0</v>
      </c>
      <c r="M642" s="372">
        <v>0</v>
      </c>
      <c r="N642" s="236">
        <v>0</v>
      </c>
      <c r="O642" s="372">
        <v>0</v>
      </c>
      <c r="P642" s="372">
        <v>0</v>
      </c>
      <c r="Q642" s="372">
        <v>0</v>
      </c>
    </row>
    <row r="643" ht="33" customHeight="1" spans="1:17">
      <c r="A643" s="341">
        <v>2082850</v>
      </c>
      <c r="B643" s="336" t="s">
        <v>154</v>
      </c>
      <c r="C643" s="388">
        <v>78</v>
      </c>
      <c r="D643" s="489">
        <v>80</v>
      </c>
      <c r="E643" s="488">
        <f t="shared" ref="E643:E706" si="130">IF(C643&lt;&gt;0,D643/C643-1,"")</f>
        <v>0.0256410256410255</v>
      </c>
      <c r="F643" s="197" t="str">
        <f t="shared" ref="F643:F706" si="131">IF(LEN(A643)=3,"是",IF(B643&lt;&gt;"",IF(SUM(C643:D643)&lt;&gt;0,"是","否"),"是"))</f>
        <v>是</v>
      </c>
      <c r="G643" s="372" t="str">
        <f t="shared" ref="G643:G706" si="132">IF(LEN(A643)=3,"类",IF(LEN(A643)=5,"款","项"))</f>
        <v>项</v>
      </c>
      <c r="H643" s="372" t="str">
        <f t="shared" ref="H643:H706" si="133">LEFT(A643,3)</f>
        <v>208</v>
      </c>
      <c r="I643" s="372" t="str">
        <f t="shared" ref="I643:I706" si="134">LEFT(A643,5)</f>
        <v>20828</v>
      </c>
      <c r="J643" s="372">
        <f t="shared" si="123"/>
        <v>80</v>
      </c>
      <c r="K643" s="372">
        <f t="shared" si="128"/>
        <v>79.5332</v>
      </c>
      <c r="L643" s="236">
        <v>79.5332</v>
      </c>
      <c r="M643" s="372">
        <v>0</v>
      </c>
      <c r="N643" s="236">
        <v>0</v>
      </c>
      <c r="O643" s="372">
        <v>0</v>
      </c>
      <c r="P643" s="372">
        <v>0</v>
      </c>
      <c r="Q643" s="372">
        <v>0</v>
      </c>
    </row>
    <row r="644" ht="33" customHeight="1" spans="1:17">
      <c r="A644" s="341">
        <v>2082899</v>
      </c>
      <c r="B644" s="336" t="s">
        <v>598</v>
      </c>
      <c r="C644" s="388">
        <v>21</v>
      </c>
      <c r="D644" s="489">
        <v>291</v>
      </c>
      <c r="E644" s="488">
        <f t="shared" si="130"/>
        <v>12.8571428571429</v>
      </c>
      <c r="F644" s="197" t="str">
        <f t="shared" si="131"/>
        <v>是</v>
      </c>
      <c r="G644" s="372" t="str">
        <f t="shared" si="132"/>
        <v>项</v>
      </c>
      <c r="H644" s="372" t="str">
        <f t="shared" si="133"/>
        <v>208</v>
      </c>
      <c r="I644" s="372" t="str">
        <f t="shared" si="134"/>
        <v>20828</v>
      </c>
      <c r="J644" s="372">
        <f t="shared" si="123"/>
        <v>291</v>
      </c>
      <c r="K644" s="372">
        <f t="shared" si="128"/>
        <v>291.046686</v>
      </c>
      <c r="L644" s="236">
        <v>0</v>
      </c>
      <c r="M644" s="372">
        <v>101.5</v>
      </c>
      <c r="N644" s="236">
        <v>0</v>
      </c>
      <c r="O644" s="372">
        <v>178.5</v>
      </c>
      <c r="P644" s="372">
        <v>11.046686</v>
      </c>
      <c r="Q644" s="372">
        <v>0</v>
      </c>
    </row>
    <row r="645" ht="36" customHeight="1" spans="1:16">
      <c r="A645" s="341">
        <v>20830</v>
      </c>
      <c r="B645" s="336" t="s">
        <v>599</v>
      </c>
      <c r="C645" s="487">
        <f>SUM(C646:C647)</f>
        <v>149</v>
      </c>
      <c r="D645" s="487">
        <f>SUM(D646:D647)</f>
        <v>334</v>
      </c>
      <c r="E645" s="488">
        <f t="shared" si="130"/>
        <v>1.24161073825503</v>
      </c>
      <c r="F645" s="197" t="str">
        <f t="shared" si="131"/>
        <v>是</v>
      </c>
      <c r="G645" s="372" t="str">
        <f t="shared" si="132"/>
        <v>款</v>
      </c>
      <c r="H645" s="372" t="str">
        <f t="shared" si="133"/>
        <v>208</v>
      </c>
      <c r="I645" s="372" t="str">
        <f t="shared" si="134"/>
        <v>20830</v>
      </c>
      <c r="J645" s="372">
        <f t="shared" ref="J645:J708" si="135">ROUND(K645,0)</f>
        <v>0</v>
      </c>
      <c r="K645" s="372">
        <f t="shared" si="128"/>
        <v>0</v>
      </c>
      <c r="L645" s="236">
        <v>0</v>
      </c>
      <c r="N645" s="236">
        <v>0</v>
      </c>
      <c r="P645" s="372">
        <v>0</v>
      </c>
    </row>
    <row r="646" ht="36" customHeight="1" spans="1:17">
      <c r="A646" s="341">
        <v>2083001</v>
      </c>
      <c r="B646" s="336" t="s">
        <v>600</v>
      </c>
      <c r="C646" s="388">
        <v>149</v>
      </c>
      <c r="D646" s="489">
        <v>334</v>
      </c>
      <c r="E646" s="488">
        <f t="shared" si="130"/>
        <v>1.24161073825503</v>
      </c>
      <c r="F646" s="197" t="str">
        <f t="shared" si="131"/>
        <v>是</v>
      </c>
      <c r="G646" s="372" t="str">
        <f t="shared" si="132"/>
        <v>项</v>
      </c>
      <c r="H646" s="372" t="str">
        <f t="shared" si="133"/>
        <v>208</v>
      </c>
      <c r="I646" s="372" t="str">
        <f t="shared" si="134"/>
        <v>20830</v>
      </c>
      <c r="J646" s="372">
        <f t="shared" si="135"/>
        <v>334</v>
      </c>
      <c r="K646" s="372">
        <f t="shared" si="128"/>
        <v>333.632</v>
      </c>
      <c r="L646" s="236">
        <v>0</v>
      </c>
      <c r="M646" s="372">
        <v>65.452</v>
      </c>
      <c r="N646" s="236">
        <v>0</v>
      </c>
      <c r="O646" s="372">
        <v>201.808</v>
      </c>
      <c r="P646" s="372">
        <v>66.372</v>
      </c>
      <c r="Q646" s="372">
        <v>0</v>
      </c>
    </row>
    <row r="647" ht="36" hidden="1" customHeight="1" spans="1:17">
      <c r="A647" s="341">
        <v>2083099</v>
      </c>
      <c r="B647" s="336" t="s">
        <v>601</v>
      </c>
      <c r="C647" s="388">
        <v>0</v>
      </c>
      <c r="D647" s="489">
        <f>ROUND(J647-Q647,0)</f>
        <v>0</v>
      </c>
      <c r="E647" s="488" t="str">
        <f t="shared" si="130"/>
        <v/>
      </c>
      <c r="F647" s="197" t="str">
        <f t="shared" si="131"/>
        <v>否</v>
      </c>
      <c r="G647" s="372" t="str">
        <f t="shared" si="132"/>
        <v>项</v>
      </c>
      <c r="H647" s="372" t="str">
        <f t="shared" si="133"/>
        <v>208</v>
      </c>
      <c r="I647" s="372" t="str">
        <f t="shared" si="134"/>
        <v>20830</v>
      </c>
      <c r="J647" s="372">
        <f t="shared" si="135"/>
        <v>0</v>
      </c>
      <c r="K647" s="372">
        <f t="shared" ref="K647:K710" si="136">SUM(L647:P647)</f>
        <v>0</v>
      </c>
      <c r="L647" s="236">
        <v>0</v>
      </c>
      <c r="M647" s="372">
        <v>0</v>
      </c>
      <c r="N647" s="236">
        <v>0</v>
      </c>
      <c r="O647" s="372">
        <v>0</v>
      </c>
      <c r="P647" s="372">
        <v>0</v>
      </c>
      <c r="Q647" s="372">
        <v>0</v>
      </c>
    </row>
    <row r="648" ht="33" customHeight="1" spans="1:16">
      <c r="A648" s="341">
        <v>20899</v>
      </c>
      <c r="B648" s="336" t="s">
        <v>602</v>
      </c>
      <c r="C648" s="487">
        <f>C649</f>
        <v>2750</v>
      </c>
      <c r="D648" s="487">
        <f>D649</f>
        <v>1520</v>
      </c>
      <c r="E648" s="488">
        <f t="shared" si="130"/>
        <v>-0.447272727272727</v>
      </c>
      <c r="F648" s="197" t="str">
        <f t="shared" si="131"/>
        <v>是</v>
      </c>
      <c r="G648" s="372" t="str">
        <f t="shared" si="132"/>
        <v>款</v>
      </c>
      <c r="H648" s="372" t="str">
        <f t="shared" si="133"/>
        <v>208</v>
      </c>
      <c r="I648" s="372" t="str">
        <f t="shared" si="134"/>
        <v>20899</v>
      </c>
      <c r="J648" s="372">
        <f t="shared" si="135"/>
        <v>0</v>
      </c>
      <c r="K648" s="372">
        <f t="shared" si="136"/>
        <v>0</v>
      </c>
      <c r="L648" s="236">
        <v>0</v>
      </c>
      <c r="N648" s="236">
        <v>0</v>
      </c>
      <c r="O648" s="372">
        <v>0</v>
      </c>
      <c r="P648" s="372">
        <v>0</v>
      </c>
    </row>
    <row r="649" ht="33" customHeight="1" spans="1:17">
      <c r="A649" s="336">
        <v>2089999</v>
      </c>
      <c r="B649" s="336" t="s">
        <v>603</v>
      </c>
      <c r="C649" s="388">
        <v>2750</v>
      </c>
      <c r="D649" s="489">
        <v>1520</v>
      </c>
      <c r="E649" s="488">
        <f t="shared" si="130"/>
        <v>-0.447272727272727</v>
      </c>
      <c r="F649" s="197" t="str">
        <f t="shared" si="131"/>
        <v>是</v>
      </c>
      <c r="G649" s="372" t="str">
        <f t="shared" si="132"/>
        <v>项</v>
      </c>
      <c r="H649" s="372" t="str">
        <f t="shared" si="133"/>
        <v>208</v>
      </c>
      <c r="I649" s="372" t="str">
        <f t="shared" si="134"/>
        <v>20899</v>
      </c>
      <c r="J649" s="372">
        <f t="shared" si="135"/>
        <v>1520</v>
      </c>
      <c r="K649" s="372">
        <f t="shared" si="136"/>
        <v>1520.119743</v>
      </c>
      <c r="L649" s="236">
        <v>767.9417</v>
      </c>
      <c r="M649" s="372">
        <v>750.159843</v>
      </c>
      <c r="N649" s="236">
        <v>0</v>
      </c>
      <c r="O649" s="372">
        <v>0</v>
      </c>
      <c r="P649" s="372">
        <v>2.0182</v>
      </c>
      <c r="Q649" s="372">
        <v>0</v>
      </c>
    </row>
    <row r="650" ht="33" customHeight="1" spans="1:16">
      <c r="A650" s="349">
        <v>210</v>
      </c>
      <c r="B650" s="331" t="s">
        <v>98</v>
      </c>
      <c r="C650" s="485">
        <f>SUM(C651,C656,C671,C675,C687,C691,C696,C700,C704,C707,C716,C718,C724,C729)</f>
        <v>28613</v>
      </c>
      <c r="D650" s="485">
        <f>SUM(D651,D656,D671,D675,D687,D691,D696,D700,D704,D707,D716,D718,D724,D729)</f>
        <v>30379</v>
      </c>
      <c r="E650" s="486">
        <f t="shared" si="130"/>
        <v>0.0617201971132002</v>
      </c>
      <c r="F650" s="197" t="str">
        <f t="shared" si="131"/>
        <v>是</v>
      </c>
      <c r="G650" s="372" t="str">
        <f t="shared" si="132"/>
        <v>类</v>
      </c>
      <c r="H650" s="372" t="str">
        <f t="shared" si="133"/>
        <v>210</v>
      </c>
      <c r="I650" s="372" t="str">
        <f t="shared" si="134"/>
        <v>210</v>
      </c>
      <c r="J650" s="372">
        <f t="shared" si="135"/>
        <v>0</v>
      </c>
      <c r="K650" s="372">
        <f t="shared" si="136"/>
        <v>0</v>
      </c>
      <c r="L650" s="236">
        <v>0</v>
      </c>
      <c r="N650" s="236">
        <v>0</v>
      </c>
      <c r="P650" s="372">
        <v>0</v>
      </c>
    </row>
    <row r="651" ht="33" customHeight="1" spans="1:16">
      <c r="A651" s="341">
        <v>21001</v>
      </c>
      <c r="B651" s="336" t="s">
        <v>604</v>
      </c>
      <c r="C651" s="487">
        <f>SUM(C652:C655)</f>
        <v>1026</v>
      </c>
      <c r="D651" s="487">
        <f>SUM(D652:D655)</f>
        <v>562</v>
      </c>
      <c r="E651" s="488">
        <f t="shared" si="130"/>
        <v>-0.45224171539961</v>
      </c>
      <c r="F651" s="197" t="str">
        <f t="shared" si="131"/>
        <v>是</v>
      </c>
      <c r="G651" s="372" t="str">
        <f t="shared" si="132"/>
        <v>款</v>
      </c>
      <c r="H651" s="372" t="str">
        <f t="shared" si="133"/>
        <v>210</v>
      </c>
      <c r="I651" s="372" t="str">
        <f t="shared" si="134"/>
        <v>21001</v>
      </c>
      <c r="J651" s="372">
        <f t="shared" si="135"/>
        <v>0</v>
      </c>
      <c r="K651" s="372">
        <f t="shared" si="136"/>
        <v>0</v>
      </c>
      <c r="L651" s="236">
        <v>0</v>
      </c>
      <c r="N651" s="236">
        <v>0</v>
      </c>
      <c r="O651" s="372">
        <v>0</v>
      </c>
      <c r="P651" s="372">
        <v>0</v>
      </c>
    </row>
    <row r="652" ht="33" customHeight="1" spans="1:17">
      <c r="A652" s="341">
        <v>2100101</v>
      </c>
      <c r="B652" s="336" t="s">
        <v>145</v>
      </c>
      <c r="C652" s="388">
        <v>333</v>
      </c>
      <c r="D652" s="489">
        <v>308</v>
      </c>
      <c r="E652" s="488">
        <f t="shared" si="130"/>
        <v>-0.075075075075075</v>
      </c>
      <c r="F652" s="197" t="str">
        <f t="shared" si="131"/>
        <v>是</v>
      </c>
      <c r="G652" s="372" t="str">
        <f t="shared" si="132"/>
        <v>项</v>
      </c>
      <c r="H652" s="372" t="str">
        <f t="shared" si="133"/>
        <v>210</v>
      </c>
      <c r="I652" s="372" t="str">
        <f t="shared" si="134"/>
        <v>21001</v>
      </c>
      <c r="J652" s="372">
        <f t="shared" si="135"/>
        <v>308</v>
      </c>
      <c r="K652" s="372">
        <f t="shared" si="136"/>
        <v>307.6801</v>
      </c>
      <c r="L652" s="236">
        <v>307.6801</v>
      </c>
      <c r="M652" s="372">
        <v>0</v>
      </c>
      <c r="N652" s="236">
        <v>0</v>
      </c>
      <c r="O652" s="372">
        <v>0</v>
      </c>
      <c r="P652" s="372">
        <v>0</v>
      </c>
      <c r="Q652" s="372">
        <v>0</v>
      </c>
    </row>
    <row r="653" ht="36" hidden="1" customHeight="1" spans="1:17">
      <c r="A653" s="341">
        <v>2100102</v>
      </c>
      <c r="B653" s="336" t="s">
        <v>146</v>
      </c>
      <c r="C653" s="388">
        <v>0</v>
      </c>
      <c r="D653" s="489">
        <f>ROUND(J653-Q653,0)</f>
        <v>0</v>
      </c>
      <c r="E653" s="488" t="str">
        <f t="shared" si="130"/>
        <v/>
      </c>
      <c r="F653" s="197" t="str">
        <f t="shared" si="131"/>
        <v>否</v>
      </c>
      <c r="G653" s="372" t="str">
        <f t="shared" si="132"/>
        <v>项</v>
      </c>
      <c r="H653" s="372" t="str">
        <f t="shared" si="133"/>
        <v>210</v>
      </c>
      <c r="I653" s="372" t="str">
        <f t="shared" si="134"/>
        <v>21001</v>
      </c>
      <c r="J653" s="372">
        <f t="shared" si="135"/>
        <v>0</v>
      </c>
      <c r="K653" s="372">
        <f t="shared" si="136"/>
        <v>0</v>
      </c>
      <c r="L653" s="236">
        <v>0</v>
      </c>
      <c r="M653" s="372">
        <v>0</v>
      </c>
      <c r="N653" s="236">
        <v>0</v>
      </c>
      <c r="O653" s="372">
        <v>0</v>
      </c>
      <c r="P653" s="372">
        <v>0</v>
      </c>
      <c r="Q653" s="372">
        <v>0</v>
      </c>
    </row>
    <row r="654" ht="36" hidden="1" customHeight="1" spans="1:17">
      <c r="A654" s="341">
        <v>2100103</v>
      </c>
      <c r="B654" s="336" t="s">
        <v>147</v>
      </c>
      <c r="C654" s="388">
        <v>0</v>
      </c>
      <c r="D654" s="489">
        <f>ROUND(J654-Q654,0)</f>
        <v>0</v>
      </c>
      <c r="E654" s="488" t="str">
        <f t="shared" si="130"/>
        <v/>
      </c>
      <c r="F654" s="197" t="str">
        <f t="shared" si="131"/>
        <v>否</v>
      </c>
      <c r="G654" s="372" t="str">
        <f t="shared" si="132"/>
        <v>项</v>
      </c>
      <c r="H654" s="372" t="str">
        <f t="shared" si="133"/>
        <v>210</v>
      </c>
      <c r="I654" s="372" t="str">
        <f t="shared" si="134"/>
        <v>21001</v>
      </c>
      <c r="J654" s="372">
        <f t="shared" si="135"/>
        <v>0</v>
      </c>
      <c r="K654" s="372">
        <f t="shared" si="136"/>
        <v>0</v>
      </c>
      <c r="L654" s="236">
        <v>0</v>
      </c>
      <c r="M654" s="372">
        <v>0</v>
      </c>
      <c r="N654" s="236">
        <v>0</v>
      </c>
      <c r="O654" s="372">
        <v>0</v>
      </c>
      <c r="P654" s="372">
        <v>0</v>
      </c>
      <c r="Q654" s="372">
        <v>0</v>
      </c>
    </row>
    <row r="655" ht="33" customHeight="1" spans="1:17">
      <c r="A655" s="341">
        <v>2100199</v>
      </c>
      <c r="B655" s="336" t="s">
        <v>605</v>
      </c>
      <c r="C655" s="388">
        <v>693</v>
      </c>
      <c r="D655" s="489">
        <v>254</v>
      </c>
      <c r="E655" s="488">
        <f t="shared" si="130"/>
        <v>-0.633477633477634</v>
      </c>
      <c r="F655" s="197" t="str">
        <f t="shared" si="131"/>
        <v>是</v>
      </c>
      <c r="G655" s="372" t="str">
        <f t="shared" si="132"/>
        <v>项</v>
      </c>
      <c r="H655" s="372" t="str">
        <f t="shared" si="133"/>
        <v>210</v>
      </c>
      <c r="I655" s="372" t="str">
        <f t="shared" si="134"/>
        <v>21001</v>
      </c>
      <c r="J655" s="372">
        <f t="shared" si="135"/>
        <v>254</v>
      </c>
      <c r="K655" s="372">
        <f t="shared" si="136"/>
        <v>254.4978</v>
      </c>
      <c r="L655" s="236">
        <v>61.3698</v>
      </c>
      <c r="M655" s="372">
        <v>193.128</v>
      </c>
      <c r="N655" s="236">
        <v>0</v>
      </c>
      <c r="O655" s="372">
        <v>0</v>
      </c>
      <c r="Q655" s="372">
        <v>0</v>
      </c>
    </row>
    <row r="656" ht="33" customHeight="1" spans="1:16">
      <c r="A656" s="341">
        <v>21002</v>
      </c>
      <c r="B656" s="336" t="s">
        <v>606</v>
      </c>
      <c r="C656" s="487">
        <f>SUM(C657:C670)</f>
        <v>1928</v>
      </c>
      <c r="D656" s="487">
        <f>SUM(D657:D670)</f>
        <v>3806</v>
      </c>
      <c r="E656" s="488">
        <f t="shared" si="130"/>
        <v>0.974066390041494</v>
      </c>
      <c r="F656" s="197" t="str">
        <f t="shared" si="131"/>
        <v>是</v>
      </c>
      <c r="G656" s="372" t="str">
        <f t="shared" si="132"/>
        <v>款</v>
      </c>
      <c r="H656" s="372" t="str">
        <f t="shared" si="133"/>
        <v>210</v>
      </c>
      <c r="I656" s="372" t="str">
        <f t="shared" si="134"/>
        <v>21002</v>
      </c>
      <c r="J656" s="372">
        <f t="shared" si="135"/>
        <v>0</v>
      </c>
      <c r="K656" s="372">
        <f t="shared" si="136"/>
        <v>0</v>
      </c>
      <c r="L656" s="236">
        <v>0</v>
      </c>
      <c r="N656" s="236">
        <v>0</v>
      </c>
      <c r="O656" s="372">
        <v>0</v>
      </c>
      <c r="P656" s="372">
        <v>0</v>
      </c>
    </row>
    <row r="657" ht="33" customHeight="1" spans="1:17">
      <c r="A657" s="341">
        <v>2100201</v>
      </c>
      <c r="B657" s="336" t="s">
        <v>607</v>
      </c>
      <c r="C657" s="388">
        <v>1042</v>
      </c>
      <c r="D657" s="489">
        <v>1967</v>
      </c>
      <c r="E657" s="488">
        <f t="shared" si="130"/>
        <v>0.887715930902111</v>
      </c>
      <c r="F657" s="197" t="str">
        <f t="shared" si="131"/>
        <v>是</v>
      </c>
      <c r="G657" s="372" t="str">
        <f t="shared" si="132"/>
        <v>项</v>
      </c>
      <c r="H657" s="372" t="str">
        <f t="shared" si="133"/>
        <v>210</v>
      </c>
      <c r="I657" s="372" t="str">
        <f t="shared" si="134"/>
        <v>21002</v>
      </c>
      <c r="J657" s="372">
        <f t="shared" si="135"/>
        <v>1967</v>
      </c>
      <c r="K657" s="372">
        <f t="shared" si="136"/>
        <v>1966.6679</v>
      </c>
      <c r="L657" s="236">
        <v>1966.6679</v>
      </c>
      <c r="M657" s="372">
        <v>0</v>
      </c>
      <c r="N657" s="236">
        <v>0</v>
      </c>
      <c r="O657" s="372">
        <v>0</v>
      </c>
      <c r="P657" s="372">
        <v>0</v>
      </c>
      <c r="Q657" s="372">
        <v>0</v>
      </c>
    </row>
    <row r="658" ht="33" customHeight="1" spans="1:17">
      <c r="A658" s="341">
        <v>2100202</v>
      </c>
      <c r="B658" s="336" t="s">
        <v>608</v>
      </c>
      <c r="C658" s="388">
        <v>599</v>
      </c>
      <c r="D658" s="489">
        <v>609</v>
      </c>
      <c r="E658" s="488">
        <f t="shared" si="130"/>
        <v>0.01669449081803</v>
      </c>
      <c r="F658" s="197" t="str">
        <f t="shared" si="131"/>
        <v>是</v>
      </c>
      <c r="G658" s="372" t="str">
        <f t="shared" si="132"/>
        <v>项</v>
      </c>
      <c r="H658" s="372" t="str">
        <f t="shared" si="133"/>
        <v>210</v>
      </c>
      <c r="I658" s="372" t="str">
        <f t="shared" si="134"/>
        <v>21002</v>
      </c>
      <c r="J658" s="372">
        <v>609</v>
      </c>
      <c r="K658" s="372">
        <f t="shared" si="136"/>
        <v>608.46484</v>
      </c>
      <c r="L658" s="236">
        <v>608.46484</v>
      </c>
      <c r="M658" s="372">
        <v>0</v>
      </c>
      <c r="N658" s="236">
        <v>0</v>
      </c>
      <c r="O658" s="372">
        <v>0</v>
      </c>
      <c r="P658" s="372">
        <v>0</v>
      </c>
      <c r="Q658" s="372">
        <v>0</v>
      </c>
    </row>
    <row r="659" ht="36" hidden="1" customHeight="1" spans="1:17">
      <c r="A659" s="341">
        <v>2100203</v>
      </c>
      <c r="B659" s="336" t="s">
        <v>609</v>
      </c>
      <c r="C659" s="388">
        <v>0</v>
      </c>
      <c r="D659" s="489">
        <f t="shared" ref="D657:D670" si="137">ROUND(J659-Q659,0)</f>
        <v>0</v>
      </c>
      <c r="E659" s="488" t="str">
        <f t="shared" si="130"/>
        <v/>
      </c>
      <c r="F659" s="197" t="str">
        <f t="shared" si="131"/>
        <v>否</v>
      </c>
      <c r="G659" s="372" t="str">
        <f t="shared" si="132"/>
        <v>项</v>
      </c>
      <c r="H659" s="372" t="str">
        <f t="shared" si="133"/>
        <v>210</v>
      </c>
      <c r="I659" s="372" t="str">
        <f t="shared" si="134"/>
        <v>21002</v>
      </c>
      <c r="J659" s="372">
        <f t="shared" si="135"/>
        <v>0</v>
      </c>
      <c r="K659" s="372">
        <f t="shared" si="136"/>
        <v>0</v>
      </c>
      <c r="L659" s="236">
        <v>0</v>
      </c>
      <c r="M659" s="372">
        <v>0</v>
      </c>
      <c r="N659" s="236">
        <v>0</v>
      </c>
      <c r="O659" s="372">
        <v>0</v>
      </c>
      <c r="P659" s="372">
        <v>0</v>
      </c>
      <c r="Q659" s="372">
        <v>0</v>
      </c>
    </row>
    <row r="660" ht="36" hidden="1" customHeight="1" spans="1:17">
      <c r="A660" s="341">
        <v>2100204</v>
      </c>
      <c r="B660" s="336" t="s">
        <v>610</v>
      </c>
      <c r="C660" s="388">
        <v>0</v>
      </c>
      <c r="D660" s="489">
        <f t="shared" si="137"/>
        <v>0</v>
      </c>
      <c r="E660" s="488" t="str">
        <f t="shared" si="130"/>
        <v/>
      </c>
      <c r="F660" s="197" t="str">
        <f t="shared" si="131"/>
        <v>否</v>
      </c>
      <c r="G660" s="372" t="str">
        <f t="shared" si="132"/>
        <v>项</v>
      </c>
      <c r="H660" s="372" t="str">
        <f t="shared" si="133"/>
        <v>210</v>
      </c>
      <c r="I660" s="372" t="str">
        <f t="shared" si="134"/>
        <v>21002</v>
      </c>
      <c r="J660" s="372">
        <f t="shared" si="135"/>
        <v>0</v>
      </c>
      <c r="K660" s="372">
        <f t="shared" si="136"/>
        <v>0</v>
      </c>
      <c r="L660" s="236">
        <v>0</v>
      </c>
      <c r="M660" s="372">
        <v>0</v>
      </c>
      <c r="N660" s="236">
        <v>0</v>
      </c>
      <c r="O660" s="372">
        <v>0</v>
      </c>
      <c r="P660" s="372">
        <v>0</v>
      </c>
      <c r="Q660" s="372">
        <v>0</v>
      </c>
    </row>
    <row r="661" ht="33" customHeight="1" spans="1:17">
      <c r="A661" s="341">
        <v>2100205</v>
      </c>
      <c r="B661" s="336" t="s">
        <v>611</v>
      </c>
      <c r="C661" s="388">
        <v>287</v>
      </c>
      <c r="D661" s="489">
        <v>307</v>
      </c>
      <c r="E661" s="488">
        <f t="shared" si="130"/>
        <v>0.0696864111498259</v>
      </c>
      <c r="F661" s="197" t="str">
        <f t="shared" si="131"/>
        <v>是</v>
      </c>
      <c r="G661" s="372" t="str">
        <f t="shared" si="132"/>
        <v>项</v>
      </c>
      <c r="H661" s="372" t="str">
        <f t="shared" si="133"/>
        <v>210</v>
      </c>
      <c r="I661" s="372" t="str">
        <f t="shared" si="134"/>
        <v>21002</v>
      </c>
      <c r="J661" s="372">
        <f t="shared" si="135"/>
        <v>307</v>
      </c>
      <c r="K661" s="372">
        <f t="shared" si="136"/>
        <v>307.48002</v>
      </c>
      <c r="L661" s="236">
        <v>307.48002</v>
      </c>
      <c r="M661" s="372">
        <v>0</v>
      </c>
      <c r="N661" s="236">
        <v>0</v>
      </c>
      <c r="O661" s="372">
        <v>0</v>
      </c>
      <c r="P661" s="372">
        <v>0</v>
      </c>
      <c r="Q661" s="372">
        <v>0</v>
      </c>
    </row>
    <row r="662" ht="36" hidden="1" customHeight="1" spans="1:17">
      <c r="A662" s="341">
        <v>2100206</v>
      </c>
      <c r="B662" s="336" t="s">
        <v>612</v>
      </c>
      <c r="C662" s="388"/>
      <c r="D662" s="489"/>
      <c r="E662" s="488" t="str">
        <f t="shared" si="130"/>
        <v/>
      </c>
      <c r="F662" s="197" t="str">
        <f t="shared" si="131"/>
        <v>否</v>
      </c>
      <c r="G662" s="372" t="str">
        <f t="shared" si="132"/>
        <v>项</v>
      </c>
      <c r="H662" s="372" t="str">
        <f t="shared" si="133"/>
        <v>210</v>
      </c>
      <c r="I662" s="372" t="str">
        <f t="shared" si="134"/>
        <v>21002</v>
      </c>
      <c r="J662" s="372">
        <f t="shared" si="135"/>
        <v>0</v>
      </c>
      <c r="K662" s="372">
        <f t="shared" si="136"/>
        <v>0</v>
      </c>
      <c r="L662" s="236">
        <v>0</v>
      </c>
      <c r="M662" s="372">
        <v>0</v>
      </c>
      <c r="N662" s="236">
        <v>0</v>
      </c>
      <c r="O662" s="372">
        <v>0</v>
      </c>
      <c r="P662" s="372">
        <v>0</v>
      </c>
      <c r="Q662" s="372">
        <v>0</v>
      </c>
    </row>
    <row r="663" ht="36" hidden="1" customHeight="1" spans="1:17">
      <c r="A663" s="341">
        <v>2100207</v>
      </c>
      <c r="B663" s="336" t="s">
        <v>613</v>
      </c>
      <c r="C663" s="388">
        <v>0</v>
      </c>
      <c r="D663" s="489">
        <f t="shared" si="137"/>
        <v>0</v>
      </c>
      <c r="E663" s="488" t="str">
        <f t="shared" si="130"/>
        <v/>
      </c>
      <c r="F663" s="197" t="str">
        <f t="shared" si="131"/>
        <v>否</v>
      </c>
      <c r="G663" s="372" t="str">
        <f t="shared" si="132"/>
        <v>项</v>
      </c>
      <c r="H663" s="372" t="str">
        <f t="shared" si="133"/>
        <v>210</v>
      </c>
      <c r="I663" s="372" t="str">
        <f t="shared" si="134"/>
        <v>21002</v>
      </c>
      <c r="J663" s="372">
        <f t="shared" si="135"/>
        <v>0</v>
      </c>
      <c r="K663" s="372">
        <f t="shared" si="136"/>
        <v>0</v>
      </c>
      <c r="L663" s="236">
        <v>0</v>
      </c>
      <c r="M663" s="372">
        <v>0</v>
      </c>
      <c r="N663" s="236">
        <v>0</v>
      </c>
      <c r="O663" s="372">
        <v>0</v>
      </c>
      <c r="P663" s="372">
        <v>0</v>
      </c>
      <c r="Q663" s="372">
        <v>0</v>
      </c>
    </row>
    <row r="664" ht="36" hidden="1" customHeight="1" spans="1:17">
      <c r="A664" s="341">
        <v>2100208</v>
      </c>
      <c r="B664" s="336" t="s">
        <v>614</v>
      </c>
      <c r="C664" s="388">
        <v>0</v>
      </c>
      <c r="D664" s="489">
        <f t="shared" si="137"/>
        <v>0</v>
      </c>
      <c r="E664" s="488" t="str">
        <f t="shared" si="130"/>
        <v/>
      </c>
      <c r="F664" s="197" t="str">
        <f t="shared" si="131"/>
        <v>否</v>
      </c>
      <c r="G664" s="372" t="str">
        <f t="shared" si="132"/>
        <v>项</v>
      </c>
      <c r="H664" s="372" t="str">
        <f t="shared" si="133"/>
        <v>210</v>
      </c>
      <c r="I664" s="372" t="str">
        <f t="shared" si="134"/>
        <v>21002</v>
      </c>
      <c r="J664" s="372">
        <f t="shared" si="135"/>
        <v>0</v>
      </c>
      <c r="K664" s="372">
        <f t="shared" si="136"/>
        <v>0</v>
      </c>
      <c r="L664" s="236">
        <v>0</v>
      </c>
      <c r="M664" s="372">
        <v>0</v>
      </c>
      <c r="N664" s="236">
        <v>0</v>
      </c>
      <c r="O664" s="372">
        <v>0</v>
      </c>
      <c r="P664" s="372">
        <v>0</v>
      </c>
      <c r="Q664" s="372">
        <v>0</v>
      </c>
    </row>
    <row r="665" ht="36" hidden="1" customHeight="1" spans="1:17">
      <c r="A665" s="341">
        <v>2100209</v>
      </c>
      <c r="B665" s="336" t="s">
        <v>615</v>
      </c>
      <c r="C665" s="388">
        <v>0</v>
      </c>
      <c r="D665" s="489">
        <f t="shared" si="137"/>
        <v>0</v>
      </c>
      <c r="E665" s="488" t="str">
        <f t="shared" si="130"/>
        <v/>
      </c>
      <c r="F665" s="197" t="str">
        <f t="shared" si="131"/>
        <v>否</v>
      </c>
      <c r="G665" s="372" t="str">
        <f t="shared" si="132"/>
        <v>项</v>
      </c>
      <c r="H665" s="372" t="str">
        <f t="shared" si="133"/>
        <v>210</v>
      </c>
      <c r="I665" s="372" t="str">
        <f t="shared" si="134"/>
        <v>21002</v>
      </c>
      <c r="J665" s="372">
        <f t="shared" si="135"/>
        <v>0</v>
      </c>
      <c r="K665" s="372">
        <f t="shared" si="136"/>
        <v>0</v>
      </c>
      <c r="L665" s="236">
        <v>0</v>
      </c>
      <c r="M665" s="372">
        <v>0</v>
      </c>
      <c r="N665" s="236">
        <v>0</v>
      </c>
      <c r="O665" s="372">
        <v>0</v>
      </c>
      <c r="P665" s="372">
        <v>0</v>
      </c>
      <c r="Q665" s="372">
        <v>0</v>
      </c>
    </row>
    <row r="666" ht="36" hidden="1" customHeight="1" spans="1:17">
      <c r="A666" s="341">
        <v>2100210</v>
      </c>
      <c r="B666" s="336" t="s">
        <v>616</v>
      </c>
      <c r="C666" s="388">
        <v>0</v>
      </c>
      <c r="D666" s="489">
        <f t="shared" si="137"/>
        <v>0</v>
      </c>
      <c r="E666" s="488" t="str">
        <f t="shared" si="130"/>
        <v/>
      </c>
      <c r="F666" s="197" t="str">
        <f t="shared" si="131"/>
        <v>否</v>
      </c>
      <c r="G666" s="372" t="str">
        <f t="shared" si="132"/>
        <v>项</v>
      </c>
      <c r="H666" s="372" t="str">
        <f t="shared" si="133"/>
        <v>210</v>
      </c>
      <c r="I666" s="372" t="str">
        <f t="shared" si="134"/>
        <v>21002</v>
      </c>
      <c r="J666" s="372">
        <f t="shared" si="135"/>
        <v>0</v>
      </c>
      <c r="K666" s="372">
        <f t="shared" si="136"/>
        <v>0</v>
      </c>
      <c r="L666" s="236">
        <v>0</v>
      </c>
      <c r="M666" s="372">
        <v>0</v>
      </c>
      <c r="N666" s="236">
        <v>0</v>
      </c>
      <c r="O666" s="372">
        <v>0</v>
      </c>
      <c r="P666" s="372">
        <v>0</v>
      </c>
      <c r="Q666" s="372">
        <v>0</v>
      </c>
    </row>
    <row r="667" ht="36" hidden="1" customHeight="1" spans="1:17">
      <c r="A667" s="341">
        <v>2100211</v>
      </c>
      <c r="B667" s="336" t="s">
        <v>617</v>
      </c>
      <c r="C667" s="388">
        <v>0</v>
      </c>
      <c r="D667" s="489">
        <f t="shared" si="137"/>
        <v>0</v>
      </c>
      <c r="E667" s="488" t="str">
        <f t="shared" si="130"/>
        <v/>
      </c>
      <c r="F667" s="197" t="str">
        <f t="shared" si="131"/>
        <v>否</v>
      </c>
      <c r="G667" s="372" t="str">
        <f t="shared" si="132"/>
        <v>项</v>
      </c>
      <c r="H667" s="372" t="str">
        <f t="shared" si="133"/>
        <v>210</v>
      </c>
      <c r="I667" s="372" t="str">
        <f t="shared" si="134"/>
        <v>21002</v>
      </c>
      <c r="J667" s="372">
        <f t="shared" si="135"/>
        <v>0</v>
      </c>
      <c r="K667" s="372">
        <f t="shared" si="136"/>
        <v>0</v>
      </c>
      <c r="L667" s="236">
        <v>0</v>
      </c>
      <c r="M667" s="372">
        <v>0</v>
      </c>
      <c r="N667" s="236">
        <v>0</v>
      </c>
      <c r="O667" s="372">
        <v>0</v>
      </c>
      <c r="P667" s="372">
        <v>0</v>
      </c>
      <c r="Q667" s="372">
        <v>0</v>
      </c>
    </row>
    <row r="668" ht="36" hidden="1" customHeight="1" spans="1:17">
      <c r="A668" s="341">
        <v>2100212</v>
      </c>
      <c r="B668" s="336" t="s">
        <v>618</v>
      </c>
      <c r="C668" s="388">
        <v>0</v>
      </c>
      <c r="D668" s="489">
        <f t="shared" si="137"/>
        <v>0</v>
      </c>
      <c r="E668" s="488" t="str">
        <f t="shared" si="130"/>
        <v/>
      </c>
      <c r="F668" s="197" t="str">
        <f t="shared" si="131"/>
        <v>否</v>
      </c>
      <c r="G668" s="372" t="str">
        <f t="shared" si="132"/>
        <v>项</v>
      </c>
      <c r="H668" s="372" t="str">
        <f t="shared" si="133"/>
        <v>210</v>
      </c>
      <c r="I668" s="372" t="str">
        <f t="shared" si="134"/>
        <v>21002</v>
      </c>
      <c r="J668" s="372">
        <f t="shared" si="135"/>
        <v>0</v>
      </c>
      <c r="K668" s="372">
        <f t="shared" si="136"/>
        <v>0</v>
      </c>
      <c r="L668" s="236">
        <v>0</v>
      </c>
      <c r="M668" s="372">
        <v>0</v>
      </c>
      <c r="N668" s="236">
        <v>0</v>
      </c>
      <c r="O668" s="372">
        <v>0</v>
      </c>
      <c r="P668" s="372">
        <v>0</v>
      </c>
      <c r="Q668" s="372">
        <v>0</v>
      </c>
    </row>
    <row r="669" ht="36" hidden="1" customHeight="1" spans="1:17">
      <c r="A669" s="495">
        <v>2100213</v>
      </c>
      <c r="B669" s="336" t="s">
        <v>1700</v>
      </c>
      <c r="C669" s="388"/>
      <c r="D669" s="489">
        <f t="shared" si="137"/>
        <v>0</v>
      </c>
      <c r="E669" s="488" t="str">
        <f t="shared" si="130"/>
        <v/>
      </c>
      <c r="F669" s="197" t="str">
        <f t="shared" si="131"/>
        <v>否</v>
      </c>
      <c r="G669" s="372" t="str">
        <f t="shared" si="132"/>
        <v>项</v>
      </c>
      <c r="H669" s="372" t="str">
        <f t="shared" si="133"/>
        <v>210</v>
      </c>
      <c r="I669" s="372" t="str">
        <f t="shared" si="134"/>
        <v>21002</v>
      </c>
      <c r="J669" s="372">
        <f t="shared" si="135"/>
        <v>0</v>
      </c>
      <c r="K669" s="372">
        <f t="shared" si="136"/>
        <v>0</v>
      </c>
      <c r="L669" s="236">
        <v>0</v>
      </c>
      <c r="M669" s="372">
        <v>0</v>
      </c>
      <c r="N669" s="236">
        <v>0</v>
      </c>
      <c r="O669" s="372">
        <v>0</v>
      </c>
      <c r="P669" s="372">
        <v>0</v>
      </c>
      <c r="Q669" s="372">
        <v>0</v>
      </c>
    </row>
    <row r="670" ht="33" customHeight="1" spans="1:17">
      <c r="A670" s="341">
        <v>2100299</v>
      </c>
      <c r="B670" s="336" t="s">
        <v>619</v>
      </c>
      <c r="C670" s="388"/>
      <c r="D670" s="489">
        <v>923</v>
      </c>
      <c r="E670" s="488" t="str">
        <f t="shared" si="130"/>
        <v/>
      </c>
      <c r="F670" s="197" t="str">
        <f t="shared" si="131"/>
        <v>是</v>
      </c>
      <c r="G670" s="372" t="str">
        <f t="shared" si="132"/>
        <v>项</v>
      </c>
      <c r="H670" s="372" t="str">
        <f t="shared" si="133"/>
        <v>210</v>
      </c>
      <c r="I670" s="372" t="str">
        <f t="shared" si="134"/>
        <v>21002</v>
      </c>
      <c r="J670" s="372">
        <f t="shared" si="135"/>
        <v>923</v>
      </c>
      <c r="K670" s="372">
        <f t="shared" si="136"/>
        <v>922.76263</v>
      </c>
      <c r="L670" s="236">
        <v>0</v>
      </c>
      <c r="M670" s="372">
        <v>0</v>
      </c>
      <c r="N670" s="236">
        <v>0</v>
      </c>
      <c r="O670" s="372">
        <v>0</v>
      </c>
      <c r="P670" s="372">
        <v>922.76263</v>
      </c>
      <c r="Q670" s="372">
        <v>0</v>
      </c>
    </row>
    <row r="671" ht="33" customHeight="1" spans="1:16">
      <c r="A671" s="341">
        <v>21003</v>
      </c>
      <c r="B671" s="336" t="s">
        <v>620</v>
      </c>
      <c r="C671" s="487">
        <f>SUM(C672:C674)</f>
        <v>3440</v>
      </c>
      <c r="D671" s="487">
        <f>SUM(D672:D674)</f>
        <v>3238</v>
      </c>
      <c r="E671" s="488">
        <f t="shared" si="130"/>
        <v>-0.0587209302325581</v>
      </c>
      <c r="F671" s="197" t="str">
        <f t="shared" si="131"/>
        <v>是</v>
      </c>
      <c r="G671" s="372" t="str">
        <f t="shared" si="132"/>
        <v>款</v>
      </c>
      <c r="H671" s="372" t="str">
        <f t="shared" si="133"/>
        <v>210</v>
      </c>
      <c r="I671" s="372" t="str">
        <f t="shared" si="134"/>
        <v>21003</v>
      </c>
      <c r="J671" s="372">
        <f t="shared" si="135"/>
        <v>0</v>
      </c>
      <c r="K671" s="372">
        <f t="shared" si="136"/>
        <v>0</v>
      </c>
      <c r="L671" s="236">
        <v>0</v>
      </c>
      <c r="N671" s="236">
        <v>0</v>
      </c>
      <c r="P671" s="372">
        <v>0</v>
      </c>
    </row>
    <row r="672" ht="36" hidden="1" customHeight="1" spans="1:17">
      <c r="A672" s="341">
        <v>2100301</v>
      </c>
      <c r="B672" s="336" t="s">
        <v>621</v>
      </c>
      <c r="C672" s="388">
        <v>0</v>
      </c>
      <c r="D672" s="489">
        <f>ROUND(J672-Q672,0)</f>
        <v>0</v>
      </c>
      <c r="E672" s="488" t="str">
        <f t="shared" si="130"/>
        <v/>
      </c>
      <c r="F672" s="197" t="str">
        <f t="shared" si="131"/>
        <v>否</v>
      </c>
      <c r="G672" s="372" t="str">
        <f t="shared" si="132"/>
        <v>项</v>
      </c>
      <c r="H672" s="372" t="str">
        <f t="shared" si="133"/>
        <v>210</v>
      </c>
      <c r="I672" s="372" t="str">
        <f t="shared" si="134"/>
        <v>21003</v>
      </c>
      <c r="J672" s="372">
        <f t="shared" si="135"/>
        <v>0</v>
      </c>
      <c r="K672" s="372">
        <f t="shared" si="136"/>
        <v>0</v>
      </c>
      <c r="L672" s="236">
        <v>0</v>
      </c>
      <c r="M672" s="372">
        <v>0</v>
      </c>
      <c r="N672" s="236">
        <v>0</v>
      </c>
      <c r="O672" s="372">
        <v>0</v>
      </c>
      <c r="P672" s="372">
        <v>0</v>
      </c>
      <c r="Q672" s="372">
        <v>0</v>
      </c>
    </row>
    <row r="673" ht="33" customHeight="1" spans="1:17">
      <c r="A673" s="341">
        <v>2100302</v>
      </c>
      <c r="B673" s="336" t="s">
        <v>622</v>
      </c>
      <c r="C673" s="388">
        <v>2549</v>
      </c>
      <c r="D673" s="489">
        <v>2744</v>
      </c>
      <c r="E673" s="488">
        <f t="shared" si="130"/>
        <v>0.0765005884660652</v>
      </c>
      <c r="F673" s="197" t="str">
        <f t="shared" si="131"/>
        <v>是</v>
      </c>
      <c r="G673" s="372" t="str">
        <f t="shared" si="132"/>
        <v>项</v>
      </c>
      <c r="H673" s="372" t="str">
        <f t="shared" si="133"/>
        <v>210</v>
      </c>
      <c r="I673" s="372" t="str">
        <f t="shared" si="134"/>
        <v>21003</v>
      </c>
      <c r="J673" s="372">
        <f t="shared" si="135"/>
        <v>2744</v>
      </c>
      <c r="K673" s="372">
        <f t="shared" si="136"/>
        <v>2743.6496</v>
      </c>
      <c r="L673" s="236">
        <v>2741.9637</v>
      </c>
      <c r="M673" s="372">
        <v>0</v>
      </c>
      <c r="N673" s="236">
        <v>0</v>
      </c>
      <c r="O673" s="372">
        <v>0</v>
      </c>
      <c r="P673" s="372">
        <v>1.6859</v>
      </c>
      <c r="Q673" s="372">
        <v>0</v>
      </c>
    </row>
    <row r="674" ht="33" customHeight="1" spans="1:17">
      <c r="A674" s="341">
        <v>2100399</v>
      </c>
      <c r="B674" s="336" t="s">
        <v>623</v>
      </c>
      <c r="C674" s="388">
        <v>891</v>
      </c>
      <c r="D674" s="489">
        <v>494</v>
      </c>
      <c r="E674" s="488">
        <f t="shared" si="130"/>
        <v>-0.445566778900112</v>
      </c>
      <c r="F674" s="197" t="str">
        <f t="shared" si="131"/>
        <v>是</v>
      </c>
      <c r="G674" s="372" t="str">
        <f t="shared" si="132"/>
        <v>项</v>
      </c>
      <c r="H674" s="372" t="str">
        <f t="shared" si="133"/>
        <v>210</v>
      </c>
      <c r="I674" s="372" t="str">
        <f t="shared" si="134"/>
        <v>21003</v>
      </c>
      <c r="J674" s="372">
        <f t="shared" si="135"/>
        <v>494</v>
      </c>
      <c r="K674" s="372">
        <f t="shared" si="136"/>
        <v>493.84696</v>
      </c>
      <c r="L674" s="236">
        <v>0</v>
      </c>
      <c r="M674" s="372">
        <v>264.2484</v>
      </c>
      <c r="N674" s="236">
        <v>0</v>
      </c>
      <c r="O674" s="372">
        <v>206.6796</v>
      </c>
      <c r="P674" s="372">
        <v>22.91896</v>
      </c>
      <c r="Q674" s="372">
        <v>0</v>
      </c>
    </row>
    <row r="675" ht="33" customHeight="1" spans="1:16">
      <c r="A675" s="341">
        <v>21004</v>
      </c>
      <c r="B675" s="336" t="s">
        <v>624</v>
      </c>
      <c r="C675" s="487">
        <f>SUM(C676:C686)</f>
        <v>5850</v>
      </c>
      <c r="D675" s="487">
        <f>SUM(D676:D686)</f>
        <v>6401</v>
      </c>
      <c r="E675" s="488">
        <f t="shared" si="130"/>
        <v>0.0941880341880341</v>
      </c>
      <c r="F675" s="197" t="str">
        <f t="shared" si="131"/>
        <v>是</v>
      </c>
      <c r="G675" s="372" t="str">
        <f t="shared" si="132"/>
        <v>款</v>
      </c>
      <c r="H675" s="372" t="str">
        <f t="shared" si="133"/>
        <v>210</v>
      </c>
      <c r="I675" s="372" t="str">
        <f t="shared" si="134"/>
        <v>21004</v>
      </c>
      <c r="J675" s="372">
        <f t="shared" si="135"/>
        <v>0</v>
      </c>
      <c r="K675" s="372">
        <f t="shared" si="136"/>
        <v>0</v>
      </c>
      <c r="L675" s="236">
        <v>0</v>
      </c>
      <c r="N675" s="236">
        <v>0</v>
      </c>
      <c r="P675" s="372">
        <v>0</v>
      </c>
    </row>
    <row r="676" ht="33" customHeight="1" spans="1:17">
      <c r="A676" s="341">
        <v>2100401</v>
      </c>
      <c r="B676" s="336" t="s">
        <v>625</v>
      </c>
      <c r="C676" s="388">
        <v>893</v>
      </c>
      <c r="D676" s="489">
        <v>1061</v>
      </c>
      <c r="E676" s="488">
        <f t="shared" si="130"/>
        <v>0.188129899216125</v>
      </c>
      <c r="F676" s="197" t="str">
        <f t="shared" si="131"/>
        <v>是</v>
      </c>
      <c r="G676" s="372" t="str">
        <f t="shared" si="132"/>
        <v>项</v>
      </c>
      <c r="H676" s="372" t="str">
        <f t="shared" si="133"/>
        <v>210</v>
      </c>
      <c r="I676" s="372" t="str">
        <f t="shared" si="134"/>
        <v>21004</v>
      </c>
      <c r="J676" s="372">
        <f t="shared" si="135"/>
        <v>1061</v>
      </c>
      <c r="K676" s="372">
        <f t="shared" si="136"/>
        <v>1061.4123</v>
      </c>
      <c r="L676" s="236">
        <v>862.4723</v>
      </c>
      <c r="M676" s="372">
        <v>63.488</v>
      </c>
      <c r="N676" s="236">
        <v>0</v>
      </c>
      <c r="O676" s="372">
        <v>125.952</v>
      </c>
      <c r="P676" s="372">
        <v>9.5</v>
      </c>
      <c r="Q676" s="372">
        <v>0</v>
      </c>
    </row>
    <row r="677" ht="33" customHeight="1" spans="1:17">
      <c r="A677" s="341">
        <v>2100402</v>
      </c>
      <c r="B677" s="336" t="s">
        <v>626</v>
      </c>
      <c r="C677" s="388">
        <v>140</v>
      </c>
      <c r="D677" s="489">
        <v>114</v>
      </c>
      <c r="E677" s="488">
        <f t="shared" si="130"/>
        <v>-0.185714285714286</v>
      </c>
      <c r="F677" s="197" t="str">
        <f t="shared" si="131"/>
        <v>是</v>
      </c>
      <c r="G677" s="372" t="str">
        <f t="shared" si="132"/>
        <v>项</v>
      </c>
      <c r="H677" s="372" t="str">
        <f t="shared" si="133"/>
        <v>210</v>
      </c>
      <c r="I677" s="372" t="str">
        <f t="shared" si="134"/>
        <v>21004</v>
      </c>
      <c r="J677" s="372">
        <f t="shared" si="135"/>
        <v>114</v>
      </c>
      <c r="K677" s="372">
        <f t="shared" si="136"/>
        <v>114.047</v>
      </c>
      <c r="L677" s="236">
        <v>114.047</v>
      </c>
      <c r="M677" s="372">
        <v>0</v>
      </c>
      <c r="N677" s="236">
        <v>0</v>
      </c>
      <c r="O677" s="372">
        <v>0</v>
      </c>
      <c r="P677" s="372">
        <v>0</v>
      </c>
      <c r="Q677" s="372">
        <v>0</v>
      </c>
    </row>
    <row r="678" ht="33" customHeight="1" spans="1:17">
      <c r="A678" s="341">
        <v>2100403</v>
      </c>
      <c r="B678" s="336" t="s">
        <v>627</v>
      </c>
      <c r="C678" s="388">
        <v>685</v>
      </c>
      <c r="D678" s="489">
        <v>671</v>
      </c>
      <c r="E678" s="488">
        <f t="shared" si="130"/>
        <v>-0.0204379562043796</v>
      </c>
      <c r="F678" s="197" t="str">
        <f t="shared" si="131"/>
        <v>是</v>
      </c>
      <c r="G678" s="372" t="str">
        <f t="shared" si="132"/>
        <v>项</v>
      </c>
      <c r="H678" s="372" t="str">
        <f t="shared" si="133"/>
        <v>210</v>
      </c>
      <c r="I678" s="372" t="str">
        <f t="shared" si="134"/>
        <v>21004</v>
      </c>
      <c r="J678" s="372">
        <f t="shared" si="135"/>
        <v>671</v>
      </c>
      <c r="K678" s="372">
        <f t="shared" si="136"/>
        <v>670.8078</v>
      </c>
      <c r="L678" s="236">
        <v>670.8078</v>
      </c>
      <c r="M678" s="372">
        <v>0</v>
      </c>
      <c r="N678" s="236">
        <v>0</v>
      </c>
      <c r="O678" s="372">
        <v>0</v>
      </c>
      <c r="P678" s="372">
        <v>0</v>
      </c>
      <c r="Q678" s="372">
        <v>0</v>
      </c>
    </row>
    <row r="679" ht="36" hidden="1" customHeight="1" spans="1:17">
      <c r="A679" s="341">
        <v>2100404</v>
      </c>
      <c r="B679" s="336" t="s">
        <v>628</v>
      </c>
      <c r="C679" s="388">
        <v>0</v>
      </c>
      <c r="D679" s="489">
        <f>ROUND(J679-Q679,0)</f>
        <v>0</v>
      </c>
      <c r="E679" s="488" t="str">
        <f t="shared" si="130"/>
        <v/>
      </c>
      <c r="F679" s="197" t="str">
        <f t="shared" si="131"/>
        <v>否</v>
      </c>
      <c r="G679" s="372" t="str">
        <f t="shared" si="132"/>
        <v>项</v>
      </c>
      <c r="H679" s="372" t="str">
        <f t="shared" si="133"/>
        <v>210</v>
      </c>
      <c r="I679" s="372" t="str">
        <f t="shared" si="134"/>
        <v>21004</v>
      </c>
      <c r="J679" s="372">
        <f t="shared" si="135"/>
        <v>0</v>
      </c>
      <c r="K679" s="372">
        <f t="shared" si="136"/>
        <v>0</v>
      </c>
      <c r="L679" s="236">
        <v>0</v>
      </c>
      <c r="M679" s="372">
        <v>0</v>
      </c>
      <c r="N679" s="236">
        <v>0</v>
      </c>
      <c r="O679" s="372">
        <v>0</v>
      </c>
      <c r="P679" s="372">
        <v>0</v>
      </c>
      <c r="Q679" s="372">
        <v>0</v>
      </c>
    </row>
    <row r="680" ht="36" hidden="1" customHeight="1" spans="1:17">
      <c r="A680" s="341">
        <v>2100405</v>
      </c>
      <c r="B680" s="336" t="s">
        <v>629</v>
      </c>
      <c r="C680" s="388">
        <v>0</v>
      </c>
      <c r="D680" s="489">
        <f>ROUND(J680-Q680,0)</f>
        <v>0</v>
      </c>
      <c r="E680" s="488" t="str">
        <f t="shared" si="130"/>
        <v/>
      </c>
      <c r="F680" s="197" t="str">
        <f t="shared" si="131"/>
        <v>否</v>
      </c>
      <c r="G680" s="372" t="str">
        <f t="shared" si="132"/>
        <v>项</v>
      </c>
      <c r="H680" s="372" t="str">
        <f t="shared" si="133"/>
        <v>210</v>
      </c>
      <c r="I680" s="372" t="str">
        <f t="shared" si="134"/>
        <v>21004</v>
      </c>
      <c r="J680" s="372">
        <f t="shared" si="135"/>
        <v>0</v>
      </c>
      <c r="K680" s="372">
        <f t="shared" si="136"/>
        <v>0</v>
      </c>
      <c r="L680" s="236">
        <v>0</v>
      </c>
      <c r="M680" s="372">
        <v>0</v>
      </c>
      <c r="N680" s="236">
        <v>0</v>
      </c>
      <c r="O680" s="372">
        <v>0</v>
      </c>
      <c r="P680" s="372">
        <v>0</v>
      </c>
      <c r="Q680" s="372">
        <v>0</v>
      </c>
    </row>
    <row r="681" ht="36" hidden="1" customHeight="1" spans="1:17">
      <c r="A681" s="341">
        <v>2100406</v>
      </c>
      <c r="B681" s="336" t="s">
        <v>630</v>
      </c>
      <c r="C681" s="388">
        <v>0</v>
      </c>
      <c r="D681" s="489">
        <f>ROUND(J681-Q681,0)</f>
        <v>0</v>
      </c>
      <c r="E681" s="488" t="str">
        <f t="shared" si="130"/>
        <v/>
      </c>
      <c r="F681" s="197" t="str">
        <f t="shared" si="131"/>
        <v>否</v>
      </c>
      <c r="G681" s="372" t="str">
        <f t="shared" si="132"/>
        <v>项</v>
      </c>
      <c r="H681" s="372" t="str">
        <f t="shared" si="133"/>
        <v>210</v>
      </c>
      <c r="I681" s="372" t="str">
        <f t="shared" si="134"/>
        <v>21004</v>
      </c>
      <c r="J681" s="372">
        <f t="shared" si="135"/>
        <v>0</v>
      </c>
      <c r="K681" s="372">
        <f t="shared" si="136"/>
        <v>0</v>
      </c>
      <c r="L681" s="236">
        <v>0</v>
      </c>
      <c r="M681" s="372">
        <v>0</v>
      </c>
      <c r="N681" s="236">
        <v>0</v>
      </c>
      <c r="O681" s="372">
        <v>0</v>
      </c>
      <c r="P681" s="372">
        <v>0</v>
      </c>
      <c r="Q681" s="372">
        <v>0</v>
      </c>
    </row>
    <row r="682" ht="36" hidden="1" customHeight="1" spans="1:17">
      <c r="A682" s="341">
        <v>2100407</v>
      </c>
      <c r="B682" s="336" t="s">
        <v>631</v>
      </c>
      <c r="C682" s="388">
        <v>0</v>
      </c>
      <c r="D682" s="489">
        <f>ROUND(J682-Q682,0)</f>
        <v>0</v>
      </c>
      <c r="E682" s="488" t="str">
        <f t="shared" si="130"/>
        <v/>
      </c>
      <c r="F682" s="197" t="str">
        <f t="shared" si="131"/>
        <v>否</v>
      </c>
      <c r="G682" s="372" t="str">
        <f t="shared" si="132"/>
        <v>项</v>
      </c>
      <c r="H682" s="372" t="str">
        <f t="shared" si="133"/>
        <v>210</v>
      </c>
      <c r="I682" s="372" t="str">
        <f t="shared" si="134"/>
        <v>21004</v>
      </c>
      <c r="J682" s="372">
        <f t="shared" si="135"/>
        <v>0</v>
      </c>
      <c r="K682" s="372">
        <f t="shared" si="136"/>
        <v>0</v>
      </c>
      <c r="L682" s="236">
        <v>0</v>
      </c>
      <c r="M682" s="372">
        <v>0</v>
      </c>
      <c r="N682" s="236">
        <v>0</v>
      </c>
      <c r="O682" s="372">
        <v>0</v>
      </c>
      <c r="P682" s="372">
        <v>0</v>
      </c>
      <c r="Q682" s="372">
        <v>0</v>
      </c>
    </row>
    <row r="683" ht="33" customHeight="1" spans="1:17">
      <c r="A683" s="341">
        <v>2100408</v>
      </c>
      <c r="B683" s="336" t="s">
        <v>632</v>
      </c>
      <c r="C683" s="388">
        <v>1244</v>
      </c>
      <c r="D683" s="489">
        <v>3475</v>
      </c>
      <c r="E683" s="488">
        <f t="shared" si="130"/>
        <v>1.79340836012862</v>
      </c>
      <c r="F683" s="197" t="str">
        <f t="shared" si="131"/>
        <v>是</v>
      </c>
      <c r="G683" s="372" t="str">
        <f t="shared" si="132"/>
        <v>项</v>
      </c>
      <c r="H683" s="372" t="str">
        <f t="shared" si="133"/>
        <v>210</v>
      </c>
      <c r="I683" s="372" t="str">
        <f t="shared" si="134"/>
        <v>21004</v>
      </c>
      <c r="J683" s="372">
        <f t="shared" si="135"/>
        <v>3475</v>
      </c>
      <c r="K683" s="372">
        <f t="shared" si="136"/>
        <v>3475.408453</v>
      </c>
      <c r="L683" s="236">
        <v>0</v>
      </c>
      <c r="M683" s="372">
        <v>36.7392</v>
      </c>
      <c r="N683" s="236">
        <v>0</v>
      </c>
      <c r="O683" s="372">
        <v>2259.4608</v>
      </c>
      <c r="P683" s="372">
        <v>1179.208453</v>
      </c>
      <c r="Q683" s="372">
        <v>0</v>
      </c>
    </row>
    <row r="684" ht="33" customHeight="1" spans="1:17">
      <c r="A684" s="341">
        <v>2100409</v>
      </c>
      <c r="B684" s="336" t="s">
        <v>633</v>
      </c>
      <c r="C684" s="388">
        <v>32</v>
      </c>
      <c r="D684" s="489">
        <v>624</v>
      </c>
      <c r="E684" s="488">
        <f t="shared" si="130"/>
        <v>18.5</v>
      </c>
      <c r="F684" s="197" t="str">
        <f t="shared" si="131"/>
        <v>是</v>
      </c>
      <c r="G684" s="372" t="str">
        <f t="shared" si="132"/>
        <v>项</v>
      </c>
      <c r="H684" s="372" t="str">
        <f t="shared" si="133"/>
        <v>210</v>
      </c>
      <c r="I684" s="372" t="str">
        <f t="shared" si="134"/>
        <v>21004</v>
      </c>
      <c r="J684" s="372">
        <f t="shared" si="135"/>
        <v>624</v>
      </c>
      <c r="K684" s="372">
        <f t="shared" si="136"/>
        <v>624.098372</v>
      </c>
      <c r="L684" s="236">
        <v>0</v>
      </c>
      <c r="M684" s="372">
        <v>0</v>
      </c>
      <c r="N684" s="236">
        <v>0</v>
      </c>
      <c r="O684" s="545">
        <v>158</v>
      </c>
      <c r="P684" s="375">
        <v>466.098372</v>
      </c>
      <c r="Q684" s="372">
        <v>0</v>
      </c>
    </row>
    <row r="685" ht="33" customHeight="1" spans="1:17">
      <c r="A685" s="341">
        <v>2100410</v>
      </c>
      <c r="B685" s="336" t="s">
        <v>1701</v>
      </c>
      <c r="C685" s="388">
        <v>2730</v>
      </c>
      <c r="D685" s="489">
        <v>289</v>
      </c>
      <c r="E685" s="488">
        <f t="shared" si="130"/>
        <v>-0.894139194139194</v>
      </c>
      <c r="F685" s="197" t="str">
        <f t="shared" si="131"/>
        <v>是</v>
      </c>
      <c r="G685" s="372" t="str">
        <f t="shared" si="132"/>
        <v>项</v>
      </c>
      <c r="H685" s="372" t="str">
        <f t="shared" si="133"/>
        <v>210</v>
      </c>
      <c r="I685" s="372" t="str">
        <f t="shared" si="134"/>
        <v>21004</v>
      </c>
      <c r="J685" s="372">
        <f t="shared" si="135"/>
        <v>289</v>
      </c>
      <c r="K685" s="372">
        <f t="shared" si="136"/>
        <v>289.436287</v>
      </c>
      <c r="L685" s="236">
        <v>0</v>
      </c>
      <c r="M685" s="372">
        <v>0</v>
      </c>
      <c r="N685" s="236">
        <v>0</v>
      </c>
      <c r="O685" s="372">
        <v>105.252</v>
      </c>
      <c r="P685" s="372">
        <v>184.184287</v>
      </c>
      <c r="Q685" s="372">
        <v>0</v>
      </c>
    </row>
    <row r="686" ht="33" customHeight="1" spans="1:17">
      <c r="A686" s="341">
        <v>2100499</v>
      </c>
      <c r="B686" s="336" t="s">
        <v>635</v>
      </c>
      <c r="C686" s="388">
        <v>126</v>
      </c>
      <c r="D686" s="489">
        <v>167</v>
      </c>
      <c r="E686" s="488">
        <f t="shared" si="130"/>
        <v>0.325396825396825</v>
      </c>
      <c r="F686" s="197" t="str">
        <f t="shared" si="131"/>
        <v>是</v>
      </c>
      <c r="G686" s="372" t="str">
        <f t="shared" si="132"/>
        <v>项</v>
      </c>
      <c r="H686" s="372" t="str">
        <f t="shared" si="133"/>
        <v>210</v>
      </c>
      <c r="I686" s="372" t="str">
        <f t="shared" si="134"/>
        <v>21004</v>
      </c>
      <c r="J686" s="372">
        <f t="shared" si="135"/>
        <v>167</v>
      </c>
      <c r="K686" s="372">
        <f t="shared" si="136"/>
        <v>166.840055</v>
      </c>
      <c r="L686" s="236">
        <v>0</v>
      </c>
      <c r="M686" s="372">
        <v>0</v>
      </c>
      <c r="N686" s="236">
        <v>0</v>
      </c>
      <c r="O686" s="372">
        <v>0</v>
      </c>
      <c r="P686" s="372">
        <v>166.840055</v>
      </c>
      <c r="Q686" s="372">
        <v>0</v>
      </c>
    </row>
    <row r="687" ht="33" customHeight="1" spans="1:16">
      <c r="A687" s="341">
        <v>21007</v>
      </c>
      <c r="B687" s="336" t="s">
        <v>639</v>
      </c>
      <c r="C687" s="487">
        <f>SUM(C688:C690)</f>
        <v>1356</v>
      </c>
      <c r="D687" s="487">
        <f>SUM(D688:D690)</f>
        <v>1512</v>
      </c>
      <c r="E687" s="488">
        <f t="shared" si="130"/>
        <v>0.115044247787611</v>
      </c>
      <c r="F687" s="197" t="str">
        <f t="shared" si="131"/>
        <v>是</v>
      </c>
      <c r="G687" s="372" t="str">
        <f t="shared" si="132"/>
        <v>款</v>
      </c>
      <c r="H687" s="372" t="str">
        <f t="shared" si="133"/>
        <v>210</v>
      </c>
      <c r="I687" s="372" t="str">
        <f t="shared" si="134"/>
        <v>21007</v>
      </c>
      <c r="J687" s="372">
        <f t="shared" si="135"/>
        <v>0</v>
      </c>
      <c r="K687" s="372">
        <f t="shared" si="136"/>
        <v>0</v>
      </c>
      <c r="L687" s="236">
        <v>0</v>
      </c>
      <c r="N687" s="236">
        <v>0</v>
      </c>
      <c r="P687" s="372">
        <v>0</v>
      </c>
    </row>
    <row r="688" ht="33" customHeight="1" spans="1:17">
      <c r="A688" s="341">
        <v>2100716</v>
      </c>
      <c r="B688" s="336" t="s">
        <v>640</v>
      </c>
      <c r="C688" s="388">
        <v>82</v>
      </c>
      <c r="D688" s="489">
        <v>57</v>
      </c>
      <c r="E688" s="488">
        <f t="shared" si="130"/>
        <v>-0.304878048780488</v>
      </c>
      <c r="F688" s="197" t="str">
        <f t="shared" si="131"/>
        <v>是</v>
      </c>
      <c r="G688" s="372" t="str">
        <f t="shared" si="132"/>
        <v>项</v>
      </c>
      <c r="H688" s="372" t="str">
        <f t="shared" si="133"/>
        <v>210</v>
      </c>
      <c r="I688" s="372" t="str">
        <f t="shared" si="134"/>
        <v>21007</v>
      </c>
      <c r="J688" s="372">
        <f t="shared" si="135"/>
        <v>57</v>
      </c>
      <c r="K688" s="372">
        <f t="shared" si="136"/>
        <v>57.3671</v>
      </c>
      <c r="L688" s="236">
        <v>57.3671</v>
      </c>
      <c r="M688" s="372">
        <v>0</v>
      </c>
      <c r="N688" s="236">
        <v>0</v>
      </c>
      <c r="O688" s="372">
        <v>0</v>
      </c>
      <c r="P688" s="372">
        <v>0</v>
      </c>
      <c r="Q688" s="372">
        <v>0</v>
      </c>
    </row>
    <row r="689" ht="36" hidden="1" customHeight="1" spans="1:17">
      <c r="A689" s="341">
        <v>2100717</v>
      </c>
      <c r="B689" s="336" t="s">
        <v>641</v>
      </c>
      <c r="C689" s="388">
        <v>0</v>
      </c>
      <c r="D689" s="489">
        <f>ROUND(J689-Q689,0)</f>
        <v>0</v>
      </c>
      <c r="E689" s="488" t="str">
        <f t="shared" si="130"/>
        <v/>
      </c>
      <c r="F689" s="197" t="str">
        <f t="shared" si="131"/>
        <v>否</v>
      </c>
      <c r="G689" s="372" t="str">
        <f t="shared" si="132"/>
        <v>项</v>
      </c>
      <c r="H689" s="372" t="str">
        <f t="shared" si="133"/>
        <v>210</v>
      </c>
      <c r="I689" s="372" t="str">
        <f t="shared" si="134"/>
        <v>21007</v>
      </c>
      <c r="J689" s="372">
        <f t="shared" si="135"/>
        <v>0</v>
      </c>
      <c r="K689" s="372">
        <f t="shared" si="136"/>
        <v>0</v>
      </c>
      <c r="L689" s="236">
        <v>0</v>
      </c>
      <c r="M689" s="372">
        <v>0</v>
      </c>
      <c r="N689" s="236">
        <v>0</v>
      </c>
      <c r="O689" s="372">
        <v>0</v>
      </c>
      <c r="P689" s="372">
        <v>0</v>
      </c>
      <c r="Q689" s="372">
        <v>0</v>
      </c>
    </row>
    <row r="690" ht="33" customHeight="1" spans="1:17">
      <c r="A690" s="341">
        <v>2100799</v>
      </c>
      <c r="B690" s="336" t="s">
        <v>642</v>
      </c>
      <c r="C690" s="388">
        <v>1274</v>
      </c>
      <c r="D690" s="489">
        <v>1455</v>
      </c>
      <c r="E690" s="488">
        <f t="shared" si="130"/>
        <v>0.142072213500785</v>
      </c>
      <c r="F690" s="197" t="str">
        <f t="shared" si="131"/>
        <v>是</v>
      </c>
      <c r="G690" s="372" t="str">
        <f t="shared" si="132"/>
        <v>项</v>
      </c>
      <c r="H690" s="372" t="str">
        <f t="shared" si="133"/>
        <v>210</v>
      </c>
      <c r="I690" s="372" t="str">
        <f t="shared" si="134"/>
        <v>21007</v>
      </c>
      <c r="J690" s="372">
        <f t="shared" si="135"/>
        <v>1455</v>
      </c>
      <c r="K690" s="372">
        <f t="shared" si="136"/>
        <v>1455.0718</v>
      </c>
      <c r="L690" s="236">
        <v>0</v>
      </c>
      <c r="M690" s="372">
        <v>359.324</v>
      </c>
      <c r="N690" s="236">
        <v>0</v>
      </c>
      <c r="O690" s="372">
        <v>914.4086</v>
      </c>
      <c r="P690" s="372">
        <v>181.3392</v>
      </c>
      <c r="Q690" s="372">
        <v>0</v>
      </c>
    </row>
    <row r="691" ht="33" customHeight="1" spans="1:16">
      <c r="A691" s="341">
        <v>21011</v>
      </c>
      <c r="B691" s="336" t="s">
        <v>643</v>
      </c>
      <c r="C691" s="487">
        <f>SUM(C692:C695)</f>
        <v>13825</v>
      </c>
      <c r="D691" s="487">
        <f>SUM(D692:D695)</f>
        <v>12465</v>
      </c>
      <c r="E691" s="488">
        <f t="shared" si="130"/>
        <v>-0.098372513562387</v>
      </c>
      <c r="F691" s="197" t="str">
        <f t="shared" si="131"/>
        <v>是</v>
      </c>
      <c r="G691" s="372" t="str">
        <f t="shared" si="132"/>
        <v>款</v>
      </c>
      <c r="H691" s="372" t="str">
        <f t="shared" si="133"/>
        <v>210</v>
      </c>
      <c r="I691" s="372" t="str">
        <f t="shared" si="134"/>
        <v>21011</v>
      </c>
      <c r="J691" s="372">
        <f t="shared" si="135"/>
        <v>0</v>
      </c>
      <c r="K691" s="372">
        <f t="shared" si="136"/>
        <v>0</v>
      </c>
      <c r="L691" s="236">
        <v>0</v>
      </c>
      <c r="N691" s="236">
        <v>0</v>
      </c>
      <c r="O691" s="372">
        <v>0</v>
      </c>
      <c r="P691" s="372">
        <v>0</v>
      </c>
    </row>
    <row r="692" ht="33" customHeight="1" spans="1:17">
      <c r="A692" s="341">
        <v>2101101</v>
      </c>
      <c r="B692" s="336" t="s">
        <v>644</v>
      </c>
      <c r="C692" s="388">
        <v>2590</v>
      </c>
      <c r="D692" s="489">
        <v>2218</v>
      </c>
      <c r="E692" s="488">
        <f t="shared" si="130"/>
        <v>-0.143629343629344</v>
      </c>
      <c r="F692" s="197" t="str">
        <f t="shared" si="131"/>
        <v>是</v>
      </c>
      <c r="G692" s="372" t="str">
        <f t="shared" si="132"/>
        <v>项</v>
      </c>
      <c r="H692" s="372" t="str">
        <f t="shared" si="133"/>
        <v>210</v>
      </c>
      <c r="I692" s="372" t="str">
        <f t="shared" si="134"/>
        <v>21011</v>
      </c>
      <c r="J692" s="372">
        <f t="shared" si="135"/>
        <v>2218</v>
      </c>
      <c r="K692" s="372">
        <f t="shared" si="136"/>
        <v>2218.251858</v>
      </c>
      <c r="L692" s="236">
        <v>1893.655158</v>
      </c>
      <c r="M692" s="372">
        <v>324.5967</v>
      </c>
      <c r="N692" s="236">
        <v>0</v>
      </c>
      <c r="O692" s="372">
        <v>0</v>
      </c>
      <c r="P692" s="372">
        <v>0</v>
      </c>
      <c r="Q692" s="372">
        <v>0</v>
      </c>
    </row>
    <row r="693" ht="36" customHeight="1" spans="1:17">
      <c r="A693" s="341">
        <v>2101102</v>
      </c>
      <c r="B693" s="336" t="s">
        <v>645</v>
      </c>
      <c r="C693" s="388">
        <v>5537</v>
      </c>
      <c r="D693" s="489">
        <v>4703</v>
      </c>
      <c r="E693" s="488">
        <f t="shared" si="130"/>
        <v>-0.150623081090843</v>
      </c>
      <c r="F693" s="197" t="str">
        <f t="shared" si="131"/>
        <v>是</v>
      </c>
      <c r="G693" s="372" t="str">
        <f t="shared" si="132"/>
        <v>项</v>
      </c>
      <c r="H693" s="372" t="str">
        <f t="shared" si="133"/>
        <v>210</v>
      </c>
      <c r="I693" s="372" t="str">
        <f t="shared" si="134"/>
        <v>21011</v>
      </c>
      <c r="J693" s="372">
        <f t="shared" si="135"/>
        <v>4703</v>
      </c>
      <c r="K693" s="372">
        <f t="shared" si="136"/>
        <v>4703.113641</v>
      </c>
      <c r="L693" s="236">
        <v>4703.113641</v>
      </c>
      <c r="M693" s="372">
        <v>0</v>
      </c>
      <c r="N693" s="236">
        <v>0</v>
      </c>
      <c r="O693" s="372">
        <v>0</v>
      </c>
      <c r="P693" s="372">
        <v>0</v>
      </c>
      <c r="Q693" s="372">
        <v>0</v>
      </c>
    </row>
    <row r="694" ht="36" customHeight="1" spans="1:17">
      <c r="A694" s="341">
        <v>2101103</v>
      </c>
      <c r="B694" s="336" t="s">
        <v>646</v>
      </c>
      <c r="C694" s="388">
        <v>5469</v>
      </c>
      <c r="D694" s="489">
        <v>5338</v>
      </c>
      <c r="E694" s="488">
        <f t="shared" si="130"/>
        <v>-0.0239531907112818</v>
      </c>
      <c r="F694" s="197" t="str">
        <f t="shared" si="131"/>
        <v>是</v>
      </c>
      <c r="G694" s="372" t="str">
        <f t="shared" si="132"/>
        <v>项</v>
      </c>
      <c r="H694" s="372" t="str">
        <f t="shared" si="133"/>
        <v>210</v>
      </c>
      <c r="I694" s="372" t="str">
        <f t="shared" si="134"/>
        <v>21011</v>
      </c>
      <c r="J694" s="372">
        <f t="shared" si="135"/>
        <v>5338</v>
      </c>
      <c r="K694" s="372">
        <f t="shared" si="136"/>
        <v>5338.325985</v>
      </c>
      <c r="L694" s="236">
        <v>5332.909985</v>
      </c>
      <c r="M694" s="372">
        <v>5.416</v>
      </c>
      <c r="N694" s="236">
        <v>0</v>
      </c>
      <c r="O694" s="372">
        <v>0</v>
      </c>
      <c r="P694" s="372">
        <v>0</v>
      </c>
      <c r="Q694" s="372">
        <v>0</v>
      </c>
    </row>
    <row r="695" ht="33" customHeight="1" spans="1:17">
      <c r="A695" s="341">
        <v>2101199</v>
      </c>
      <c r="B695" s="336" t="s">
        <v>647</v>
      </c>
      <c r="C695" s="388">
        <v>229</v>
      </c>
      <c r="D695" s="489">
        <v>206</v>
      </c>
      <c r="E695" s="488">
        <f t="shared" si="130"/>
        <v>-0.100436681222707</v>
      </c>
      <c r="F695" s="197" t="str">
        <f t="shared" si="131"/>
        <v>是</v>
      </c>
      <c r="G695" s="372" t="str">
        <f t="shared" si="132"/>
        <v>项</v>
      </c>
      <c r="H695" s="372" t="str">
        <f t="shared" si="133"/>
        <v>210</v>
      </c>
      <c r="I695" s="372" t="str">
        <f t="shared" si="134"/>
        <v>21011</v>
      </c>
      <c r="J695" s="372">
        <f t="shared" si="135"/>
        <v>206</v>
      </c>
      <c r="K695" s="372">
        <f t="shared" si="136"/>
        <v>206.494558</v>
      </c>
      <c r="L695" s="236">
        <v>206.494558</v>
      </c>
      <c r="M695" s="372">
        <v>0</v>
      </c>
      <c r="N695" s="236">
        <v>0</v>
      </c>
      <c r="O695" s="372">
        <v>0</v>
      </c>
      <c r="P695" s="372">
        <v>0</v>
      </c>
      <c r="Q695" s="372">
        <v>0</v>
      </c>
    </row>
    <row r="696" ht="33" customHeight="1" spans="1:16">
      <c r="A696" s="341">
        <v>21012</v>
      </c>
      <c r="B696" s="336" t="s">
        <v>648</v>
      </c>
      <c r="C696" s="487">
        <f>SUM(C697:C699)</f>
        <v>425</v>
      </c>
      <c r="D696" s="487">
        <f>SUM(D697:D699)</f>
        <v>435</v>
      </c>
      <c r="E696" s="488">
        <f t="shared" si="130"/>
        <v>0.0235294117647058</v>
      </c>
      <c r="F696" s="197" t="str">
        <f t="shared" si="131"/>
        <v>是</v>
      </c>
      <c r="G696" s="372" t="str">
        <f t="shared" si="132"/>
        <v>款</v>
      </c>
      <c r="H696" s="372" t="str">
        <f t="shared" si="133"/>
        <v>210</v>
      </c>
      <c r="I696" s="372" t="str">
        <f t="shared" si="134"/>
        <v>21012</v>
      </c>
      <c r="J696" s="372">
        <f t="shared" si="135"/>
        <v>0</v>
      </c>
      <c r="K696" s="372">
        <f t="shared" si="136"/>
        <v>0</v>
      </c>
      <c r="L696" s="236">
        <v>0</v>
      </c>
      <c r="N696" s="236">
        <v>0</v>
      </c>
      <c r="O696" s="372">
        <v>0</v>
      </c>
      <c r="P696" s="372">
        <v>0</v>
      </c>
    </row>
    <row r="697" ht="36" customHeight="1" spans="1:17">
      <c r="A697" s="341">
        <v>2101201</v>
      </c>
      <c r="B697" s="336" t="s">
        <v>649</v>
      </c>
      <c r="C697" s="388"/>
      <c r="D697" s="489">
        <v>8</v>
      </c>
      <c r="E697" s="488" t="str">
        <f t="shared" si="130"/>
        <v/>
      </c>
      <c r="F697" s="197" t="str">
        <f t="shared" si="131"/>
        <v>是</v>
      </c>
      <c r="G697" s="372" t="str">
        <f t="shared" si="132"/>
        <v>项</v>
      </c>
      <c r="H697" s="372" t="str">
        <f t="shared" si="133"/>
        <v>210</v>
      </c>
      <c r="I697" s="372" t="str">
        <f t="shared" si="134"/>
        <v>21012</v>
      </c>
      <c r="J697" s="372">
        <f t="shared" si="135"/>
        <v>8</v>
      </c>
      <c r="K697" s="372">
        <f t="shared" si="136"/>
        <v>8.222138</v>
      </c>
      <c r="L697" s="236">
        <v>0</v>
      </c>
      <c r="M697" s="372">
        <v>8.222138</v>
      </c>
      <c r="N697" s="236">
        <v>0</v>
      </c>
      <c r="O697" s="372">
        <v>0</v>
      </c>
      <c r="P697" s="372">
        <v>0</v>
      </c>
      <c r="Q697" s="372">
        <v>0</v>
      </c>
    </row>
    <row r="698" ht="33" customHeight="1" spans="1:17">
      <c r="A698" s="341">
        <v>2101202</v>
      </c>
      <c r="B698" s="336" t="s">
        <v>650</v>
      </c>
      <c r="C698" s="388">
        <v>425</v>
      </c>
      <c r="D698" s="489">
        <v>427</v>
      </c>
      <c r="E698" s="488">
        <f t="shared" si="130"/>
        <v>0.00470588235294112</v>
      </c>
      <c r="F698" s="197" t="str">
        <f t="shared" si="131"/>
        <v>是</v>
      </c>
      <c r="G698" s="372" t="str">
        <f t="shared" si="132"/>
        <v>项</v>
      </c>
      <c r="H698" s="372" t="str">
        <f t="shared" si="133"/>
        <v>210</v>
      </c>
      <c r="I698" s="372" t="str">
        <f t="shared" si="134"/>
        <v>21012</v>
      </c>
      <c r="J698" s="372">
        <f t="shared" si="135"/>
        <v>427</v>
      </c>
      <c r="K698" s="372">
        <f t="shared" si="136"/>
        <v>426.558</v>
      </c>
      <c r="L698" s="236">
        <v>0</v>
      </c>
      <c r="M698" s="372">
        <v>426.558</v>
      </c>
      <c r="N698" s="236">
        <v>0</v>
      </c>
      <c r="O698" s="372">
        <v>0</v>
      </c>
      <c r="P698" s="372">
        <v>0</v>
      </c>
      <c r="Q698" s="372">
        <v>0</v>
      </c>
    </row>
    <row r="699" ht="33" hidden="1" customHeight="1" spans="1:17">
      <c r="A699" s="341">
        <v>2101299</v>
      </c>
      <c r="B699" s="336" t="s">
        <v>651</v>
      </c>
      <c r="C699" s="388">
        <v>0</v>
      </c>
      <c r="D699" s="489">
        <f>ROUND(J699-Q699,0)</f>
        <v>0</v>
      </c>
      <c r="E699" s="488" t="str">
        <f t="shared" si="130"/>
        <v/>
      </c>
      <c r="F699" s="197" t="str">
        <f t="shared" si="131"/>
        <v>否</v>
      </c>
      <c r="G699" s="372" t="str">
        <f t="shared" si="132"/>
        <v>项</v>
      </c>
      <c r="H699" s="372" t="str">
        <f t="shared" si="133"/>
        <v>210</v>
      </c>
      <c r="I699" s="372" t="str">
        <f t="shared" si="134"/>
        <v>21012</v>
      </c>
      <c r="J699" s="372">
        <f t="shared" si="135"/>
        <v>0</v>
      </c>
      <c r="K699" s="372">
        <f t="shared" si="136"/>
        <v>0</v>
      </c>
      <c r="L699" s="236">
        <v>0</v>
      </c>
      <c r="M699" s="372">
        <v>0</v>
      </c>
      <c r="N699" s="236">
        <v>0</v>
      </c>
      <c r="O699" s="372">
        <v>0</v>
      </c>
      <c r="P699" s="372">
        <v>0</v>
      </c>
      <c r="Q699" s="372">
        <v>0</v>
      </c>
    </row>
    <row r="700" ht="33" customHeight="1" spans="1:16">
      <c r="A700" s="341">
        <v>21013</v>
      </c>
      <c r="B700" s="336" t="s">
        <v>652</v>
      </c>
      <c r="C700" s="487">
        <f>SUM(C701:C703)</f>
        <v>52</v>
      </c>
      <c r="D700" s="487">
        <f>SUM(D701:D703)</f>
        <v>408</v>
      </c>
      <c r="E700" s="488">
        <f t="shared" si="130"/>
        <v>6.84615384615385</v>
      </c>
      <c r="F700" s="197" t="str">
        <f t="shared" si="131"/>
        <v>是</v>
      </c>
      <c r="G700" s="372" t="str">
        <f t="shared" si="132"/>
        <v>款</v>
      </c>
      <c r="H700" s="372" t="str">
        <f t="shared" si="133"/>
        <v>210</v>
      </c>
      <c r="I700" s="372" t="str">
        <f t="shared" si="134"/>
        <v>21013</v>
      </c>
      <c r="J700" s="372">
        <f t="shared" si="135"/>
        <v>0</v>
      </c>
      <c r="K700" s="372">
        <f t="shared" si="136"/>
        <v>0</v>
      </c>
      <c r="L700" s="236">
        <v>0</v>
      </c>
      <c r="N700" s="236">
        <v>0</v>
      </c>
      <c r="O700" s="372">
        <v>0</v>
      </c>
      <c r="P700" s="372">
        <v>0</v>
      </c>
    </row>
    <row r="701" ht="33" customHeight="1" spans="1:17">
      <c r="A701" s="341">
        <v>2101301</v>
      </c>
      <c r="B701" s="336" t="s">
        <v>653</v>
      </c>
      <c r="C701" s="388">
        <v>52</v>
      </c>
      <c r="D701" s="489">
        <v>408</v>
      </c>
      <c r="E701" s="488">
        <f t="shared" si="130"/>
        <v>6.84615384615385</v>
      </c>
      <c r="F701" s="197" t="str">
        <f t="shared" si="131"/>
        <v>是</v>
      </c>
      <c r="G701" s="372" t="str">
        <f t="shared" si="132"/>
        <v>项</v>
      </c>
      <c r="H701" s="372" t="str">
        <f t="shared" si="133"/>
        <v>210</v>
      </c>
      <c r="I701" s="372" t="str">
        <f t="shared" si="134"/>
        <v>21013</v>
      </c>
      <c r="J701" s="372">
        <f t="shared" si="135"/>
        <v>408</v>
      </c>
      <c r="K701" s="372">
        <f t="shared" si="136"/>
        <v>407.798805</v>
      </c>
      <c r="L701" s="236">
        <v>0</v>
      </c>
      <c r="M701" s="372">
        <v>407.798805</v>
      </c>
      <c r="N701" s="236">
        <v>0</v>
      </c>
      <c r="O701" s="372">
        <v>0</v>
      </c>
      <c r="P701" s="372">
        <v>0</v>
      </c>
      <c r="Q701" s="372">
        <v>0</v>
      </c>
    </row>
    <row r="702" ht="36" hidden="1" customHeight="1" spans="1:17">
      <c r="A702" s="341">
        <v>2101302</v>
      </c>
      <c r="B702" s="336" t="s">
        <v>654</v>
      </c>
      <c r="C702" s="388">
        <v>0</v>
      </c>
      <c r="D702" s="489">
        <f>ROUND(J702-Q702,0)</f>
        <v>0</v>
      </c>
      <c r="E702" s="488" t="str">
        <f t="shared" si="130"/>
        <v/>
      </c>
      <c r="F702" s="197" t="str">
        <f t="shared" si="131"/>
        <v>否</v>
      </c>
      <c r="G702" s="372" t="str">
        <f t="shared" si="132"/>
        <v>项</v>
      </c>
      <c r="H702" s="372" t="str">
        <f t="shared" si="133"/>
        <v>210</v>
      </c>
      <c r="I702" s="372" t="str">
        <f t="shared" si="134"/>
        <v>21013</v>
      </c>
      <c r="J702" s="372">
        <f t="shared" si="135"/>
        <v>0</v>
      </c>
      <c r="K702" s="372">
        <f t="shared" si="136"/>
        <v>0</v>
      </c>
      <c r="L702" s="236">
        <v>0</v>
      </c>
      <c r="M702" s="372">
        <v>0</v>
      </c>
      <c r="N702" s="236">
        <v>0</v>
      </c>
      <c r="O702" s="372">
        <v>0</v>
      </c>
      <c r="P702" s="372">
        <v>0</v>
      </c>
      <c r="Q702" s="372">
        <v>0</v>
      </c>
    </row>
    <row r="703" ht="33" hidden="1" customHeight="1" spans="1:17">
      <c r="A703" s="341">
        <v>2101399</v>
      </c>
      <c r="B703" s="336" t="s">
        <v>655</v>
      </c>
      <c r="C703" s="388">
        <v>0</v>
      </c>
      <c r="D703" s="489">
        <f>ROUND(J703-Q703,0)</f>
        <v>0</v>
      </c>
      <c r="E703" s="488" t="str">
        <f t="shared" si="130"/>
        <v/>
      </c>
      <c r="F703" s="197" t="str">
        <f t="shared" si="131"/>
        <v>否</v>
      </c>
      <c r="G703" s="372" t="str">
        <f t="shared" si="132"/>
        <v>项</v>
      </c>
      <c r="H703" s="372" t="str">
        <f t="shared" si="133"/>
        <v>210</v>
      </c>
      <c r="I703" s="372" t="str">
        <f t="shared" si="134"/>
        <v>21013</v>
      </c>
      <c r="J703" s="372">
        <f t="shared" si="135"/>
        <v>0</v>
      </c>
      <c r="K703" s="372">
        <f t="shared" si="136"/>
        <v>0</v>
      </c>
      <c r="L703" s="236">
        <v>0</v>
      </c>
      <c r="M703" s="372">
        <v>0</v>
      </c>
      <c r="N703" s="236">
        <v>0</v>
      </c>
      <c r="O703" s="372">
        <v>0</v>
      </c>
      <c r="P703" s="372">
        <v>0</v>
      </c>
      <c r="Q703" s="372">
        <v>0</v>
      </c>
    </row>
    <row r="704" ht="33" customHeight="1" spans="1:16">
      <c r="A704" s="341">
        <v>21014</v>
      </c>
      <c r="B704" s="336" t="s">
        <v>656</v>
      </c>
      <c r="C704" s="487">
        <f>SUM(C705:C706)</f>
        <v>100</v>
      </c>
      <c r="D704" s="487">
        <f>SUM(D705:D706)</f>
        <v>142</v>
      </c>
      <c r="E704" s="488">
        <f t="shared" si="130"/>
        <v>0.42</v>
      </c>
      <c r="F704" s="197" t="str">
        <f t="shared" si="131"/>
        <v>是</v>
      </c>
      <c r="G704" s="372" t="str">
        <f t="shared" si="132"/>
        <v>款</v>
      </c>
      <c r="H704" s="372" t="str">
        <f t="shared" si="133"/>
        <v>210</v>
      </c>
      <c r="I704" s="372" t="str">
        <f t="shared" si="134"/>
        <v>21014</v>
      </c>
      <c r="J704" s="372">
        <f t="shared" si="135"/>
        <v>0</v>
      </c>
      <c r="K704" s="372">
        <f t="shared" si="136"/>
        <v>0</v>
      </c>
      <c r="L704" s="236">
        <v>0</v>
      </c>
      <c r="N704" s="236">
        <v>0</v>
      </c>
      <c r="O704" s="372">
        <v>0</v>
      </c>
      <c r="P704" s="372">
        <v>0</v>
      </c>
    </row>
    <row r="705" ht="33" customHeight="1" spans="1:17">
      <c r="A705" s="341">
        <v>2101401</v>
      </c>
      <c r="B705" s="336" t="s">
        <v>657</v>
      </c>
      <c r="C705" s="388">
        <v>100</v>
      </c>
      <c r="D705" s="489">
        <v>142</v>
      </c>
      <c r="E705" s="488">
        <f t="shared" si="130"/>
        <v>0.42</v>
      </c>
      <c r="F705" s="197" t="str">
        <f t="shared" si="131"/>
        <v>是</v>
      </c>
      <c r="G705" s="372" t="str">
        <f t="shared" si="132"/>
        <v>项</v>
      </c>
      <c r="H705" s="372" t="str">
        <f t="shared" si="133"/>
        <v>210</v>
      </c>
      <c r="I705" s="372" t="str">
        <f t="shared" si="134"/>
        <v>21014</v>
      </c>
      <c r="J705" s="372">
        <f t="shared" si="135"/>
        <v>142</v>
      </c>
      <c r="K705" s="372">
        <f t="shared" si="136"/>
        <v>142.38433</v>
      </c>
      <c r="L705" s="236">
        <v>0</v>
      </c>
      <c r="M705" s="372">
        <v>0</v>
      </c>
      <c r="N705" s="236">
        <v>0</v>
      </c>
      <c r="O705" s="372">
        <v>0</v>
      </c>
      <c r="P705" s="372">
        <v>142.38433</v>
      </c>
      <c r="Q705" s="372">
        <v>0</v>
      </c>
    </row>
    <row r="706" ht="36" hidden="1" customHeight="1" spans="1:17">
      <c r="A706" s="341">
        <v>2101499</v>
      </c>
      <c r="B706" s="336" t="s">
        <v>658</v>
      </c>
      <c r="C706" s="388">
        <v>0</v>
      </c>
      <c r="D706" s="489">
        <f>ROUND(J706-Q706,0)</f>
        <v>0</v>
      </c>
      <c r="E706" s="488" t="str">
        <f t="shared" si="130"/>
        <v/>
      </c>
      <c r="F706" s="197" t="str">
        <f t="shared" si="131"/>
        <v>否</v>
      </c>
      <c r="G706" s="372" t="str">
        <f t="shared" si="132"/>
        <v>项</v>
      </c>
      <c r="H706" s="372" t="str">
        <f t="shared" si="133"/>
        <v>210</v>
      </c>
      <c r="I706" s="372" t="str">
        <f t="shared" si="134"/>
        <v>21014</v>
      </c>
      <c r="J706" s="372">
        <f t="shared" si="135"/>
        <v>0</v>
      </c>
      <c r="K706" s="372">
        <f t="shared" si="136"/>
        <v>0</v>
      </c>
      <c r="L706" s="236">
        <v>0</v>
      </c>
      <c r="M706" s="372">
        <v>0</v>
      </c>
      <c r="N706" s="236">
        <v>0</v>
      </c>
      <c r="O706" s="372">
        <v>0</v>
      </c>
      <c r="P706" s="372">
        <v>0</v>
      </c>
      <c r="Q706" s="372">
        <v>0</v>
      </c>
    </row>
    <row r="707" ht="33" customHeight="1" spans="1:16">
      <c r="A707" s="341">
        <v>21015</v>
      </c>
      <c r="B707" s="336" t="s">
        <v>659</v>
      </c>
      <c r="C707" s="487">
        <f>SUM(C708:C715)</f>
        <v>516</v>
      </c>
      <c r="D707" s="487">
        <f>SUM(D708:D715)</f>
        <v>459</v>
      </c>
      <c r="E707" s="488">
        <f t="shared" ref="E707:E717" si="138">IF(C707&lt;&gt;0,D707/C707-1,"")</f>
        <v>-0.11046511627907</v>
      </c>
      <c r="F707" s="197" t="str">
        <f t="shared" ref="F707:F717" si="139">IF(LEN(A707)=3,"是",IF(B707&lt;&gt;"",IF(SUM(C707:D707)&lt;&gt;0,"是","否"),"是"))</f>
        <v>是</v>
      </c>
      <c r="G707" s="372" t="str">
        <f t="shared" ref="G707:G713" si="140">IF(LEN(A707)=3,"类",IF(LEN(A707)=5,"款","项"))</f>
        <v>款</v>
      </c>
      <c r="H707" s="372" t="str">
        <f t="shared" ref="H707:H717" si="141">LEFT(A707,3)</f>
        <v>210</v>
      </c>
      <c r="I707" s="372" t="str">
        <f t="shared" ref="I707:I717" si="142">LEFT(A707,5)</f>
        <v>21015</v>
      </c>
      <c r="J707" s="372">
        <f t="shared" si="135"/>
        <v>0</v>
      </c>
      <c r="K707" s="372">
        <f t="shared" si="136"/>
        <v>0</v>
      </c>
      <c r="L707" s="236">
        <v>0</v>
      </c>
      <c r="N707" s="236">
        <v>0</v>
      </c>
      <c r="O707" s="372">
        <v>0</v>
      </c>
      <c r="P707" s="372">
        <v>0</v>
      </c>
    </row>
    <row r="708" ht="33" customHeight="1" spans="1:17">
      <c r="A708" s="341">
        <v>2101501</v>
      </c>
      <c r="B708" s="336" t="s">
        <v>145</v>
      </c>
      <c r="C708" s="388">
        <v>507</v>
      </c>
      <c r="D708" s="489">
        <v>426</v>
      </c>
      <c r="E708" s="488">
        <f t="shared" si="138"/>
        <v>-0.159763313609467</v>
      </c>
      <c r="F708" s="197" t="str">
        <f t="shared" si="139"/>
        <v>是</v>
      </c>
      <c r="G708" s="372" t="str">
        <f t="shared" si="140"/>
        <v>项</v>
      </c>
      <c r="H708" s="372" t="str">
        <f t="shared" si="141"/>
        <v>210</v>
      </c>
      <c r="I708" s="372" t="str">
        <f t="shared" si="142"/>
        <v>21015</v>
      </c>
      <c r="J708" s="372">
        <f t="shared" si="135"/>
        <v>426</v>
      </c>
      <c r="K708" s="372">
        <f t="shared" si="136"/>
        <v>426.3786</v>
      </c>
      <c r="L708" s="236">
        <v>426.3786</v>
      </c>
      <c r="M708" s="372">
        <v>0</v>
      </c>
      <c r="N708" s="236">
        <v>0</v>
      </c>
      <c r="O708" s="372">
        <v>0</v>
      </c>
      <c r="P708" s="372">
        <v>0</v>
      </c>
      <c r="Q708" s="372">
        <v>0</v>
      </c>
    </row>
    <row r="709" ht="36" hidden="1" customHeight="1" spans="1:17">
      <c r="A709" s="341">
        <v>2101502</v>
      </c>
      <c r="B709" s="336" t="s">
        <v>146</v>
      </c>
      <c r="C709" s="388">
        <v>0</v>
      </c>
      <c r="D709" s="489">
        <f t="shared" ref="D708:D715" si="143">ROUND(J709-Q709,0)</f>
        <v>0</v>
      </c>
      <c r="E709" s="488" t="str">
        <f t="shared" si="138"/>
        <v/>
      </c>
      <c r="F709" s="197" t="str">
        <f t="shared" si="139"/>
        <v>否</v>
      </c>
      <c r="G709" s="372" t="str">
        <f t="shared" si="140"/>
        <v>项</v>
      </c>
      <c r="H709" s="372" t="str">
        <f t="shared" si="141"/>
        <v>210</v>
      </c>
      <c r="I709" s="372" t="str">
        <f t="shared" si="142"/>
        <v>21015</v>
      </c>
      <c r="J709" s="372">
        <f t="shared" ref="J709:J772" si="144">ROUND(K709,0)</f>
        <v>0</v>
      </c>
      <c r="K709" s="372">
        <f t="shared" si="136"/>
        <v>0</v>
      </c>
      <c r="L709" s="236">
        <v>0</v>
      </c>
      <c r="M709" s="372">
        <v>0</v>
      </c>
      <c r="N709" s="236">
        <v>0</v>
      </c>
      <c r="O709" s="372">
        <v>0</v>
      </c>
      <c r="P709" s="372">
        <v>0</v>
      </c>
      <c r="Q709" s="372">
        <v>0</v>
      </c>
    </row>
    <row r="710" ht="36" hidden="1" customHeight="1" spans="1:17">
      <c r="A710" s="341">
        <v>2101503</v>
      </c>
      <c r="B710" s="336" t="s">
        <v>147</v>
      </c>
      <c r="C710" s="388">
        <v>0</v>
      </c>
      <c r="D710" s="489">
        <f t="shared" si="143"/>
        <v>0</v>
      </c>
      <c r="E710" s="488" t="str">
        <f t="shared" si="138"/>
        <v/>
      </c>
      <c r="F710" s="197" t="str">
        <f t="shared" si="139"/>
        <v>否</v>
      </c>
      <c r="G710" s="372" t="str">
        <f t="shared" si="140"/>
        <v>项</v>
      </c>
      <c r="H710" s="372" t="str">
        <f t="shared" si="141"/>
        <v>210</v>
      </c>
      <c r="I710" s="372" t="str">
        <f t="shared" si="142"/>
        <v>21015</v>
      </c>
      <c r="J710" s="372">
        <f t="shared" si="144"/>
        <v>0</v>
      </c>
      <c r="K710" s="372">
        <f t="shared" si="136"/>
        <v>0</v>
      </c>
      <c r="L710" s="236">
        <v>0</v>
      </c>
      <c r="M710" s="372">
        <v>0</v>
      </c>
      <c r="N710" s="236">
        <v>0</v>
      </c>
      <c r="O710" s="372">
        <v>0</v>
      </c>
      <c r="P710" s="372">
        <v>0</v>
      </c>
      <c r="Q710" s="372">
        <v>0</v>
      </c>
    </row>
    <row r="711" ht="36" hidden="1" customHeight="1" spans="1:17">
      <c r="A711" s="341">
        <v>2101504</v>
      </c>
      <c r="B711" s="336" t="s">
        <v>186</v>
      </c>
      <c r="C711" s="388">
        <v>0</v>
      </c>
      <c r="D711" s="489">
        <f t="shared" si="143"/>
        <v>0</v>
      </c>
      <c r="E711" s="488" t="str">
        <f t="shared" si="138"/>
        <v/>
      </c>
      <c r="F711" s="197" t="str">
        <f t="shared" si="139"/>
        <v>否</v>
      </c>
      <c r="G711" s="372" t="str">
        <f t="shared" si="140"/>
        <v>项</v>
      </c>
      <c r="H711" s="372" t="str">
        <f t="shared" si="141"/>
        <v>210</v>
      </c>
      <c r="I711" s="372" t="str">
        <f t="shared" si="142"/>
        <v>21015</v>
      </c>
      <c r="J711" s="372">
        <f t="shared" si="144"/>
        <v>0</v>
      </c>
      <c r="K711" s="372">
        <f t="shared" ref="K711:K774" si="145">SUM(L711:P711)</f>
        <v>0</v>
      </c>
      <c r="L711" s="236">
        <v>0</v>
      </c>
      <c r="M711" s="372">
        <v>0</v>
      </c>
      <c r="N711" s="236">
        <v>0</v>
      </c>
      <c r="O711" s="372">
        <v>0</v>
      </c>
      <c r="P711" s="372">
        <v>0</v>
      </c>
      <c r="Q711" s="372">
        <v>0</v>
      </c>
    </row>
    <row r="712" ht="36" hidden="1" customHeight="1" spans="1:17">
      <c r="A712" s="341">
        <v>2101505</v>
      </c>
      <c r="B712" s="336" t="s">
        <v>660</v>
      </c>
      <c r="C712" s="388">
        <v>0</v>
      </c>
      <c r="D712" s="489">
        <f t="shared" si="143"/>
        <v>0</v>
      </c>
      <c r="E712" s="488" t="str">
        <f t="shared" si="138"/>
        <v/>
      </c>
      <c r="F712" s="197" t="str">
        <f t="shared" si="139"/>
        <v>否</v>
      </c>
      <c r="G712" s="372" t="str">
        <f t="shared" si="140"/>
        <v>项</v>
      </c>
      <c r="H712" s="372" t="str">
        <f t="shared" si="141"/>
        <v>210</v>
      </c>
      <c r="I712" s="372" t="str">
        <f t="shared" si="142"/>
        <v>21015</v>
      </c>
      <c r="J712" s="372">
        <f t="shared" si="144"/>
        <v>0</v>
      </c>
      <c r="K712" s="372">
        <f t="shared" si="145"/>
        <v>0</v>
      </c>
      <c r="L712" s="236">
        <v>0</v>
      </c>
      <c r="M712" s="372">
        <v>0</v>
      </c>
      <c r="N712" s="236">
        <v>0</v>
      </c>
      <c r="O712" s="372">
        <v>0</v>
      </c>
      <c r="P712" s="372">
        <v>0</v>
      </c>
      <c r="Q712" s="372">
        <v>0</v>
      </c>
    </row>
    <row r="713" ht="36" hidden="1" customHeight="1" spans="1:17">
      <c r="A713" s="341">
        <v>2101506</v>
      </c>
      <c r="B713" s="336" t="s">
        <v>661</v>
      </c>
      <c r="C713" s="388">
        <v>0</v>
      </c>
      <c r="D713" s="489">
        <f t="shared" si="143"/>
        <v>0</v>
      </c>
      <c r="E713" s="488" t="str">
        <f t="shared" si="138"/>
        <v/>
      </c>
      <c r="F713" s="197" t="str">
        <f t="shared" si="139"/>
        <v>否</v>
      </c>
      <c r="G713" s="372" t="str">
        <f t="shared" si="140"/>
        <v>项</v>
      </c>
      <c r="H713" s="372" t="str">
        <f t="shared" si="141"/>
        <v>210</v>
      </c>
      <c r="I713" s="372" t="str">
        <f t="shared" si="142"/>
        <v>21015</v>
      </c>
      <c r="J713" s="372">
        <f t="shared" si="144"/>
        <v>0</v>
      </c>
      <c r="K713" s="372">
        <f t="shared" si="145"/>
        <v>0</v>
      </c>
      <c r="L713" s="236">
        <v>0</v>
      </c>
      <c r="M713" s="372">
        <v>0</v>
      </c>
      <c r="N713" s="236">
        <v>0</v>
      </c>
      <c r="O713" s="372">
        <v>0</v>
      </c>
      <c r="P713" s="372">
        <v>0</v>
      </c>
      <c r="Q713" s="372">
        <v>0</v>
      </c>
    </row>
    <row r="714" ht="36" hidden="1" customHeight="1" spans="1:17">
      <c r="A714" s="341">
        <v>2101550</v>
      </c>
      <c r="B714" s="336" t="s">
        <v>154</v>
      </c>
      <c r="C714" s="388">
        <v>0</v>
      </c>
      <c r="D714" s="489">
        <f t="shared" si="143"/>
        <v>0</v>
      </c>
      <c r="E714" s="488" t="str">
        <f t="shared" si="138"/>
        <v/>
      </c>
      <c r="F714" s="197" t="str">
        <f t="shared" si="139"/>
        <v>否</v>
      </c>
      <c r="G714" s="372" t="str">
        <f t="shared" ref="G714:G723" si="146">IF(LEN(A714)=3,"类",IF(LEN(A714)=5,"款","项"))</f>
        <v>项</v>
      </c>
      <c r="H714" s="372" t="str">
        <f t="shared" si="141"/>
        <v>210</v>
      </c>
      <c r="I714" s="372" t="str">
        <f t="shared" si="142"/>
        <v>21015</v>
      </c>
      <c r="J714" s="372">
        <f t="shared" si="144"/>
        <v>0</v>
      </c>
      <c r="K714" s="372">
        <f t="shared" si="145"/>
        <v>0</v>
      </c>
      <c r="L714" s="236">
        <v>0</v>
      </c>
      <c r="M714" s="372">
        <v>0</v>
      </c>
      <c r="N714" s="236">
        <v>0</v>
      </c>
      <c r="O714" s="372">
        <v>0</v>
      </c>
      <c r="P714" s="372">
        <v>0</v>
      </c>
      <c r="Q714" s="372">
        <v>0</v>
      </c>
    </row>
    <row r="715" ht="36" customHeight="1" spans="1:17">
      <c r="A715" s="341">
        <v>2101599</v>
      </c>
      <c r="B715" s="336" t="s">
        <v>662</v>
      </c>
      <c r="C715" s="388">
        <v>9</v>
      </c>
      <c r="D715" s="489">
        <v>33</v>
      </c>
      <c r="E715" s="488">
        <f t="shared" si="138"/>
        <v>2.66666666666667</v>
      </c>
      <c r="F715" s="197" t="str">
        <f t="shared" si="139"/>
        <v>是</v>
      </c>
      <c r="G715" s="372" t="str">
        <f t="shared" si="146"/>
        <v>项</v>
      </c>
      <c r="H715" s="372" t="str">
        <f t="shared" si="141"/>
        <v>210</v>
      </c>
      <c r="I715" s="372" t="str">
        <f t="shared" si="142"/>
        <v>21015</v>
      </c>
      <c r="J715" s="372">
        <f t="shared" si="144"/>
        <v>33</v>
      </c>
      <c r="K715" s="372">
        <f t="shared" si="145"/>
        <v>33.150366</v>
      </c>
      <c r="L715" s="236">
        <v>0</v>
      </c>
      <c r="M715" s="372">
        <v>0</v>
      </c>
      <c r="N715" s="236">
        <v>0</v>
      </c>
      <c r="O715" s="372">
        <v>0</v>
      </c>
      <c r="P715" s="372">
        <v>33.150366</v>
      </c>
      <c r="Q715" s="372">
        <v>0</v>
      </c>
    </row>
    <row r="716" ht="33" hidden="1" customHeight="1" spans="1:16">
      <c r="A716" s="341">
        <v>21016</v>
      </c>
      <c r="B716" s="336" t="s">
        <v>663</v>
      </c>
      <c r="C716" s="487">
        <f>SUM(C717)</f>
        <v>0</v>
      </c>
      <c r="D716" s="487">
        <f>SUM(D717)</f>
        <v>0</v>
      </c>
      <c r="E716" s="488" t="str">
        <f t="shared" si="138"/>
        <v/>
      </c>
      <c r="F716" s="197" t="str">
        <f t="shared" si="139"/>
        <v>否</v>
      </c>
      <c r="G716" s="372" t="str">
        <f t="shared" si="146"/>
        <v>款</v>
      </c>
      <c r="H716" s="372" t="str">
        <f t="shared" si="141"/>
        <v>210</v>
      </c>
      <c r="I716" s="372" t="str">
        <f t="shared" si="142"/>
        <v>21016</v>
      </c>
      <c r="J716" s="372">
        <f t="shared" si="144"/>
        <v>0</v>
      </c>
      <c r="K716" s="372">
        <f t="shared" si="145"/>
        <v>0</v>
      </c>
      <c r="L716" s="236">
        <v>0</v>
      </c>
      <c r="N716" s="236">
        <v>0</v>
      </c>
      <c r="O716" s="372">
        <v>0</v>
      </c>
      <c r="P716" s="372">
        <v>0</v>
      </c>
    </row>
    <row r="717" ht="33" hidden="1" customHeight="1" spans="1:17">
      <c r="A717" s="341">
        <v>2101601</v>
      </c>
      <c r="B717" s="336" t="s">
        <v>664</v>
      </c>
      <c r="C717" s="388">
        <v>0</v>
      </c>
      <c r="D717" s="489">
        <f>ROUND(J717-Q717,0)</f>
        <v>0</v>
      </c>
      <c r="E717" s="488" t="str">
        <f t="shared" si="138"/>
        <v/>
      </c>
      <c r="F717" s="197" t="str">
        <f t="shared" si="139"/>
        <v>否</v>
      </c>
      <c r="G717" s="372" t="str">
        <f t="shared" si="146"/>
        <v>项</v>
      </c>
      <c r="H717" s="372" t="str">
        <f t="shared" si="141"/>
        <v>210</v>
      </c>
      <c r="I717" s="372" t="str">
        <f t="shared" si="142"/>
        <v>21016</v>
      </c>
      <c r="J717" s="372">
        <f t="shared" si="144"/>
        <v>0</v>
      </c>
      <c r="K717" s="372">
        <f t="shared" si="145"/>
        <v>0</v>
      </c>
      <c r="L717" s="236">
        <v>0</v>
      </c>
      <c r="M717" s="372">
        <v>0</v>
      </c>
      <c r="N717" s="236">
        <v>0</v>
      </c>
      <c r="O717" s="372">
        <v>0</v>
      </c>
      <c r="P717" s="372">
        <v>0</v>
      </c>
      <c r="Q717" s="372">
        <v>0</v>
      </c>
    </row>
    <row r="718" ht="33" customHeight="1" spans="1:16">
      <c r="A718" s="495">
        <v>21017</v>
      </c>
      <c r="B718" s="336" t="s">
        <v>1702</v>
      </c>
      <c r="C718" s="487">
        <f>SUM(C719:C723)</f>
        <v>5</v>
      </c>
      <c r="D718" s="487">
        <f>SUM(D719:D723)</f>
        <v>234</v>
      </c>
      <c r="E718" s="488">
        <f t="shared" ref="E718:E728" si="147">IF(C718&lt;&gt;0,D718/C718-1,"")</f>
        <v>45.8</v>
      </c>
      <c r="F718" s="197"/>
      <c r="G718" s="372" t="s">
        <v>1665</v>
      </c>
      <c r="J718" s="372">
        <f t="shared" si="144"/>
        <v>0</v>
      </c>
      <c r="K718" s="372">
        <f t="shared" si="145"/>
        <v>0</v>
      </c>
      <c r="L718" s="236">
        <v>0</v>
      </c>
      <c r="N718" s="236">
        <v>0</v>
      </c>
      <c r="O718" s="372">
        <v>0</v>
      </c>
      <c r="P718" s="372">
        <v>0</v>
      </c>
    </row>
    <row r="719" ht="33" customHeight="1" spans="1:17">
      <c r="A719" s="341">
        <v>2101701</v>
      </c>
      <c r="B719" s="336" t="s">
        <v>145</v>
      </c>
      <c r="C719" s="388"/>
      <c r="D719" s="489"/>
      <c r="E719" s="488" t="str">
        <f t="shared" si="147"/>
        <v/>
      </c>
      <c r="F719" s="197"/>
      <c r="G719" s="372" t="str">
        <f t="shared" si="146"/>
        <v>项</v>
      </c>
      <c r="J719" s="372">
        <f t="shared" si="144"/>
        <v>0</v>
      </c>
      <c r="K719" s="372">
        <f t="shared" si="145"/>
        <v>0</v>
      </c>
      <c r="L719" s="236">
        <v>0</v>
      </c>
      <c r="M719" s="372">
        <v>0</v>
      </c>
      <c r="N719" s="236">
        <v>0</v>
      </c>
      <c r="O719" s="372">
        <v>0</v>
      </c>
      <c r="P719" s="372">
        <v>0</v>
      </c>
      <c r="Q719" s="372">
        <v>0</v>
      </c>
    </row>
    <row r="720" ht="33" customHeight="1" spans="1:17">
      <c r="A720" s="341">
        <v>2101702</v>
      </c>
      <c r="B720" s="336" t="s">
        <v>146</v>
      </c>
      <c r="C720" s="388"/>
      <c r="D720" s="489"/>
      <c r="E720" s="488" t="str">
        <f t="shared" si="147"/>
        <v/>
      </c>
      <c r="F720" s="197"/>
      <c r="G720" s="372" t="str">
        <f t="shared" si="146"/>
        <v>项</v>
      </c>
      <c r="J720" s="372">
        <f t="shared" si="144"/>
        <v>0</v>
      </c>
      <c r="K720" s="372">
        <f t="shared" si="145"/>
        <v>0</v>
      </c>
      <c r="L720" s="236">
        <v>0</v>
      </c>
      <c r="M720" s="372">
        <v>0</v>
      </c>
      <c r="N720" s="236">
        <v>0</v>
      </c>
      <c r="O720" s="372">
        <v>0</v>
      </c>
      <c r="P720" s="372">
        <v>0</v>
      </c>
      <c r="Q720" s="372">
        <v>0</v>
      </c>
    </row>
    <row r="721" ht="33" customHeight="1" spans="1:17">
      <c r="A721" s="341">
        <v>2101703</v>
      </c>
      <c r="B721" s="336" t="s">
        <v>147</v>
      </c>
      <c r="C721" s="388"/>
      <c r="D721" s="489"/>
      <c r="E721" s="488" t="str">
        <f t="shared" si="147"/>
        <v/>
      </c>
      <c r="F721" s="197"/>
      <c r="G721" s="372" t="str">
        <f t="shared" si="146"/>
        <v>项</v>
      </c>
      <c r="J721" s="372">
        <f t="shared" si="144"/>
        <v>0</v>
      </c>
      <c r="K721" s="372">
        <f t="shared" si="145"/>
        <v>0</v>
      </c>
      <c r="L721" s="236">
        <v>0</v>
      </c>
      <c r="M721" s="372">
        <v>0</v>
      </c>
      <c r="N721" s="236">
        <v>0</v>
      </c>
      <c r="O721" s="372">
        <v>0</v>
      </c>
      <c r="P721" s="372">
        <v>0</v>
      </c>
      <c r="Q721" s="372">
        <v>0</v>
      </c>
    </row>
    <row r="722" ht="33" customHeight="1" spans="1:17">
      <c r="A722" s="495">
        <v>2101704</v>
      </c>
      <c r="B722" s="336" t="s">
        <v>637</v>
      </c>
      <c r="C722" s="388">
        <v>5</v>
      </c>
      <c r="D722" s="489">
        <v>234</v>
      </c>
      <c r="E722" s="488">
        <f t="shared" si="147"/>
        <v>45.8</v>
      </c>
      <c r="F722" s="197"/>
      <c r="G722" s="372" t="str">
        <f t="shared" si="146"/>
        <v>项</v>
      </c>
      <c r="J722" s="372">
        <f t="shared" si="144"/>
        <v>234</v>
      </c>
      <c r="K722" s="372">
        <f t="shared" si="145"/>
        <v>233.897816</v>
      </c>
      <c r="L722" s="236">
        <v>0</v>
      </c>
      <c r="M722" s="372">
        <v>10</v>
      </c>
      <c r="N722" s="236">
        <v>0</v>
      </c>
      <c r="O722" s="372">
        <v>0</v>
      </c>
      <c r="P722" s="372">
        <v>223.897816</v>
      </c>
      <c r="Q722" s="372">
        <v>0</v>
      </c>
    </row>
    <row r="723" ht="33" customHeight="1" spans="1:17">
      <c r="A723" s="341">
        <v>2101799</v>
      </c>
      <c r="B723" s="336" t="s">
        <v>1703</v>
      </c>
      <c r="C723" s="388"/>
      <c r="D723" s="489"/>
      <c r="E723" s="488" t="str">
        <f t="shared" si="147"/>
        <v/>
      </c>
      <c r="F723" s="197"/>
      <c r="G723" s="372" t="str">
        <f t="shared" si="146"/>
        <v>项</v>
      </c>
      <c r="J723" s="372">
        <f t="shared" si="144"/>
        <v>0</v>
      </c>
      <c r="K723" s="372">
        <f t="shared" si="145"/>
        <v>0</v>
      </c>
      <c r="L723" s="236">
        <v>0</v>
      </c>
      <c r="M723" s="372">
        <v>0</v>
      </c>
      <c r="N723" s="236">
        <v>0</v>
      </c>
      <c r="O723" s="372">
        <v>0</v>
      </c>
      <c r="P723" s="372">
        <v>0</v>
      </c>
      <c r="Q723" s="372">
        <v>0</v>
      </c>
    </row>
    <row r="724" ht="33" customHeight="1" spans="1:16">
      <c r="A724" s="495">
        <v>21018</v>
      </c>
      <c r="B724" s="336" t="s">
        <v>1704</v>
      </c>
      <c r="C724" s="487">
        <f>SUM(C725:C728)</f>
        <v>0</v>
      </c>
      <c r="D724" s="487">
        <f>SUM(D725:D728)</f>
        <v>107</v>
      </c>
      <c r="E724" s="488" t="str">
        <f t="shared" si="147"/>
        <v/>
      </c>
      <c r="F724" s="197"/>
      <c r="G724" s="372" t="s">
        <v>1665</v>
      </c>
      <c r="J724" s="372">
        <f t="shared" si="144"/>
        <v>0</v>
      </c>
      <c r="K724" s="372">
        <f t="shared" si="145"/>
        <v>0</v>
      </c>
      <c r="L724" s="236">
        <v>0</v>
      </c>
      <c r="N724" s="236">
        <v>0</v>
      </c>
      <c r="O724" s="372">
        <v>0</v>
      </c>
      <c r="P724" s="372">
        <v>0</v>
      </c>
    </row>
    <row r="725" ht="33" customHeight="1" spans="1:17">
      <c r="A725" s="341">
        <v>2101801</v>
      </c>
      <c r="B725" s="336" t="s">
        <v>145</v>
      </c>
      <c r="C725" s="388"/>
      <c r="D725" s="489"/>
      <c r="E725" s="488" t="str">
        <f t="shared" si="147"/>
        <v/>
      </c>
      <c r="F725" s="197"/>
      <c r="G725" s="372" t="str">
        <f t="shared" ref="G725:G728" si="148">IF(LEN(A725)=3,"类",IF(LEN(A725)=5,"款","项"))</f>
        <v>项</v>
      </c>
      <c r="J725" s="372">
        <f t="shared" si="144"/>
        <v>0</v>
      </c>
      <c r="K725" s="372">
        <f t="shared" si="145"/>
        <v>0</v>
      </c>
      <c r="L725" s="236">
        <v>0</v>
      </c>
      <c r="M725" s="372">
        <v>0</v>
      </c>
      <c r="N725" s="236">
        <v>0</v>
      </c>
      <c r="O725" s="372">
        <v>0</v>
      </c>
      <c r="P725" s="372">
        <v>0</v>
      </c>
      <c r="Q725" s="372">
        <v>0</v>
      </c>
    </row>
    <row r="726" ht="33" customHeight="1" spans="1:17">
      <c r="A726" s="341">
        <v>2101802</v>
      </c>
      <c r="B726" s="336" t="s">
        <v>146</v>
      </c>
      <c r="C726" s="388"/>
      <c r="D726" s="489"/>
      <c r="E726" s="488" t="str">
        <f t="shared" si="147"/>
        <v/>
      </c>
      <c r="F726" s="197"/>
      <c r="G726" s="372" t="str">
        <f t="shared" si="148"/>
        <v>项</v>
      </c>
      <c r="J726" s="372">
        <f t="shared" si="144"/>
        <v>0</v>
      </c>
      <c r="K726" s="372">
        <f t="shared" si="145"/>
        <v>0</v>
      </c>
      <c r="L726" s="236">
        <v>0</v>
      </c>
      <c r="M726" s="372">
        <v>0</v>
      </c>
      <c r="N726" s="236">
        <v>0</v>
      </c>
      <c r="O726" s="372">
        <v>0</v>
      </c>
      <c r="P726" s="372">
        <v>0</v>
      </c>
      <c r="Q726" s="372">
        <v>0</v>
      </c>
    </row>
    <row r="727" ht="33" customHeight="1" spans="1:17">
      <c r="A727" s="341">
        <v>2101803</v>
      </c>
      <c r="B727" s="336" t="s">
        <v>147</v>
      </c>
      <c r="C727" s="388"/>
      <c r="D727" s="489"/>
      <c r="E727" s="488" t="str">
        <f t="shared" si="147"/>
        <v/>
      </c>
      <c r="F727" s="197"/>
      <c r="G727" s="372" t="str">
        <f t="shared" si="148"/>
        <v>项</v>
      </c>
      <c r="J727" s="372">
        <f t="shared" si="144"/>
        <v>0</v>
      </c>
      <c r="K727" s="372">
        <f t="shared" si="145"/>
        <v>0</v>
      </c>
      <c r="L727" s="236">
        <v>0</v>
      </c>
      <c r="M727" s="372">
        <v>0</v>
      </c>
      <c r="N727" s="236">
        <v>0</v>
      </c>
      <c r="O727" s="372">
        <v>0</v>
      </c>
      <c r="P727" s="372">
        <v>0</v>
      </c>
      <c r="Q727" s="372">
        <v>0</v>
      </c>
    </row>
    <row r="728" ht="33" customHeight="1" spans="1:17">
      <c r="A728" s="341">
        <v>2101899</v>
      </c>
      <c r="B728" s="336" t="s">
        <v>1705</v>
      </c>
      <c r="C728" s="388"/>
      <c r="D728" s="489">
        <v>107</v>
      </c>
      <c r="E728" s="488" t="str">
        <f t="shared" si="147"/>
        <v/>
      </c>
      <c r="F728" s="197"/>
      <c r="G728" s="372" t="str">
        <f t="shared" si="148"/>
        <v>项</v>
      </c>
      <c r="J728" s="372">
        <f t="shared" si="144"/>
        <v>107</v>
      </c>
      <c r="K728" s="372">
        <f t="shared" si="145"/>
        <v>106.56</v>
      </c>
      <c r="L728" s="236">
        <v>0</v>
      </c>
      <c r="M728" s="372">
        <v>0</v>
      </c>
      <c r="N728" s="236">
        <v>0</v>
      </c>
      <c r="O728" s="372">
        <v>0</v>
      </c>
      <c r="P728" s="372">
        <v>106.56</v>
      </c>
      <c r="Q728" s="372">
        <v>0</v>
      </c>
    </row>
    <row r="729" ht="33" customHeight="1" spans="1:16">
      <c r="A729" s="341">
        <v>21099</v>
      </c>
      <c r="B729" s="336" t="s">
        <v>665</v>
      </c>
      <c r="C729" s="487">
        <f>SUM(C730)</f>
        <v>90</v>
      </c>
      <c r="D729" s="487">
        <f>SUM(D730)</f>
        <v>610</v>
      </c>
      <c r="E729" s="488">
        <f t="shared" ref="E729:E771" si="149">IF(C729&lt;&gt;0,D729/C729-1,"")</f>
        <v>5.77777777777778</v>
      </c>
      <c r="F729" s="197" t="str">
        <f t="shared" ref="F729:F771" si="150">IF(LEN(A729)=3,"是",IF(B729&lt;&gt;"",IF(SUM(C729:D729)&lt;&gt;0,"是","否"),"是"))</f>
        <v>是</v>
      </c>
      <c r="G729" s="372" t="str">
        <f t="shared" ref="G729:G771" si="151">IF(LEN(A729)=3,"类",IF(LEN(A729)=5,"款","项"))</f>
        <v>款</v>
      </c>
      <c r="H729" s="372" t="str">
        <f t="shared" ref="H729:H772" si="152">LEFT(A729,3)</f>
        <v>210</v>
      </c>
      <c r="I729" s="372" t="str">
        <f t="shared" ref="I729:I768" si="153">LEFT(A729,5)</f>
        <v>21099</v>
      </c>
      <c r="J729" s="372">
        <f t="shared" si="144"/>
        <v>0</v>
      </c>
      <c r="K729" s="372">
        <f t="shared" si="145"/>
        <v>0</v>
      </c>
      <c r="L729" s="236">
        <v>0</v>
      </c>
      <c r="N729" s="236">
        <v>0</v>
      </c>
      <c r="O729" s="372">
        <v>0</v>
      </c>
      <c r="P729" s="372">
        <v>0</v>
      </c>
    </row>
    <row r="730" ht="33" customHeight="1" spans="1:17">
      <c r="A730" s="341">
        <v>2109999</v>
      </c>
      <c r="B730" s="336" t="s">
        <v>666</v>
      </c>
      <c r="C730" s="388">
        <v>90</v>
      </c>
      <c r="D730" s="489">
        <v>610</v>
      </c>
      <c r="E730" s="488">
        <f t="shared" si="149"/>
        <v>5.77777777777778</v>
      </c>
      <c r="F730" s="197" t="str">
        <f t="shared" si="150"/>
        <v>是</v>
      </c>
      <c r="G730" s="372" t="str">
        <f t="shared" si="151"/>
        <v>项</v>
      </c>
      <c r="H730" s="372" t="str">
        <f t="shared" si="152"/>
        <v>210</v>
      </c>
      <c r="I730" s="372" t="str">
        <f t="shared" si="153"/>
        <v>21099</v>
      </c>
      <c r="J730" s="372">
        <f t="shared" si="144"/>
        <v>610</v>
      </c>
      <c r="K730" s="372">
        <f t="shared" si="145"/>
        <v>609.665936</v>
      </c>
      <c r="L730" s="236">
        <v>85.7888</v>
      </c>
      <c r="M730" s="372">
        <v>65.8068</v>
      </c>
      <c r="N730" s="236">
        <v>0</v>
      </c>
      <c r="O730" s="372">
        <v>0</v>
      </c>
      <c r="P730" s="372">
        <v>458.070336</v>
      </c>
      <c r="Q730" s="372">
        <v>0</v>
      </c>
    </row>
    <row r="731" ht="33" customHeight="1" spans="1:16">
      <c r="A731" s="349">
        <v>211</v>
      </c>
      <c r="B731" s="331" t="s">
        <v>100</v>
      </c>
      <c r="C731" s="485">
        <f>SUM(C732,C742,C746,C755,C762,C769,C772,C775,C777,C779,C785,C787,C789,C800)</f>
        <v>3776</v>
      </c>
      <c r="D731" s="485">
        <f>SUM(D732,D742,D746,D755,D762,D769,D772,D775,D777,D779,D785,D787,D789,D800)</f>
        <v>8596</v>
      </c>
      <c r="E731" s="486">
        <f t="shared" si="149"/>
        <v>1.27648305084746</v>
      </c>
      <c r="F731" s="197" t="str">
        <f t="shared" si="150"/>
        <v>是</v>
      </c>
      <c r="G731" s="372" t="str">
        <f t="shared" si="151"/>
        <v>类</v>
      </c>
      <c r="H731" s="372" t="str">
        <f t="shared" si="152"/>
        <v>211</v>
      </c>
      <c r="I731" s="372" t="str">
        <f t="shared" si="153"/>
        <v>211</v>
      </c>
      <c r="J731" s="372">
        <f t="shared" si="144"/>
        <v>0</v>
      </c>
      <c r="K731" s="372">
        <f t="shared" si="145"/>
        <v>0</v>
      </c>
      <c r="L731" s="236">
        <v>0</v>
      </c>
      <c r="N731" s="236">
        <v>0</v>
      </c>
      <c r="P731" s="372">
        <v>0</v>
      </c>
    </row>
    <row r="732" ht="33" customHeight="1" spans="1:16">
      <c r="A732" s="341">
        <v>21101</v>
      </c>
      <c r="B732" s="336" t="s">
        <v>667</v>
      </c>
      <c r="C732" s="487">
        <f>SUM(C733:C741)</f>
        <v>450</v>
      </c>
      <c r="D732" s="487">
        <f>SUM(D733:D741)</f>
        <v>822</v>
      </c>
      <c r="E732" s="488">
        <f t="shared" si="149"/>
        <v>0.826666666666667</v>
      </c>
      <c r="F732" s="197" t="str">
        <f t="shared" si="150"/>
        <v>是</v>
      </c>
      <c r="G732" s="372" t="str">
        <f t="shared" si="151"/>
        <v>款</v>
      </c>
      <c r="H732" s="372" t="str">
        <f t="shared" si="152"/>
        <v>211</v>
      </c>
      <c r="I732" s="372" t="str">
        <f t="shared" si="153"/>
        <v>21101</v>
      </c>
      <c r="J732" s="372">
        <f t="shared" si="144"/>
        <v>0</v>
      </c>
      <c r="K732" s="372">
        <f t="shared" si="145"/>
        <v>0</v>
      </c>
      <c r="L732" s="236">
        <v>0</v>
      </c>
      <c r="N732" s="236">
        <v>0</v>
      </c>
      <c r="O732" s="372">
        <v>0</v>
      </c>
      <c r="P732" s="372">
        <v>0</v>
      </c>
    </row>
    <row r="733" ht="33" hidden="1" customHeight="1" spans="1:17">
      <c r="A733" s="341">
        <v>2110101</v>
      </c>
      <c r="B733" s="336" t="s">
        <v>145</v>
      </c>
      <c r="C733" s="388"/>
      <c r="D733" s="489"/>
      <c r="E733" s="488" t="str">
        <f t="shared" si="149"/>
        <v/>
      </c>
      <c r="F733" s="197" t="str">
        <f t="shared" si="150"/>
        <v>否</v>
      </c>
      <c r="G733" s="372" t="str">
        <f t="shared" si="151"/>
        <v>项</v>
      </c>
      <c r="H733" s="372" t="str">
        <f t="shared" si="152"/>
        <v>211</v>
      </c>
      <c r="I733" s="372" t="str">
        <f t="shared" si="153"/>
        <v>21101</v>
      </c>
      <c r="J733" s="372">
        <f t="shared" si="144"/>
        <v>0</v>
      </c>
      <c r="K733" s="372">
        <f t="shared" si="145"/>
        <v>0</v>
      </c>
      <c r="L733" s="236">
        <v>0</v>
      </c>
      <c r="M733" s="372">
        <v>0</v>
      </c>
      <c r="N733" s="236">
        <v>0</v>
      </c>
      <c r="O733" s="372">
        <v>0</v>
      </c>
      <c r="P733" s="372">
        <v>0</v>
      </c>
      <c r="Q733" s="372">
        <v>0</v>
      </c>
    </row>
    <row r="734" ht="36" hidden="1" customHeight="1" spans="1:17">
      <c r="A734" s="341">
        <v>2110102</v>
      </c>
      <c r="B734" s="336" t="s">
        <v>146</v>
      </c>
      <c r="C734" s="388">
        <v>0</v>
      </c>
      <c r="D734" s="489">
        <f t="shared" ref="D733:D741" si="154">ROUND(J734-Q734,0)</f>
        <v>0</v>
      </c>
      <c r="E734" s="488" t="str">
        <f t="shared" si="149"/>
        <v/>
      </c>
      <c r="F734" s="197" t="str">
        <f t="shared" si="150"/>
        <v>否</v>
      </c>
      <c r="G734" s="372" t="str">
        <f t="shared" si="151"/>
        <v>项</v>
      </c>
      <c r="H734" s="372" t="str">
        <f t="shared" si="152"/>
        <v>211</v>
      </c>
      <c r="I734" s="372" t="str">
        <f t="shared" si="153"/>
        <v>21101</v>
      </c>
      <c r="J734" s="372">
        <f t="shared" si="144"/>
        <v>0</v>
      </c>
      <c r="K734" s="372">
        <f t="shared" si="145"/>
        <v>0</v>
      </c>
      <c r="L734" s="236">
        <v>0</v>
      </c>
      <c r="M734" s="372">
        <v>0</v>
      </c>
      <c r="N734" s="236">
        <v>0</v>
      </c>
      <c r="O734" s="372">
        <v>0</v>
      </c>
      <c r="P734" s="372">
        <v>0</v>
      </c>
      <c r="Q734" s="372">
        <v>0</v>
      </c>
    </row>
    <row r="735" ht="36" hidden="1" customHeight="1" spans="1:17">
      <c r="A735" s="341">
        <v>2110103</v>
      </c>
      <c r="B735" s="336" t="s">
        <v>147</v>
      </c>
      <c r="C735" s="388">
        <v>0</v>
      </c>
      <c r="D735" s="489">
        <f t="shared" si="154"/>
        <v>0</v>
      </c>
      <c r="E735" s="488" t="str">
        <f t="shared" si="149"/>
        <v/>
      </c>
      <c r="F735" s="197" t="str">
        <f t="shared" si="150"/>
        <v>否</v>
      </c>
      <c r="G735" s="372" t="str">
        <f t="shared" si="151"/>
        <v>项</v>
      </c>
      <c r="H735" s="372" t="str">
        <f t="shared" si="152"/>
        <v>211</v>
      </c>
      <c r="I735" s="372" t="str">
        <f t="shared" si="153"/>
        <v>21101</v>
      </c>
      <c r="J735" s="372">
        <f t="shared" si="144"/>
        <v>0</v>
      </c>
      <c r="K735" s="372">
        <f t="shared" si="145"/>
        <v>0</v>
      </c>
      <c r="L735" s="236">
        <v>0</v>
      </c>
      <c r="M735" s="372">
        <v>0</v>
      </c>
      <c r="N735" s="236">
        <v>0</v>
      </c>
      <c r="O735" s="372">
        <v>0</v>
      </c>
      <c r="P735" s="372">
        <v>0</v>
      </c>
      <c r="Q735" s="372">
        <v>0</v>
      </c>
    </row>
    <row r="736" ht="36" hidden="1" customHeight="1" spans="1:17">
      <c r="A736" s="341">
        <v>2110104</v>
      </c>
      <c r="B736" s="336" t="s">
        <v>668</v>
      </c>
      <c r="C736" s="388">
        <v>0</v>
      </c>
      <c r="D736" s="489">
        <f t="shared" si="154"/>
        <v>0</v>
      </c>
      <c r="E736" s="488" t="str">
        <f t="shared" si="149"/>
        <v/>
      </c>
      <c r="F736" s="197" t="str">
        <f t="shared" si="150"/>
        <v>否</v>
      </c>
      <c r="G736" s="372" t="str">
        <f t="shared" si="151"/>
        <v>项</v>
      </c>
      <c r="H736" s="372" t="str">
        <f t="shared" si="152"/>
        <v>211</v>
      </c>
      <c r="I736" s="372" t="str">
        <f t="shared" si="153"/>
        <v>21101</v>
      </c>
      <c r="J736" s="372">
        <f t="shared" si="144"/>
        <v>0</v>
      </c>
      <c r="K736" s="372">
        <f t="shared" si="145"/>
        <v>0</v>
      </c>
      <c r="L736" s="236">
        <v>0</v>
      </c>
      <c r="M736" s="372">
        <v>0</v>
      </c>
      <c r="N736" s="236">
        <v>0</v>
      </c>
      <c r="O736" s="372">
        <v>0</v>
      </c>
      <c r="P736" s="372">
        <v>0</v>
      </c>
      <c r="Q736" s="372">
        <v>0</v>
      </c>
    </row>
    <row r="737" ht="36" hidden="1" customHeight="1" spans="1:17">
      <c r="A737" s="341">
        <v>2110105</v>
      </c>
      <c r="B737" s="336" t="s">
        <v>669</v>
      </c>
      <c r="C737" s="388">
        <v>0</v>
      </c>
      <c r="D737" s="489">
        <f t="shared" si="154"/>
        <v>0</v>
      </c>
      <c r="E737" s="488" t="str">
        <f t="shared" si="149"/>
        <v/>
      </c>
      <c r="F737" s="197" t="str">
        <f t="shared" si="150"/>
        <v>否</v>
      </c>
      <c r="G737" s="372" t="str">
        <f t="shared" si="151"/>
        <v>项</v>
      </c>
      <c r="H737" s="372" t="str">
        <f t="shared" si="152"/>
        <v>211</v>
      </c>
      <c r="I737" s="372" t="str">
        <f t="shared" si="153"/>
        <v>21101</v>
      </c>
      <c r="J737" s="372">
        <f t="shared" si="144"/>
        <v>0</v>
      </c>
      <c r="K737" s="372">
        <f t="shared" si="145"/>
        <v>0</v>
      </c>
      <c r="L737" s="236">
        <v>0</v>
      </c>
      <c r="M737" s="372">
        <v>0</v>
      </c>
      <c r="N737" s="236">
        <v>0</v>
      </c>
      <c r="O737" s="372">
        <v>0</v>
      </c>
      <c r="P737" s="372">
        <v>0</v>
      </c>
      <c r="Q737" s="372">
        <v>0</v>
      </c>
    </row>
    <row r="738" ht="36" hidden="1" customHeight="1" spans="1:17">
      <c r="A738" s="341">
        <v>2110106</v>
      </c>
      <c r="B738" s="336" t="s">
        <v>670</v>
      </c>
      <c r="C738" s="388">
        <v>0</v>
      </c>
      <c r="D738" s="489">
        <f t="shared" si="154"/>
        <v>0</v>
      </c>
      <c r="E738" s="488" t="str">
        <f t="shared" si="149"/>
        <v/>
      </c>
      <c r="F738" s="197" t="str">
        <f t="shared" si="150"/>
        <v>否</v>
      </c>
      <c r="G738" s="372" t="str">
        <f t="shared" si="151"/>
        <v>项</v>
      </c>
      <c r="H738" s="372" t="str">
        <f t="shared" si="152"/>
        <v>211</v>
      </c>
      <c r="I738" s="372" t="str">
        <f t="shared" si="153"/>
        <v>21101</v>
      </c>
      <c r="J738" s="372">
        <f t="shared" si="144"/>
        <v>0</v>
      </c>
      <c r="K738" s="372">
        <f t="shared" si="145"/>
        <v>0</v>
      </c>
      <c r="L738" s="236">
        <v>0</v>
      </c>
      <c r="M738" s="372">
        <v>0</v>
      </c>
      <c r="N738" s="236">
        <v>0</v>
      </c>
      <c r="O738" s="372">
        <v>0</v>
      </c>
      <c r="P738" s="372">
        <v>0</v>
      </c>
      <c r="Q738" s="372">
        <v>0</v>
      </c>
    </row>
    <row r="739" ht="36" hidden="1" customHeight="1" spans="1:17">
      <c r="A739" s="341">
        <v>2110107</v>
      </c>
      <c r="B739" s="336" t="s">
        <v>671</v>
      </c>
      <c r="C739" s="388">
        <v>0</v>
      </c>
      <c r="D739" s="489">
        <f t="shared" si="154"/>
        <v>0</v>
      </c>
      <c r="E739" s="488" t="str">
        <f t="shared" si="149"/>
        <v/>
      </c>
      <c r="F739" s="197" t="str">
        <f t="shared" si="150"/>
        <v>否</v>
      </c>
      <c r="G739" s="372" t="str">
        <f t="shared" si="151"/>
        <v>项</v>
      </c>
      <c r="H739" s="372" t="str">
        <f t="shared" si="152"/>
        <v>211</v>
      </c>
      <c r="I739" s="372" t="str">
        <f t="shared" si="153"/>
        <v>21101</v>
      </c>
      <c r="J739" s="372">
        <f t="shared" si="144"/>
        <v>0</v>
      </c>
      <c r="K739" s="372">
        <f t="shared" si="145"/>
        <v>0</v>
      </c>
      <c r="L739" s="236">
        <v>0</v>
      </c>
      <c r="M739" s="372">
        <v>0</v>
      </c>
      <c r="N739" s="236">
        <v>0</v>
      </c>
      <c r="O739" s="372">
        <v>0</v>
      </c>
      <c r="P739" s="372">
        <v>0</v>
      </c>
      <c r="Q739" s="372">
        <v>0</v>
      </c>
    </row>
    <row r="740" ht="36" hidden="1" customHeight="1" spans="1:17">
      <c r="A740" s="341">
        <v>2110108</v>
      </c>
      <c r="B740" s="336" t="s">
        <v>672</v>
      </c>
      <c r="C740" s="388">
        <v>0</v>
      </c>
      <c r="D740" s="489">
        <f t="shared" si="154"/>
        <v>0</v>
      </c>
      <c r="E740" s="488" t="str">
        <f t="shared" si="149"/>
        <v/>
      </c>
      <c r="F740" s="197" t="str">
        <f t="shared" si="150"/>
        <v>否</v>
      </c>
      <c r="G740" s="372" t="str">
        <f t="shared" si="151"/>
        <v>项</v>
      </c>
      <c r="H740" s="372" t="str">
        <f t="shared" si="152"/>
        <v>211</v>
      </c>
      <c r="I740" s="372" t="str">
        <f t="shared" si="153"/>
        <v>21101</v>
      </c>
      <c r="J740" s="372">
        <f t="shared" si="144"/>
        <v>0</v>
      </c>
      <c r="K740" s="372">
        <f t="shared" si="145"/>
        <v>0</v>
      </c>
      <c r="L740" s="236">
        <v>0</v>
      </c>
      <c r="M740" s="372">
        <v>0</v>
      </c>
      <c r="N740" s="236">
        <v>0</v>
      </c>
      <c r="O740" s="372">
        <v>0</v>
      </c>
      <c r="P740" s="372">
        <v>0</v>
      </c>
      <c r="Q740" s="372">
        <v>0</v>
      </c>
    </row>
    <row r="741" ht="33" customHeight="1" spans="1:17">
      <c r="A741" s="341">
        <v>2110199</v>
      </c>
      <c r="B741" s="336" t="s">
        <v>673</v>
      </c>
      <c r="C741" s="388">
        <v>450</v>
      </c>
      <c r="D741" s="489">
        <v>822</v>
      </c>
      <c r="E741" s="488">
        <f t="shared" si="149"/>
        <v>0.826666666666667</v>
      </c>
      <c r="F741" s="197" t="str">
        <f t="shared" si="150"/>
        <v>是</v>
      </c>
      <c r="G741" s="372" t="str">
        <f t="shared" si="151"/>
        <v>项</v>
      </c>
      <c r="H741" s="372" t="str">
        <f t="shared" si="152"/>
        <v>211</v>
      </c>
      <c r="I741" s="372" t="str">
        <f t="shared" si="153"/>
        <v>21101</v>
      </c>
      <c r="J741" s="372">
        <f t="shared" si="144"/>
        <v>822</v>
      </c>
      <c r="K741" s="372">
        <f t="shared" si="145"/>
        <v>821.666367</v>
      </c>
      <c r="L741" s="236">
        <v>381.666367</v>
      </c>
      <c r="M741" s="372">
        <v>440</v>
      </c>
      <c r="N741" s="236">
        <v>0</v>
      </c>
      <c r="O741" s="372">
        <v>0</v>
      </c>
      <c r="P741" s="372">
        <v>0</v>
      </c>
      <c r="Q741" s="372">
        <v>0</v>
      </c>
    </row>
    <row r="742" ht="33" customHeight="1" spans="1:16">
      <c r="A742" s="341">
        <v>21102</v>
      </c>
      <c r="B742" s="336" t="s">
        <v>674</v>
      </c>
      <c r="C742" s="487">
        <f>SUM(C743:C745)</f>
        <v>12</v>
      </c>
      <c r="D742" s="487">
        <f>SUM(D743:D745)</f>
        <v>0</v>
      </c>
      <c r="E742" s="488">
        <f t="shared" si="149"/>
        <v>-1</v>
      </c>
      <c r="F742" s="197" t="str">
        <f t="shared" si="150"/>
        <v>是</v>
      </c>
      <c r="G742" s="372" t="str">
        <f t="shared" si="151"/>
        <v>款</v>
      </c>
      <c r="H742" s="372" t="str">
        <f t="shared" si="152"/>
        <v>211</v>
      </c>
      <c r="I742" s="372" t="str">
        <f t="shared" si="153"/>
        <v>21102</v>
      </c>
      <c r="J742" s="372">
        <f t="shared" si="144"/>
        <v>0</v>
      </c>
      <c r="K742" s="372">
        <f t="shared" si="145"/>
        <v>0</v>
      </c>
      <c r="L742" s="236">
        <v>0</v>
      </c>
      <c r="N742" s="236">
        <v>0</v>
      </c>
      <c r="O742" s="372">
        <v>0</v>
      </c>
      <c r="P742" s="372">
        <v>0</v>
      </c>
    </row>
    <row r="743" ht="33" hidden="1" customHeight="1" spans="1:17">
      <c r="A743" s="341">
        <v>2110203</v>
      </c>
      <c r="B743" s="336" t="s">
        <v>675</v>
      </c>
      <c r="C743" s="388">
        <v>0</v>
      </c>
      <c r="D743" s="489">
        <f>ROUND(J743-Q743,0)</f>
        <v>0</v>
      </c>
      <c r="E743" s="488" t="str">
        <f t="shared" si="149"/>
        <v/>
      </c>
      <c r="F743" s="197" t="str">
        <f t="shared" si="150"/>
        <v>否</v>
      </c>
      <c r="G743" s="372" t="str">
        <f t="shared" si="151"/>
        <v>项</v>
      </c>
      <c r="H743" s="372" t="str">
        <f t="shared" si="152"/>
        <v>211</v>
      </c>
      <c r="I743" s="372" t="str">
        <f t="shared" si="153"/>
        <v>21102</v>
      </c>
      <c r="J743" s="372">
        <f t="shared" si="144"/>
        <v>0</v>
      </c>
      <c r="K743" s="372">
        <f t="shared" si="145"/>
        <v>0</v>
      </c>
      <c r="L743" s="236">
        <v>0</v>
      </c>
      <c r="M743" s="372">
        <v>0</v>
      </c>
      <c r="N743" s="236">
        <v>0</v>
      </c>
      <c r="O743" s="372">
        <v>0</v>
      </c>
      <c r="P743" s="372">
        <v>0</v>
      </c>
      <c r="Q743" s="372">
        <v>0</v>
      </c>
    </row>
    <row r="744" ht="36" hidden="1" customHeight="1" spans="1:17">
      <c r="A744" s="341">
        <v>2110204</v>
      </c>
      <c r="B744" s="336" t="s">
        <v>676</v>
      </c>
      <c r="C744" s="388">
        <v>0</v>
      </c>
      <c r="D744" s="489">
        <f>ROUND(J744-Q744,0)</f>
        <v>0</v>
      </c>
      <c r="E744" s="488" t="str">
        <f t="shared" si="149"/>
        <v/>
      </c>
      <c r="F744" s="197" t="str">
        <f t="shared" si="150"/>
        <v>否</v>
      </c>
      <c r="G744" s="372" t="str">
        <f t="shared" si="151"/>
        <v>项</v>
      </c>
      <c r="H744" s="372" t="str">
        <f t="shared" si="152"/>
        <v>211</v>
      </c>
      <c r="I744" s="372" t="str">
        <f t="shared" si="153"/>
        <v>21102</v>
      </c>
      <c r="J744" s="372">
        <f t="shared" si="144"/>
        <v>0</v>
      </c>
      <c r="K744" s="372">
        <f t="shared" si="145"/>
        <v>0</v>
      </c>
      <c r="L744" s="236">
        <v>0</v>
      </c>
      <c r="M744" s="372">
        <v>0</v>
      </c>
      <c r="N744" s="236">
        <v>0</v>
      </c>
      <c r="O744" s="372">
        <v>0</v>
      </c>
      <c r="P744" s="372">
        <v>0</v>
      </c>
      <c r="Q744" s="372">
        <v>0</v>
      </c>
    </row>
    <row r="745" ht="33" customHeight="1" spans="1:17">
      <c r="A745" s="341">
        <v>2110299</v>
      </c>
      <c r="B745" s="336" t="s">
        <v>677</v>
      </c>
      <c r="C745" s="388">
        <v>12</v>
      </c>
      <c r="D745" s="489"/>
      <c r="E745" s="488">
        <f t="shared" si="149"/>
        <v>-1</v>
      </c>
      <c r="F745" s="197" t="str">
        <f t="shared" si="150"/>
        <v>是</v>
      </c>
      <c r="G745" s="372" t="str">
        <f t="shared" si="151"/>
        <v>项</v>
      </c>
      <c r="H745" s="372" t="str">
        <f t="shared" si="152"/>
        <v>211</v>
      </c>
      <c r="I745" s="372" t="str">
        <f t="shared" si="153"/>
        <v>21102</v>
      </c>
      <c r="J745" s="372">
        <f t="shared" si="144"/>
        <v>0</v>
      </c>
      <c r="K745" s="372">
        <f t="shared" si="145"/>
        <v>0</v>
      </c>
      <c r="L745" s="236">
        <v>0</v>
      </c>
      <c r="M745" s="372">
        <v>0</v>
      </c>
      <c r="N745" s="236">
        <v>0</v>
      </c>
      <c r="O745" s="372">
        <v>0</v>
      </c>
      <c r="P745" s="372">
        <v>0</v>
      </c>
      <c r="Q745" s="372">
        <v>0</v>
      </c>
    </row>
    <row r="746" ht="33" customHeight="1" spans="1:16">
      <c r="A746" s="341">
        <v>21103</v>
      </c>
      <c r="B746" s="336" t="s">
        <v>678</v>
      </c>
      <c r="C746" s="487">
        <f>SUM(C747:C754)</f>
        <v>0</v>
      </c>
      <c r="D746" s="487">
        <f>SUM(D747:D754)</f>
        <v>2200</v>
      </c>
      <c r="E746" s="488" t="str">
        <f t="shared" si="149"/>
        <v/>
      </c>
      <c r="F746" s="197" t="str">
        <f t="shared" si="150"/>
        <v>是</v>
      </c>
      <c r="G746" s="372" t="str">
        <f t="shared" si="151"/>
        <v>款</v>
      </c>
      <c r="H746" s="372" t="str">
        <f t="shared" si="152"/>
        <v>211</v>
      </c>
      <c r="I746" s="372" t="str">
        <f t="shared" si="153"/>
        <v>21103</v>
      </c>
      <c r="J746" s="372">
        <f t="shared" si="144"/>
        <v>0</v>
      </c>
      <c r="K746" s="372">
        <f t="shared" si="145"/>
        <v>0</v>
      </c>
      <c r="L746" s="236">
        <v>0</v>
      </c>
      <c r="N746" s="236">
        <v>0</v>
      </c>
      <c r="P746" s="372">
        <v>0</v>
      </c>
    </row>
    <row r="747" ht="36" hidden="1" customHeight="1" spans="1:17">
      <c r="A747" s="341">
        <v>2110301</v>
      </c>
      <c r="B747" s="336" t="s">
        <v>679</v>
      </c>
      <c r="C747" s="388">
        <v>0</v>
      </c>
      <c r="D747" s="489">
        <f t="shared" ref="D747:D754" si="155">ROUND(J747-Q747,0)</f>
        <v>0</v>
      </c>
      <c r="E747" s="488" t="str">
        <f t="shared" si="149"/>
        <v/>
      </c>
      <c r="F747" s="197" t="str">
        <f t="shared" si="150"/>
        <v>否</v>
      </c>
      <c r="G747" s="372" t="str">
        <f t="shared" si="151"/>
        <v>项</v>
      </c>
      <c r="H747" s="372" t="str">
        <f t="shared" si="152"/>
        <v>211</v>
      </c>
      <c r="I747" s="372" t="str">
        <f t="shared" si="153"/>
        <v>21103</v>
      </c>
      <c r="J747" s="372">
        <f t="shared" si="144"/>
        <v>0</v>
      </c>
      <c r="K747" s="372">
        <f t="shared" si="145"/>
        <v>0</v>
      </c>
      <c r="L747" s="236">
        <v>0</v>
      </c>
      <c r="M747" s="372">
        <v>0</v>
      </c>
      <c r="N747" s="236">
        <v>0</v>
      </c>
      <c r="O747" s="372">
        <v>0</v>
      </c>
      <c r="P747" s="372">
        <v>0</v>
      </c>
      <c r="Q747" s="372">
        <v>0</v>
      </c>
    </row>
    <row r="748" ht="33" customHeight="1" spans="1:17">
      <c r="A748" s="341">
        <v>2110302</v>
      </c>
      <c r="B748" s="336" t="s">
        <v>680</v>
      </c>
      <c r="C748" s="388">
        <v>0</v>
      </c>
      <c r="D748" s="489">
        <v>2200</v>
      </c>
      <c r="E748" s="488" t="str">
        <f t="shared" si="149"/>
        <v/>
      </c>
      <c r="F748" s="197" t="str">
        <f t="shared" si="150"/>
        <v>是</v>
      </c>
      <c r="G748" s="372" t="str">
        <f t="shared" si="151"/>
        <v>项</v>
      </c>
      <c r="H748" s="372" t="str">
        <f t="shared" si="152"/>
        <v>211</v>
      </c>
      <c r="I748" s="372" t="str">
        <f t="shared" si="153"/>
        <v>21103</v>
      </c>
      <c r="J748" s="372">
        <f t="shared" si="144"/>
        <v>2200</v>
      </c>
      <c r="K748" s="372">
        <f t="shared" si="145"/>
        <v>2200</v>
      </c>
      <c r="L748" s="236">
        <v>0</v>
      </c>
      <c r="M748" s="372">
        <v>0</v>
      </c>
      <c r="N748" s="236">
        <v>0</v>
      </c>
      <c r="O748" s="372">
        <v>2200</v>
      </c>
      <c r="P748" s="372">
        <v>0</v>
      </c>
      <c r="Q748" s="372">
        <v>2200</v>
      </c>
    </row>
    <row r="749" ht="36" hidden="1" customHeight="1" spans="1:17">
      <c r="A749" s="341">
        <v>2110303</v>
      </c>
      <c r="B749" s="336" t="s">
        <v>681</v>
      </c>
      <c r="C749" s="388">
        <v>0</v>
      </c>
      <c r="D749" s="489">
        <f t="shared" si="155"/>
        <v>0</v>
      </c>
      <c r="E749" s="488" t="str">
        <f t="shared" si="149"/>
        <v/>
      </c>
      <c r="F749" s="197" t="str">
        <f t="shared" si="150"/>
        <v>否</v>
      </c>
      <c r="G749" s="372" t="str">
        <f t="shared" si="151"/>
        <v>项</v>
      </c>
      <c r="H749" s="372" t="str">
        <f t="shared" si="152"/>
        <v>211</v>
      </c>
      <c r="I749" s="372" t="str">
        <f t="shared" si="153"/>
        <v>21103</v>
      </c>
      <c r="J749" s="372">
        <f t="shared" si="144"/>
        <v>0</v>
      </c>
      <c r="K749" s="372">
        <f t="shared" si="145"/>
        <v>0</v>
      </c>
      <c r="L749" s="236">
        <v>0</v>
      </c>
      <c r="M749" s="372">
        <v>0</v>
      </c>
      <c r="N749" s="236">
        <v>0</v>
      </c>
      <c r="O749" s="372">
        <v>0</v>
      </c>
      <c r="P749" s="372">
        <v>0</v>
      </c>
      <c r="Q749" s="372">
        <v>0</v>
      </c>
    </row>
    <row r="750" ht="33" hidden="1" customHeight="1" spans="1:17">
      <c r="A750" s="341">
        <v>2110304</v>
      </c>
      <c r="B750" s="336" t="s">
        <v>682</v>
      </c>
      <c r="C750" s="388">
        <v>0</v>
      </c>
      <c r="D750" s="489">
        <f t="shared" si="155"/>
        <v>0</v>
      </c>
      <c r="E750" s="488" t="str">
        <f t="shared" si="149"/>
        <v/>
      </c>
      <c r="F750" s="197" t="str">
        <f t="shared" si="150"/>
        <v>否</v>
      </c>
      <c r="G750" s="372" t="str">
        <f t="shared" si="151"/>
        <v>项</v>
      </c>
      <c r="H750" s="372" t="str">
        <f t="shared" si="152"/>
        <v>211</v>
      </c>
      <c r="I750" s="372" t="str">
        <f t="shared" si="153"/>
        <v>21103</v>
      </c>
      <c r="J750" s="372">
        <f t="shared" si="144"/>
        <v>0</v>
      </c>
      <c r="K750" s="372">
        <f t="shared" si="145"/>
        <v>0</v>
      </c>
      <c r="L750" s="236">
        <v>0</v>
      </c>
      <c r="M750" s="372">
        <v>0</v>
      </c>
      <c r="N750" s="236">
        <v>0</v>
      </c>
      <c r="O750" s="372">
        <v>0</v>
      </c>
      <c r="P750" s="372">
        <v>0</v>
      </c>
      <c r="Q750" s="372">
        <v>0</v>
      </c>
    </row>
    <row r="751" ht="36" hidden="1" customHeight="1" spans="1:17">
      <c r="A751" s="341">
        <v>2110305</v>
      </c>
      <c r="B751" s="336" t="s">
        <v>683</v>
      </c>
      <c r="C751" s="388">
        <v>0</v>
      </c>
      <c r="D751" s="489">
        <f t="shared" si="155"/>
        <v>0</v>
      </c>
      <c r="E751" s="488" t="str">
        <f t="shared" si="149"/>
        <v/>
      </c>
      <c r="F751" s="197" t="str">
        <f t="shared" si="150"/>
        <v>否</v>
      </c>
      <c r="G751" s="372" t="str">
        <f t="shared" si="151"/>
        <v>项</v>
      </c>
      <c r="H751" s="372" t="str">
        <f t="shared" si="152"/>
        <v>211</v>
      </c>
      <c r="I751" s="372" t="str">
        <f t="shared" si="153"/>
        <v>21103</v>
      </c>
      <c r="J751" s="372">
        <f t="shared" si="144"/>
        <v>0</v>
      </c>
      <c r="K751" s="372">
        <f t="shared" si="145"/>
        <v>0</v>
      </c>
      <c r="L751" s="236">
        <v>0</v>
      </c>
      <c r="M751" s="372">
        <v>0</v>
      </c>
      <c r="N751" s="236">
        <v>0</v>
      </c>
      <c r="O751" s="372">
        <v>0</v>
      </c>
      <c r="P751" s="372">
        <v>0</v>
      </c>
      <c r="Q751" s="372">
        <v>0</v>
      </c>
    </row>
    <row r="752" ht="36" hidden="1" customHeight="1" spans="1:17">
      <c r="A752" s="341">
        <v>2110306</v>
      </c>
      <c r="B752" s="336" t="s">
        <v>684</v>
      </c>
      <c r="C752" s="388">
        <v>0</v>
      </c>
      <c r="D752" s="489">
        <f t="shared" si="155"/>
        <v>0</v>
      </c>
      <c r="E752" s="488" t="str">
        <f t="shared" si="149"/>
        <v/>
      </c>
      <c r="F752" s="197" t="str">
        <f t="shared" si="150"/>
        <v>否</v>
      </c>
      <c r="G752" s="372" t="str">
        <f t="shared" si="151"/>
        <v>项</v>
      </c>
      <c r="H752" s="372" t="str">
        <f t="shared" si="152"/>
        <v>211</v>
      </c>
      <c r="I752" s="372" t="str">
        <f t="shared" si="153"/>
        <v>21103</v>
      </c>
      <c r="J752" s="372">
        <f t="shared" si="144"/>
        <v>0</v>
      </c>
      <c r="K752" s="372">
        <f t="shared" si="145"/>
        <v>0</v>
      </c>
      <c r="L752" s="236">
        <v>0</v>
      </c>
      <c r="M752" s="372">
        <v>0</v>
      </c>
      <c r="N752" s="236">
        <v>0</v>
      </c>
      <c r="O752" s="372">
        <v>0</v>
      </c>
      <c r="P752" s="372">
        <v>0</v>
      </c>
      <c r="Q752" s="372">
        <v>0</v>
      </c>
    </row>
    <row r="753" ht="36" hidden="1" customHeight="1" spans="1:17">
      <c r="A753" s="336">
        <v>2110307</v>
      </c>
      <c r="B753" s="336" t="s">
        <v>1706</v>
      </c>
      <c r="C753" s="388"/>
      <c r="D753" s="489">
        <f t="shared" si="155"/>
        <v>0</v>
      </c>
      <c r="E753" s="488" t="str">
        <f t="shared" si="149"/>
        <v/>
      </c>
      <c r="F753" s="197" t="str">
        <f t="shared" si="150"/>
        <v>否</v>
      </c>
      <c r="G753" s="372" t="str">
        <f t="shared" si="151"/>
        <v>项</v>
      </c>
      <c r="H753" s="372" t="str">
        <f t="shared" si="152"/>
        <v>211</v>
      </c>
      <c r="I753" s="372" t="str">
        <f t="shared" si="153"/>
        <v>21103</v>
      </c>
      <c r="J753" s="372">
        <f t="shared" si="144"/>
        <v>0</v>
      </c>
      <c r="K753" s="372">
        <f t="shared" si="145"/>
        <v>0</v>
      </c>
      <c r="L753" s="236">
        <v>0</v>
      </c>
      <c r="M753" s="372">
        <v>0</v>
      </c>
      <c r="N753" s="236">
        <v>0</v>
      </c>
      <c r="O753" s="372">
        <v>0</v>
      </c>
      <c r="P753" s="372">
        <v>0</v>
      </c>
      <c r="Q753" s="372">
        <v>0</v>
      </c>
    </row>
    <row r="754" ht="33" hidden="1" customHeight="1" spans="1:17">
      <c r="A754" s="341">
        <v>2110399</v>
      </c>
      <c r="B754" s="336" t="s">
        <v>685</v>
      </c>
      <c r="C754" s="388"/>
      <c r="D754" s="489"/>
      <c r="E754" s="488" t="str">
        <f t="shared" si="149"/>
        <v/>
      </c>
      <c r="F754" s="197" t="str">
        <f t="shared" si="150"/>
        <v>否</v>
      </c>
      <c r="G754" s="372" t="str">
        <f t="shared" si="151"/>
        <v>项</v>
      </c>
      <c r="H754" s="372" t="str">
        <f t="shared" si="152"/>
        <v>211</v>
      </c>
      <c r="I754" s="372" t="str">
        <f t="shared" si="153"/>
        <v>21103</v>
      </c>
      <c r="J754" s="372">
        <f t="shared" si="144"/>
        <v>0</v>
      </c>
      <c r="K754" s="372">
        <f t="shared" si="145"/>
        <v>0</v>
      </c>
      <c r="L754" s="236">
        <v>0</v>
      </c>
      <c r="M754" s="372">
        <v>0</v>
      </c>
      <c r="N754" s="236">
        <v>0</v>
      </c>
      <c r="O754" s="372">
        <v>0</v>
      </c>
      <c r="P754" s="372">
        <v>0</v>
      </c>
      <c r="Q754" s="372">
        <v>0</v>
      </c>
    </row>
    <row r="755" ht="33" customHeight="1" spans="1:16">
      <c r="A755" s="341">
        <v>21104</v>
      </c>
      <c r="B755" s="336" t="s">
        <v>686</v>
      </c>
      <c r="C755" s="487">
        <f>SUM(C756:C761)</f>
        <v>1292</v>
      </c>
      <c r="D755" s="487">
        <f>SUM(D756:D761)</f>
        <v>2250</v>
      </c>
      <c r="E755" s="488">
        <f t="shared" si="149"/>
        <v>0.741486068111455</v>
      </c>
      <c r="F755" s="197" t="str">
        <f t="shared" si="150"/>
        <v>是</v>
      </c>
      <c r="G755" s="372" t="str">
        <f t="shared" si="151"/>
        <v>款</v>
      </c>
      <c r="H755" s="372" t="str">
        <f t="shared" si="152"/>
        <v>211</v>
      </c>
      <c r="I755" s="372" t="str">
        <f t="shared" si="153"/>
        <v>21104</v>
      </c>
      <c r="J755" s="372">
        <f t="shared" si="144"/>
        <v>0</v>
      </c>
      <c r="K755" s="372">
        <f t="shared" si="145"/>
        <v>0</v>
      </c>
      <c r="L755" s="236">
        <v>0</v>
      </c>
      <c r="N755" s="236">
        <v>0</v>
      </c>
      <c r="P755" s="372">
        <v>0</v>
      </c>
    </row>
    <row r="756" ht="33" customHeight="1" spans="1:17">
      <c r="A756" s="341">
        <v>2110401</v>
      </c>
      <c r="B756" s="336" t="s">
        <v>687</v>
      </c>
      <c r="C756" s="388">
        <v>793</v>
      </c>
      <c r="D756" s="489">
        <v>954</v>
      </c>
      <c r="E756" s="488">
        <f t="shared" si="149"/>
        <v>0.203026481715006</v>
      </c>
      <c r="F756" s="197" t="str">
        <f t="shared" si="150"/>
        <v>是</v>
      </c>
      <c r="G756" s="372" t="str">
        <f t="shared" si="151"/>
        <v>项</v>
      </c>
      <c r="H756" s="372" t="str">
        <f t="shared" si="152"/>
        <v>211</v>
      </c>
      <c r="I756" s="372" t="str">
        <f t="shared" si="153"/>
        <v>21104</v>
      </c>
      <c r="J756" s="372">
        <f t="shared" si="144"/>
        <v>954</v>
      </c>
      <c r="K756" s="372">
        <f t="shared" si="145"/>
        <v>953.80574</v>
      </c>
      <c r="L756" s="236">
        <v>0</v>
      </c>
      <c r="M756" s="372">
        <v>0</v>
      </c>
      <c r="N756" s="236">
        <v>0</v>
      </c>
      <c r="O756" s="372">
        <v>860</v>
      </c>
      <c r="P756" s="372">
        <v>93.80574</v>
      </c>
      <c r="Q756" s="372">
        <v>359.87</v>
      </c>
    </row>
    <row r="757" ht="36" customHeight="1" spans="1:17">
      <c r="A757" s="341">
        <v>2110402</v>
      </c>
      <c r="B757" s="336" t="s">
        <v>688</v>
      </c>
      <c r="C757" s="388">
        <v>0</v>
      </c>
      <c r="D757" s="489">
        <v>1000</v>
      </c>
      <c r="E757" s="488" t="str">
        <f t="shared" si="149"/>
        <v/>
      </c>
      <c r="F757" s="197" t="str">
        <f t="shared" si="150"/>
        <v>是</v>
      </c>
      <c r="G757" s="372" t="str">
        <f t="shared" si="151"/>
        <v>项</v>
      </c>
      <c r="H757" s="372" t="str">
        <f t="shared" si="152"/>
        <v>211</v>
      </c>
      <c r="I757" s="372" t="str">
        <f t="shared" si="153"/>
        <v>21104</v>
      </c>
      <c r="J757" s="372">
        <f t="shared" si="144"/>
        <v>1000</v>
      </c>
      <c r="K757" s="372">
        <f t="shared" si="145"/>
        <v>1000</v>
      </c>
      <c r="L757" s="236">
        <v>0</v>
      </c>
      <c r="M757" s="372">
        <v>0</v>
      </c>
      <c r="N757" s="236">
        <v>0</v>
      </c>
      <c r="O757" s="372">
        <v>0</v>
      </c>
      <c r="P757" s="372">
        <v>1000</v>
      </c>
      <c r="Q757" s="372">
        <v>0</v>
      </c>
    </row>
    <row r="758" ht="36" hidden="1" customHeight="1" spans="1:17">
      <c r="A758" s="341">
        <v>2110404</v>
      </c>
      <c r="B758" s="336" t="s">
        <v>1707</v>
      </c>
      <c r="C758" s="388"/>
      <c r="D758" s="489">
        <f>ROUND(J758-Q758,0)</f>
        <v>0</v>
      </c>
      <c r="E758" s="488" t="str">
        <f t="shared" si="149"/>
        <v/>
      </c>
      <c r="F758" s="197" t="str">
        <f t="shared" si="150"/>
        <v>否</v>
      </c>
      <c r="G758" s="372" t="str">
        <f t="shared" si="151"/>
        <v>项</v>
      </c>
      <c r="H758" s="372" t="str">
        <f t="shared" si="152"/>
        <v>211</v>
      </c>
      <c r="I758" s="372" t="str">
        <f t="shared" si="153"/>
        <v>21104</v>
      </c>
      <c r="J758" s="372">
        <f t="shared" si="144"/>
        <v>0</v>
      </c>
      <c r="K758" s="372">
        <f t="shared" si="145"/>
        <v>0</v>
      </c>
      <c r="L758" s="236">
        <v>0</v>
      </c>
      <c r="M758" s="372">
        <v>0</v>
      </c>
      <c r="N758" s="236">
        <v>0</v>
      </c>
      <c r="O758" s="372">
        <v>0</v>
      </c>
      <c r="P758" s="372">
        <v>0</v>
      </c>
      <c r="Q758" s="372">
        <v>0</v>
      </c>
    </row>
    <row r="759" ht="36" customHeight="1" spans="1:17">
      <c r="A759" s="495">
        <v>2110405</v>
      </c>
      <c r="B759" s="336" t="s">
        <v>690</v>
      </c>
      <c r="C759" s="388">
        <v>470</v>
      </c>
      <c r="D759" s="489">
        <v>293</v>
      </c>
      <c r="E759" s="488">
        <f t="shared" si="149"/>
        <v>-0.376595744680851</v>
      </c>
      <c r="F759" s="197" t="str">
        <f t="shared" si="150"/>
        <v>是</v>
      </c>
      <c r="G759" s="372" t="str">
        <f t="shared" si="151"/>
        <v>项</v>
      </c>
      <c r="H759" s="372" t="str">
        <f t="shared" si="152"/>
        <v>211</v>
      </c>
      <c r="I759" s="372" t="str">
        <f t="shared" si="153"/>
        <v>21104</v>
      </c>
      <c r="J759" s="372">
        <f t="shared" si="144"/>
        <v>293</v>
      </c>
      <c r="K759" s="372">
        <f t="shared" si="145"/>
        <v>293.381797</v>
      </c>
      <c r="L759" s="236">
        <v>0</v>
      </c>
      <c r="M759" s="372">
        <v>0</v>
      </c>
      <c r="N759" s="236">
        <v>0</v>
      </c>
      <c r="O759" s="372">
        <v>0</v>
      </c>
      <c r="P759" s="372">
        <v>293.381797</v>
      </c>
      <c r="Q759" s="372">
        <v>0</v>
      </c>
    </row>
    <row r="760" ht="36" hidden="1" customHeight="1" spans="1:17">
      <c r="A760" s="495">
        <v>2110406</v>
      </c>
      <c r="B760" s="336" t="s">
        <v>1708</v>
      </c>
      <c r="C760" s="388"/>
      <c r="D760" s="489">
        <f>ROUND(J760-Q760,0)</f>
        <v>0</v>
      </c>
      <c r="E760" s="488" t="str">
        <f t="shared" si="149"/>
        <v/>
      </c>
      <c r="F760" s="197" t="str">
        <f t="shared" si="150"/>
        <v>否</v>
      </c>
      <c r="G760" s="372" t="str">
        <f t="shared" si="151"/>
        <v>项</v>
      </c>
      <c r="H760" s="372" t="str">
        <f t="shared" si="152"/>
        <v>211</v>
      </c>
      <c r="I760" s="372" t="str">
        <f t="shared" si="153"/>
        <v>21104</v>
      </c>
      <c r="J760" s="372">
        <f t="shared" si="144"/>
        <v>0</v>
      </c>
      <c r="K760" s="372">
        <f t="shared" si="145"/>
        <v>0</v>
      </c>
      <c r="L760" s="236">
        <v>0</v>
      </c>
      <c r="M760" s="372">
        <v>0</v>
      </c>
      <c r="N760" s="236">
        <v>0</v>
      </c>
      <c r="O760" s="372">
        <v>0</v>
      </c>
      <c r="P760" s="372">
        <v>0</v>
      </c>
      <c r="Q760" s="372">
        <v>0</v>
      </c>
    </row>
    <row r="761" ht="33" customHeight="1" spans="1:17">
      <c r="A761" s="341">
        <v>2110499</v>
      </c>
      <c r="B761" s="336" t="s">
        <v>691</v>
      </c>
      <c r="C761" s="388">
        <v>29</v>
      </c>
      <c r="D761" s="489">
        <v>3</v>
      </c>
      <c r="E761" s="488">
        <f t="shared" si="149"/>
        <v>-0.896551724137931</v>
      </c>
      <c r="F761" s="197" t="str">
        <f t="shared" si="150"/>
        <v>是</v>
      </c>
      <c r="G761" s="372" t="str">
        <f t="shared" si="151"/>
        <v>项</v>
      </c>
      <c r="H761" s="372" t="str">
        <f t="shared" si="152"/>
        <v>211</v>
      </c>
      <c r="I761" s="372" t="str">
        <f t="shared" si="153"/>
        <v>21104</v>
      </c>
      <c r="J761" s="372">
        <f t="shared" si="144"/>
        <v>3</v>
      </c>
      <c r="K761" s="372">
        <f t="shared" si="145"/>
        <v>3</v>
      </c>
      <c r="L761" s="236">
        <v>0</v>
      </c>
      <c r="M761" s="372">
        <v>0</v>
      </c>
      <c r="N761" s="236">
        <v>0</v>
      </c>
      <c r="O761" s="372">
        <v>0</v>
      </c>
      <c r="P761" s="372">
        <v>3</v>
      </c>
      <c r="Q761" s="372">
        <v>0</v>
      </c>
    </row>
    <row r="762" ht="33" customHeight="1" spans="1:16">
      <c r="A762" s="341">
        <v>21105</v>
      </c>
      <c r="B762" s="336" t="s">
        <v>1709</v>
      </c>
      <c r="C762" s="487">
        <f>SUM(C763:C768)</f>
        <v>811</v>
      </c>
      <c r="D762" s="487">
        <f>SUM(D763:D768)</f>
        <v>1308</v>
      </c>
      <c r="E762" s="488">
        <f t="shared" si="149"/>
        <v>0.612823674475956</v>
      </c>
      <c r="F762" s="197" t="str">
        <f t="shared" si="150"/>
        <v>是</v>
      </c>
      <c r="G762" s="372" t="str">
        <f t="shared" si="151"/>
        <v>款</v>
      </c>
      <c r="H762" s="372" t="str">
        <f t="shared" si="152"/>
        <v>211</v>
      </c>
      <c r="I762" s="372" t="str">
        <f t="shared" si="153"/>
        <v>21105</v>
      </c>
      <c r="J762" s="372">
        <f t="shared" si="144"/>
        <v>0</v>
      </c>
      <c r="K762" s="372">
        <f t="shared" si="145"/>
        <v>0</v>
      </c>
      <c r="L762" s="236">
        <v>0</v>
      </c>
      <c r="N762" s="236">
        <v>0</v>
      </c>
      <c r="P762" s="372">
        <v>0</v>
      </c>
    </row>
    <row r="763" ht="33" customHeight="1" spans="1:17">
      <c r="A763" s="341">
        <v>2110501</v>
      </c>
      <c r="B763" s="336" t="s">
        <v>693</v>
      </c>
      <c r="C763" s="388">
        <v>811</v>
      </c>
      <c r="D763" s="489">
        <v>1308</v>
      </c>
      <c r="E763" s="488">
        <f t="shared" si="149"/>
        <v>0.612823674475956</v>
      </c>
      <c r="F763" s="197" t="str">
        <f t="shared" si="150"/>
        <v>是</v>
      </c>
      <c r="G763" s="372" t="str">
        <f t="shared" si="151"/>
        <v>项</v>
      </c>
      <c r="H763" s="372" t="str">
        <f t="shared" si="152"/>
        <v>211</v>
      </c>
      <c r="I763" s="372" t="str">
        <f t="shared" si="153"/>
        <v>21105</v>
      </c>
      <c r="J763" s="372">
        <f t="shared" si="144"/>
        <v>1308</v>
      </c>
      <c r="K763" s="372">
        <f t="shared" si="145"/>
        <v>1308.2219</v>
      </c>
      <c r="L763" s="236">
        <v>0</v>
      </c>
      <c r="M763" s="372">
        <v>848.776719</v>
      </c>
      <c r="N763" s="236">
        <v>0</v>
      </c>
      <c r="O763" s="372">
        <v>76.44</v>
      </c>
      <c r="P763" s="372">
        <f>508.005181-125</f>
        <v>383.005181</v>
      </c>
      <c r="Q763" s="372">
        <v>76.44</v>
      </c>
    </row>
    <row r="764" ht="36" hidden="1" customHeight="1" spans="1:17">
      <c r="A764" s="341">
        <v>2110502</v>
      </c>
      <c r="B764" s="336" t="s">
        <v>694</v>
      </c>
      <c r="C764" s="388">
        <v>0</v>
      </c>
      <c r="D764" s="489">
        <f t="shared" ref="D763:D768" si="156">ROUND(J764-Q764,0)</f>
        <v>0</v>
      </c>
      <c r="E764" s="488" t="str">
        <f t="shared" si="149"/>
        <v/>
      </c>
      <c r="F764" s="197" t="str">
        <f t="shared" si="150"/>
        <v>否</v>
      </c>
      <c r="G764" s="372" t="str">
        <f t="shared" si="151"/>
        <v>项</v>
      </c>
      <c r="H764" s="372" t="str">
        <f t="shared" si="152"/>
        <v>211</v>
      </c>
      <c r="I764" s="372" t="str">
        <f t="shared" si="153"/>
        <v>21105</v>
      </c>
      <c r="J764" s="372">
        <f t="shared" si="144"/>
        <v>0</v>
      </c>
      <c r="K764" s="372">
        <f t="shared" si="145"/>
        <v>0</v>
      </c>
      <c r="L764" s="236">
        <v>0</v>
      </c>
      <c r="M764" s="372">
        <v>0</v>
      </c>
      <c r="N764" s="236">
        <v>0</v>
      </c>
      <c r="O764" s="372">
        <v>0</v>
      </c>
      <c r="P764" s="372">
        <v>0</v>
      </c>
      <c r="Q764" s="372">
        <v>0</v>
      </c>
    </row>
    <row r="765" ht="33" hidden="1" customHeight="1" spans="1:17">
      <c r="A765" s="341">
        <v>2110503</v>
      </c>
      <c r="B765" s="336" t="s">
        <v>695</v>
      </c>
      <c r="C765" s="388"/>
      <c r="D765" s="489"/>
      <c r="E765" s="488" t="str">
        <f t="shared" si="149"/>
        <v/>
      </c>
      <c r="F765" s="197" t="str">
        <f t="shared" si="150"/>
        <v>否</v>
      </c>
      <c r="G765" s="372" t="str">
        <f t="shared" si="151"/>
        <v>项</v>
      </c>
      <c r="H765" s="372" t="str">
        <f t="shared" si="152"/>
        <v>211</v>
      </c>
      <c r="I765" s="372" t="str">
        <f t="shared" si="153"/>
        <v>21105</v>
      </c>
      <c r="J765" s="372">
        <f t="shared" si="144"/>
        <v>0</v>
      </c>
      <c r="K765" s="372">
        <f t="shared" si="145"/>
        <v>0</v>
      </c>
      <c r="L765" s="236">
        <v>0</v>
      </c>
      <c r="M765" s="372">
        <v>0</v>
      </c>
      <c r="N765" s="236">
        <v>0</v>
      </c>
      <c r="O765" s="372">
        <v>0</v>
      </c>
      <c r="P765" s="372">
        <v>0</v>
      </c>
      <c r="Q765" s="372">
        <v>0</v>
      </c>
    </row>
    <row r="766" ht="36" hidden="1" customHeight="1" spans="1:17">
      <c r="A766" s="341">
        <v>2110506</v>
      </c>
      <c r="B766" s="336" t="s">
        <v>696</v>
      </c>
      <c r="C766" s="388">
        <v>0</v>
      </c>
      <c r="D766" s="489">
        <f t="shared" si="156"/>
        <v>0</v>
      </c>
      <c r="E766" s="488" t="str">
        <f t="shared" si="149"/>
        <v/>
      </c>
      <c r="F766" s="197" t="str">
        <f t="shared" si="150"/>
        <v>否</v>
      </c>
      <c r="G766" s="372" t="str">
        <f t="shared" si="151"/>
        <v>项</v>
      </c>
      <c r="H766" s="372" t="str">
        <f t="shared" si="152"/>
        <v>211</v>
      </c>
      <c r="I766" s="372" t="str">
        <f t="shared" si="153"/>
        <v>21105</v>
      </c>
      <c r="J766" s="372">
        <f t="shared" si="144"/>
        <v>0</v>
      </c>
      <c r="K766" s="372">
        <f t="shared" si="145"/>
        <v>0</v>
      </c>
      <c r="L766" s="236">
        <v>0</v>
      </c>
      <c r="M766" s="372">
        <v>0</v>
      </c>
      <c r="N766" s="236">
        <v>0</v>
      </c>
      <c r="O766" s="372">
        <v>0</v>
      </c>
      <c r="P766" s="372">
        <v>0</v>
      </c>
      <c r="Q766" s="372">
        <v>0</v>
      </c>
    </row>
    <row r="767" ht="36" hidden="1" customHeight="1" spans="1:17">
      <c r="A767" s="341">
        <v>2110507</v>
      </c>
      <c r="B767" s="336" t="s">
        <v>697</v>
      </c>
      <c r="C767" s="388">
        <v>0</v>
      </c>
      <c r="D767" s="489">
        <f t="shared" si="156"/>
        <v>0</v>
      </c>
      <c r="E767" s="488" t="str">
        <f t="shared" si="149"/>
        <v/>
      </c>
      <c r="F767" s="197" t="str">
        <f t="shared" si="150"/>
        <v>否</v>
      </c>
      <c r="G767" s="372" t="str">
        <f t="shared" si="151"/>
        <v>项</v>
      </c>
      <c r="H767" s="372" t="str">
        <f t="shared" si="152"/>
        <v>211</v>
      </c>
      <c r="I767" s="372" t="str">
        <f t="shared" si="153"/>
        <v>21105</v>
      </c>
      <c r="J767" s="372">
        <f t="shared" si="144"/>
        <v>0</v>
      </c>
      <c r="K767" s="372">
        <f t="shared" si="145"/>
        <v>0</v>
      </c>
      <c r="L767" s="236">
        <v>0</v>
      </c>
      <c r="M767" s="372">
        <v>0</v>
      </c>
      <c r="N767" s="236">
        <v>0</v>
      </c>
      <c r="O767" s="372">
        <v>0</v>
      </c>
      <c r="P767" s="372">
        <v>0</v>
      </c>
      <c r="Q767" s="372">
        <v>0</v>
      </c>
    </row>
    <row r="768" ht="33" hidden="1" customHeight="1" spans="1:17">
      <c r="A768" s="341">
        <v>2110599</v>
      </c>
      <c r="B768" s="336" t="s">
        <v>1710</v>
      </c>
      <c r="C768" s="388">
        <v>0</v>
      </c>
      <c r="D768" s="489">
        <f t="shared" si="156"/>
        <v>0</v>
      </c>
      <c r="E768" s="488" t="str">
        <f t="shared" si="149"/>
        <v/>
      </c>
      <c r="F768" s="197" t="str">
        <f t="shared" si="150"/>
        <v>否</v>
      </c>
      <c r="G768" s="372" t="str">
        <f t="shared" si="151"/>
        <v>项</v>
      </c>
      <c r="H768" s="372" t="str">
        <f t="shared" si="152"/>
        <v>211</v>
      </c>
      <c r="I768" s="372" t="str">
        <f t="shared" si="153"/>
        <v>21105</v>
      </c>
      <c r="J768" s="372">
        <f t="shared" si="144"/>
        <v>0</v>
      </c>
      <c r="K768" s="372">
        <f t="shared" si="145"/>
        <v>0</v>
      </c>
      <c r="L768" s="236">
        <v>0</v>
      </c>
      <c r="M768" s="372">
        <v>0</v>
      </c>
      <c r="N768" s="236">
        <v>0</v>
      </c>
      <c r="O768" s="372">
        <v>0</v>
      </c>
      <c r="P768" s="372">
        <v>0</v>
      </c>
      <c r="Q768" s="372">
        <v>0</v>
      </c>
    </row>
    <row r="769" ht="36" customHeight="1" spans="1:16">
      <c r="A769" s="341">
        <v>21107</v>
      </c>
      <c r="B769" s="336" t="s">
        <v>705</v>
      </c>
      <c r="C769" s="487">
        <f>SUM(C770:C771)</f>
        <v>87</v>
      </c>
      <c r="D769" s="487">
        <f>SUM(D770:D771)</f>
        <v>0</v>
      </c>
      <c r="E769" s="488">
        <f t="shared" ref="E769:E795" si="157">IF(C769&lt;&gt;0,D769/C769-1,"")</f>
        <v>-1</v>
      </c>
      <c r="F769" s="197" t="str">
        <f t="shared" ref="F769:F795" si="158">IF(LEN(A769)=3,"是",IF(B769&lt;&gt;"",IF(SUM(C769:D769)&lt;&gt;0,"是","否"),"是"))</f>
        <v>是</v>
      </c>
      <c r="G769" s="372" t="str">
        <f t="shared" ref="G769:G795" si="159">IF(LEN(A769)=3,"类",IF(LEN(A769)=5,"款","项"))</f>
        <v>款</v>
      </c>
      <c r="H769" s="372" t="str">
        <f t="shared" ref="H769:H795" si="160">LEFT(A769,3)</f>
        <v>211</v>
      </c>
      <c r="I769" s="372" t="str">
        <f t="shared" ref="I769:I825" si="161">LEFT(A769,5)</f>
        <v>21107</v>
      </c>
      <c r="J769" s="372">
        <f t="shared" si="144"/>
        <v>0</v>
      </c>
      <c r="K769" s="372">
        <f t="shared" si="145"/>
        <v>0</v>
      </c>
      <c r="L769" s="236">
        <v>0</v>
      </c>
      <c r="N769" s="236">
        <v>0</v>
      </c>
      <c r="O769" s="372">
        <v>0</v>
      </c>
      <c r="P769" s="372">
        <v>0</v>
      </c>
    </row>
    <row r="770" ht="36" hidden="1" customHeight="1" spans="1:17">
      <c r="A770" s="341">
        <v>2110704</v>
      </c>
      <c r="B770" s="336" t="s">
        <v>706</v>
      </c>
      <c r="C770" s="388">
        <v>0</v>
      </c>
      <c r="D770" s="489">
        <f>ROUND(J770-Q770,0)</f>
        <v>0</v>
      </c>
      <c r="E770" s="488" t="str">
        <f t="shared" si="157"/>
        <v/>
      </c>
      <c r="F770" s="197" t="str">
        <f t="shared" si="158"/>
        <v>否</v>
      </c>
      <c r="G770" s="372" t="str">
        <f t="shared" si="159"/>
        <v>项</v>
      </c>
      <c r="H770" s="372" t="str">
        <f t="shared" si="160"/>
        <v>211</v>
      </c>
      <c r="I770" s="372" t="str">
        <f t="shared" si="161"/>
        <v>21107</v>
      </c>
      <c r="J770" s="372">
        <f t="shared" si="144"/>
        <v>0</v>
      </c>
      <c r="K770" s="372">
        <f t="shared" si="145"/>
        <v>0</v>
      </c>
      <c r="L770" s="236">
        <v>0</v>
      </c>
      <c r="M770" s="372">
        <v>0</v>
      </c>
      <c r="N770" s="236">
        <v>0</v>
      </c>
      <c r="O770" s="372">
        <v>0</v>
      </c>
      <c r="P770" s="372">
        <v>0</v>
      </c>
      <c r="Q770" s="372">
        <v>0</v>
      </c>
    </row>
    <row r="771" ht="36" customHeight="1" spans="1:17">
      <c r="A771" s="341">
        <v>2110799</v>
      </c>
      <c r="B771" s="336" t="s">
        <v>707</v>
      </c>
      <c r="C771" s="388">
        <v>87</v>
      </c>
      <c r="D771" s="489"/>
      <c r="E771" s="488">
        <f t="shared" si="157"/>
        <v>-1</v>
      </c>
      <c r="F771" s="197" t="str">
        <f t="shared" si="158"/>
        <v>是</v>
      </c>
      <c r="G771" s="372" t="str">
        <f t="shared" si="159"/>
        <v>项</v>
      </c>
      <c r="H771" s="372" t="str">
        <f t="shared" si="160"/>
        <v>211</v>
      </c>
      <c r="I771" s="372" t="str">
        <f t="shared" si="161"/>
        <v>21107</v>
      </c>
      <c r="J771" s="372">
        <f t="shared" si="144"/>
        <v>0</v>
      </c>
      <c r="K771" s="372">
        <f t="shared" si="145"/>
        <v>0</v>
      </c>
      <c r="L771" s="236">
        <v>0</v>
      </c>
      <c r="M771" s="372">
        <v>0</v>
      </c>
      <c r="N771" s="236">
        <v>0</v>
      </c>
      <c r="O771" s="372">
        <v>0</v>
      </c>
      <c r="P771" s="372">
        <v>0</v>
      </c>
      <c r="Q771" s="372">
        <v>0</v>
      </c>
    </row>
    <row r="772" ht="33" hidden="1" customHeight="1" spans="1:16">
      <c r="A772" s="341">
        <v>21108</v>
      </c>
      <c r="B772" s="336" t="s">
        <v>708</v>
      </c>
      <c r="C772" s="487">
        <f>SUM(C773:C774)</f>
        <v>0</v>
      </c>
      <c r="D772" s="487">
        <f>SUM(D773:D774)</f>
        <v>0</v>
      </c>
      <c r="E772" s="488" t="str">
        <f t="shared" si="157"/>
        <v/>
      </c>
      <c r="F772" s="197" t="str">
        <f t="shared" si="158"/>
        <v>否</v>
      </c>
      <c r="G772" s="372" t="str">
        <f t="shared" si="159"/>
        <v>款</v>
      </c>
      <c r="H772" s="372" t="str">
        <f t="shared" si="160"/>
        <v>211</v>
      </c>
      <c r="I772" s="372" t="str">
        <f t="shared" si="161"/>
        <v>21108</v>
      </c>
      <c r="J772" s="372">
        <f t="shared" si="144"/>
        <v>0</v>
      </c>
      <c r="K772" s="372">
        <f t="shared" si="145"/>
        <v>0</v>
      </c>
      <c r="L772" s="236">
        <v>0</v>
      </c>
      <c r="N772" s="236">
        <v>0</v>
      </c>
      <c r="O772" s="372">
        <v>0</v>
      </c>
      <c r="P772" s="372">
        <v>0</v>
      </c>
    </row>
    <row r="773" ht="36" hidden="1" customHeight="1" spans="1:17">
      <c r="A773" s="341">
        <v>2110804</v>
      </c>
      <c r="B773" s="336" t="s">
        <v>709</v>
      </c>
      <c r="C773" s="388">
        <v>0</v>
      </c>
      <c r="D773" s="489">
        <f>ROUND(J773-Q773,0)</f>
        <v>0</v>
      </c>
      <c r="E773" s="488" t="str">
        <f t="shared" si="157"/>
        <v/>
      </c>
      <c r="F773" s="197" t="str">
        <f t="shared" si="158"/>
        <v>否</v>
      </c>
      <c r="G773" s="372" t="str">
        <f t="shared" si="159"/>
        <v>项</v>
      </c>
      <c r="H773" s="372" t="str">
        <f t="shared" si="160"/>
        <v>211</v>
      </c>
      <c r="I773" s="372" t="str">
        <f t="shared" si="161"/>
        <v>21108</v>
      </c>
      <c r="J773" s="372">
        <f t="shared" ref="J773:J836" si="162">ROUND(K773,0)</f>
        <v>0</v>
      </c>
      <c r="K773" s="372">
        <f t="shared" si="145"/>
        <v>0</v>
      </c>
      <c r="L773" s="236">
        <v>0</v>
      </c>
      <c r="M773" s="372">
        <v>0</v>
      </c>
      <c r="N773" s="236">
        <v>0</v>
      </c>
      <c r="O773" s="372">
        <v>0</v>
      </c>
      <c r="P773" s="372">
        <v>0</v>
      </c>
      <c r="Q773" s="372">
        <v>0</v>
      </c>
    </row>
    <row r="774" ht="33" hidden="1" customHeight="1" spans="1:17">
      <c r="A774" s="341">
        <v>2110899</v>
      </c>
      <c r="B774" s="336" t="s">
        <v>710</v>
      </c>
      <c r="C774" s="388"/>
      <c r="D774" s="489"/>
      <c r="E774" s="488" t="str">
        <f t="shared" si="157"/>
        <v/>
      </c>
      <c r="F774" s="197" t="str">
        <f t="shared" si="158"/>
        <v>否</v>
      </c>
      <c r="G774" s="372" t="str">
        <f t="shared" si="159"/>
        <v>项</v>
      </c>
      <c r="H774" s="372" t="str">
        <f t="shared" si="160"/>
        <v>211</v>
      </c>
      <c r="I774" s="372" t="str">
        <f t="shared" si="161"/>
        <v>21108</v>
      </c>
      <c r="J774" s="372">
        <f t="shared" si="162"/>
        <v>0</v>
      </c>
      <c r="K774" s="372">
        <f t="shared" si="145"/>
        <v>0</v>
      </c>
      <c r="L774" s="236">
        <v>0</v>
      </c>
      <c r="M774" s="372">
        <v>0</v>
      </c>
      <c r="N774" s="236">
        <v>0</v>
      </c>
      <c r="O774" s="372">
        <v>0</v>
      </c>
      <c r="P774" s="372">
        <v>0</v>
      </c>
      <c r="Q774" s="372">
        <v>0</v>
      </c>
    </row>
    <row r="775" ht="36" hidden="1" customHeight="1" spans="1:16">
      <c r="A775" s="341">
        <v>21109</v>
      </c>
      <c r="B775" s="336" t="s">
        <v>711</v>
      </c>
      <c r="C775" s="487">
        <f>C776</f>
        <v>0</v>
      </c>
      <c r="D775" s="487">
        <f>D776</f>
        <v>0</v>
      </c>
      <c r="E775" s="488" t="str">
        <f t="shared" si="157"/>
        <v/>
      </c>
      <c r="F775" s="197" t="str">
        <f t="shared" si="158"/>
        <v>否</v>
      </c>
      <c r="G775" s="372" t="str">
        <f t="shared" si="159"/>
        <v>款</v>
      </c>
      <c r="H775" s="372" t="str">
        <f t="shared" si="160"/>
        <v>211</v>
      </c>
      <c r="I775" s="372" t="str">
        <f t="shared" si="161"/>
        <v>21109</v>
      </c>
      <c r="J775" s="372">
        <f t="shared" si="162"/>
        <v>0</v>
      </c>
      <c r="K775" s="372">
        <f t="shared" ref="K775:K838" si="163">SUM(L775:P775)</f>
        <v>0</v>
      </c>
      <c r="L775" s="236">
        <v>0</v>
      </c>
      <c r="N775" s="236">
        <v>0</v>
      </c>
      <c r="O775" s="372">
        <v>0</v>
      </c>
      <c r="P775" s="372">
        <v>0</v>
      </c>
    </row>
    <row r="776" ht="36" hidden="1" customHeight="1" spans="1:17">
      <c r="A776" s="341">
        <v>2110901</v>
      </c>
      <c r="B776" s="499" t="s">
        <v>712</v>
      </c>
      <c r="C776" s="388">
        <v>0</v>
      </c>
      <c r="D776" s="489">
        <f>ROUND(J776-Q776,0)</f>
        <v>0</v>
      </c>
      <c r="E776" s="488" t="str">
        <f t="shared" si="157"/>
        <v/>
      </c>
      <c r="F776" s="197" t="str">
        <f t="shared" si="158"/>
        <v>否</v>
      </c>
      <c r="G776" s="372" t="str">
        <f t="shared" si="159"/>
        <v>项</v>
      </c>
      <c r="H776" s="372" t="str">
        <f t="shared" si="160"/>
        <v>211</v>
      </c>
      <c r="I776" s="372" t="str">
        <f t="shared" si="161"/>
        <v>21109</v>
      </c>
      <c r="J776" s="372">
        <f t="shared" si="162"/>
        <v>0</v>
      </c>
      <c r="K776" s="372">
        <f t="shared" si="163"/>
        <v>0</v>
      </c>
      <c r="L776" s="236">
        <v>0</v>
      </c>
      <c r="M776" s="372">
        <v>0</v>
      </c>
      <c r="N776" s="236">
        <v>0</v>
      </c>
      <c r="O776" s="372">
        <v>0</v>
      </c>
      <c r="P776" s="372">
        <v>0</v>
      </c>
      <c r="Q776" s="372">
        <v>0</v>
      </c>
    </row>
    <row r="777" ht="33" customHeight="1" spans="1:16">
      <c r="A777" s="341">
        <v>21110</v>
      </c>
      <c r="B777" s="336" t="s">
        <v>713</v>
      </c>
      <c r="C777" s="487">
        <f>C778</f>
        <v>0</v>
      </c>
      <c r="D777" s="487">
        <f>D778</f>
        <v>6</v>
      </c>
      <c r="E777" s="488" t="str">
        <f t="shared" si="157"/>
        <v/>
      </c>
      <c r="F777" s="197" t="str">
        <f t="shared" si="158"/>
        <v>是</v>
      </c>
      <c r="G777" s="372" t="str">
        <f t="shared" si="159"/>
        <v>款</v>
      </c>
      <c r="H777" s="372" t="str">
        <f t="shared" si="160"/>
        <v>211</v>
      </c>
      <c r="I777" s="372" t="str">
        <f t="shared" si="161"/>
        <v>21110</v>
      </c>
      <c r="J777" s="372">
        <f t="shared" si="162"/>
        <v>0</v>
      </c>
      <c r="K777" s="372">
        <f t="shared" si="163"/>
        <v>0</v>
      </c>
      <c r="L777" s="236">
        <v>0</v>
      </c>
      <c r="N777" s="236">
        <v>0</v>
      </c>
      <c r="O777" s="372">
        <v>0</v>
      </c>
      <c r="P777" s="372">
        <v>0</v>
      </c>
    </row>
    <row r="778" ht="33" customHeight="1" spans="1:17">
      <c r="A778" s="341">
        <v>2111001</v>
      </c>
      <c r="B778" s="499" t="s">
        <v>714</v>
      </c>
      <c r="C778" s="388"/>
      <c r="D778" s="489">
        <v>6</v>
      </c>
      <c r="E778" s="488" t="str">
        <f t="shared" si="157"/>
        <v/>
      </c>
      <c r="F778" s="197" t="str">
        <f t="shared" si="158"/>
        <v>是</v>
      </c>
      <c r="G778" s="372" t="str">
        <f t="shared" si="159"/>
        <v>项</v>
      </c>
      <c r="H778" s="372" t="str">
        <f t="shared" si="160"/>
        <v>211</v>
      </c>
      <c r="I778" s="372" t="str">
        <f t="shared" si="161"/>
        <v>21110</v>
      </c>
      <c r="J778" s="372">
        <f t="shared" si="162"/>
        <v>6</v>
      </c>
      <c r="K778" s="372">
        <f t="shared" si="163"/>
        <v>6</v>
      </c>
      <c r="L778" s="236">
        <v>0</v>
      </c>
      <c r="M778" s="372">
        <v>0</v>
      </c>
      <c r="N778" s="236">
        <v>0</v>
      </c>
      <c r="O778" s="372">
        <v>0</v>
      </c>
      <c r="P778" s="372">
        <v>6</v>
      </c>
      <c r="Q778" s="372">
        <v>0</v>
      </c>
    </row>
    <row r="779" ht="36" hidden="1" customHeight="1" spans="1:16">
      <c r="A779" s="341">
        <v>21111</v>
      </c>
      <c r="B779" s="336" t="s">
        <v>715</v>
      </c>
      <c r="C779" s="487">
        <f>SUM(C780:C784)</f>
        <v>0</v>
      </c>
      <c r="D779" s="487">
        <f>SUM(D780:D784)</f>
        <v>0</v>
      </c>
      <c r="E779" s="488" t="str">
        <f t="shared" si="157"/>
        <v/>
      </c>
      <c r="F779" s="197" t="str">
        <f t="shared" si="158"/>
        <v>否</v>
      </c>
      <c r="G779" s="372" t="str">
        <f t="shared" si="159"/>
        <v>款</v>
      </c>
      <c r="H779" s="372" t="str">
        <f t="shared" si="160"/>
        <v>211</v>
      </c>
      <c r="I779" s="372" t="str">
        <f t="shared" si="161"/>
        <v>21111</v>
      </c>
      <c r="J779" s="372">
        <f t="shared" si="162"/>
        <v>0</v>
      </c>
      <c r="K779" s="372">
        <f t="shared" si="163"/>
        <v>0</v>
      </c>
      <c r="L779" s="236">
        <v>0</v>
      </c>
      <c r="N779" s="236">
        <v>0</v>
      </c>
      <c r="O779" s="372">
        <v>0</v>
      </c>
      <c r="P779" s="372">
        <v>0</v>
      </c>
    </row>
    <row r="780" ht="36" hidden="1" customHeight="1" spans="1:17">
      <c r="A780" s="341">
        <v>2111101</v>
      </c>
      <c r="B780" s="336" t="s">
        <v>716</v>
      </c>
      <c r="C780" s="388">
        <v>0</v>
      </c>
      <c r="D780" s="489">
        <f>ROUND(J780-Q780,0)</f>
        <v>0</v>
      </c>
      <c r="E780" s="488" t="str">
        <f t="shared" si="157"/>
        <v/>
      </c>
      <c r="F780" s="197" t="str">
        <f t="shared" si="158"/>
        <v>否</v>
      </c>
      <c r="G780" s="372" t="str">
        <f t="shared" si="159"/>
        <v>项</v>
      </c>
      <c r="H780" s="372" t="str">
        <f t="shared" si="160"/>
        <v>211</v>
      </c>
      <c r="I780" s="372" t="str">
        <f t="shared" si="161"/>
        <v>21111</v>
      </c>
      <c r="J780" s="372">
        <f t="shared" si="162"/>
        <v>0</v>
      </c>
      <c r="K780" s="372">
        <f t="shared" si="163"/>
        <v>0</v>
      </c>
      <c r="L780" s="236">
        <v>0</v>
      </c>
      <c r="M780" s="372">
        <v>0</v>
      </c>
      <c r="N780" s="236">
        <v>0</v>
      </c>
      <c r="O780" s="372">
        <v>0</v>
      </c>
      <c r="P780" s="372">
        <v>0</v>
      </c>
      <c r="Q780" s="372">
        <v>0</v>
      </c>
    </row>
    <row r="781" ht="36" hidden="1" customHeight="1" spans="1:17">
      <c r="A781" s="341">
        <v>2111102</v>
      </c>
      <c r="B781" s="336" t="s">
        <v>717</v>
      </c>
      <c r="C781" s="388">
        <v>0</v>
      </c>
      <c r="D781" s="489">
        <f>ROUND(J781-Q781,0)</f>
        <v>0</v>
      </c>
      <c r="E781" s="488" t="str">
        <f t="shared" si="157"/>
        <v/>
      </c>
      <c r="F781" s="197" t="str">
        <f t="shared" si="158"/>
        <v>否</v>
      </c>
      <c r="G781" s="372" t="str">
        <f t="shared" si="159"/>
        <v>项</v>
      </c>
      <c r="H781" s="372" t="str">
        <f t="shared" si="160"/>
        <v>211</v>
      </c>
      <c r="I781" s="372" t="str">
        <f t="shared" si="161"/>
        <v>21111</v>
      </c>
      <c r="J781" s="372">
        <f t="shared" si="162"/>
        <v>0</v>
      </c>
      <c r="K781" s="372">
        <f t="shared" si="163"/>
        <v>0</v>
      </c>
      <c r="L781" s="236">
        <v>0</v>
      </c>
      <c r="M781" s="372">
        <v>0</v>
      </c>
      <c r="N781" s="236">
        <v>0</v>
      </c>
      <c r="O781" s="372">
        <v>0</v>
      </c>
      <c r="P781" s="372">
        <v>0</v>
      </c>
      <c r="Q781" s="372">
        <v>0</v>
      </c>
    </row>
    <row r="782" ht="36" hidden="1" customHeight="1" spans="1:17">
      <c r="A782" s="341">
        <v>2111103</v>
      </c>
      <c r="B782" s="336" t="s">
        <v>718</v>
      </c>
      <c r="C782" s="388">
        <v>0</v>
      </c>
      <c r="D782" s="489">
        <f>ROUND(J782-Q782,0)</f>
        <v>0</v>
      </c>
      <c r="E782" s="488" t="str">
        <f t="shared" si="157"/>
        <v/>
      </c>
      <c r="F782" s="197" t="str">
        <f t="shared" si="158"/>
        <v>否</v>
      </c>
      <c r="G782" s="372" t="str">
        <f t="shared" si="159"/>
        <v>项</v>
      </c>
      <c r="H782" s="372" t="str">
        <f t="shared" si="160"/>
        <v>211</v>
      </c>
      <c r="I782" s="372" t="str">
        <f t="shared" si="161"/>
        <v>21111</v>
      </c>
      <c r="J782" s="372">
        <f t="shared" si="162"/>
        <v>0</v>
      </c>
      <c r="K782" s="372">
        <f t="shared" si="163"/>
        <v>0</v>
      </c>
      <c r="L782" s="236">
        <v>0</v>
      </c>
      <c r="M782" s="372">
        <v>0</v>
      </c>
      <c r="N782" s="236">
        <v>0</v>
      </c>
      <c r="O782" s="372">
        <v>0</v>
      </c>
      <c r="P782" s="372">
        <v>0</v>
      </c>
      <c r="Q782" s="372">
        <v>0</v>
      </c>
    </row>
    <row r="783" ht="36" hidden="1" customHeight="1" spans="1:17">
      <c r="A783" s="341">
        <v>2111104</v>
      </c>
      <c r="B783" s="336" t="s">
        <v>719</v>
      </c>
      <c r="C783" s="388">
        <v>0</v>
      </c>
      <c r="D783" s="489">
        <f>ROUND(J783-Q783,0)</f>
        <v>0</v>
      </c>
      <c r="E783" s="488" t="str">
        <f t="shared" si="157"/>
        <v/>
      </c>
      <c r="F783" s="197" t="str">
        <f t="shared" si="158"/>
        <v>否</v>
      </c>
      <c r="G783" s="372" t="str">
        <f t="shared" si="159"/>
        <v>项</v>
      </c>
      <c r="H783" s="372" t="str">
        <f t="shared" si="160"/>
        <v>211</v>
      </c>
      <c r="I783" s="372" t="str">
        <f t="shared" si="161"/>
        <v>21111</v>
      </c>
      <c r="J783" s="372">
        <f t="shared" si="162"/>
        <v>0</v>
      </c>
      <c r="K783" s="372">
        <f t="shared" si="163"/>
        <v>0</v>
      </c>
      <c r="L783" s="236">
        <v>0</v>
      </c>
      <c r="M783" s="372">
        <v>0</v>
      </c>
      <c r="N783" s="236">
        <v>0</v>
      </c>
      <c r="O783" s="372">
        <v>0</v>
      </c>
      <c r="P783" s="372">
        <v>0</v>
      </c>
      <c r="Q783" s="372">
        <v>0</v>
      </c>
    </row>
    <row r="784" ht="36" hidden="1" customHeight="1" spans="1:17">
      <c r="A784" s="341">
        <v>2111199</v>
      </c>
      <c r="B784" s="336" t="s">
        <v>720</v>
      </c>
      <c r="C784" s="388">
        <v>0</v>
      </c>
      <c r="D784" s="489">
        <f>ROUND(J784-Q784,0)</f>
        <v>0</v>
      </c>
      <c r="E784" s="488" t="str">
        <f t="shared" si="157"/>
        <v/>
      </c>
      <c r="F784" s="197" t="str">
        <f t="shared" si="158"/>
        <v>否</v>
      </c>
      <c r="G784" s="372" t="str">
        <f t="shared" si="159"/>
        <v>项</v>
      </c>
      <c r="H784" s="372" t="str">
        <f t="shared" si="160"/>
        <v>211</v>
      </c>
      <c r="I784" s="372" t="str">
        <f t="shared" si="161"/>
        <v>21111</v>
      </c>
      <c r="J784" s="372">
        <f t="shared" si="162"/>
        <v>0</v>
      </c>
      <c r="K784" s="372">
        <f t="shared" si="163"/>
        <v>0</v>
      </c>
      <c r="L784" s="236">
        <v>0</v>
      </c>
      <c r="M784" s="372">
        <v>0</v>
      </c>
      <c r="N784" s="236">
        <v>0</v>
      </c>
      <c r="O784" s="372">
        <v>0</v>
      </c>
      <c r="P784" s="372">
        <v>0</v>
      </c>
      <c r="Q784" s="372">
        <v>0</v>
      </c>
    </row>
    <row r="785" ht="36" hidden="1" customHeight="1" spans="1:16">
      <c r="A785" s="341">
        <v>21112</v>
      </c>
      <c r="B785" s="336" t="s">
        <v>721</v>
      </c>
      <c r="C785" s="487">
        <f>C786</f>
        <v>0</v>
      </c>
      <c r="D785" s="487">
        <f>D786</f>
        <v>0</v>
      </c>
      <c r="E785" s="488" t="str">
        <f t="shared" si="157"/>
        <v/>
      </c>
      <c r="F785" s="197" t="str">
        <f t="shared" si="158"/>
        <v>否</v>
      </c>
      <c r="G785" s="372" t="str">
        <f t="shared" si="159"/>
        <v>款</v>
      </c>
      <c r="H785" s="372" t="str">
        <f t="shared" si="160"/>
        <v>211</v>
      </c>
      <c r="I785" s="372" t="str">
        <f t="shared" si="161"/>
        <v>21112</v>
      </c>
      <c r="J785" s="372">
        <f t="shared" si="162"/>
        <v>0</v>
      </c>
      <c r="K785" s="372">
        <f t="shared" si="163"/>
        <v>0</v>
      </c>
      <c r="L785" s="236">
        <v>0</v>
      </c>
      <c r="N785" s="236">
        <v>0</v>
      </c>
      <c r="O785" s="372">
        <v>0</v>
      </c>
      <c r="P785" s="372">
        <v>0</v>
      </c>
    </row>
    <row r="786" ht="36" hidden="1" customHeight="1" spans="1:17">
      <c r="A786" s="336">
        <v>2111201</v>
      </c>
      <c r="B786" s="336" t="s">
        <v>722</v>
      </c>
      <c r="C786" s="388">
        <v>0</v>
      </c>
      <c r="D786" s="489">
        <f>ROUND(J786-Q786,0)</f>
        <v>0</v>
      </c>
      <c r="E786" s="488" t="str">
        <f t="shared" si="157"/>
        <v/>
      </c>
      <c r="F786" s="197" t="str">
        <f t="shared" si="158"/>
        <v>否</v>
      </c>
      <c r="G786" s="372" t="str">
        <f t="shared" si="159"/>
        <v>项</v>
      </c>
      <c r="H786" s="372" t="str">
        <f t="shared" si="160"/>
        <v>211</v>
      </c>
      <c r="I786" s="372" t="str">
        <f t="shared" si="161"/>
        <v>21112</v>
      </c>
      <c r="J786" s="372">
        <f t="shared" si="162"/>
        <v>0</v>
      </c>
      <c r="K786" s="372">
        <f t="shared" si="163"/>
        <v>0</v>
      </c>
      <c r="L786" s="236">
        <v>0</v>
      </c>
      <c r="M786" s="372">
        <v>0</v>
      </c>
      <c r="N786" s="236">
        <v>0</v>
      </c>
      <c r="O786" s="372">
        <v>0</v>
      </c>
      <c r="P786" s="372">
        <v>0</v>
      </c>
      <c r="Q786" s="372">
        <v>0</v>
      </c>
    </row>
    <row r="787" ht="36" hidden="1" customHeight="1" spans="1:16">
      <c r="A787" s="341">
        <v>21113</v>
      </c>
      <c r="B787" s="336" t="s">
        <v>723</v>
      </c>
      <c r="C787" s="487">
        <f>C788</f>
        <v>0</v>
      </c>
      <c r="D787" s="487">
        <f>D788</f>
        <v>0</v>
      </c>
      <c r="E787" s="488" t="str">
        <f t="shared" si="157"/>
        <v/>
      </c>
      <c r="F787" s="197" t="str">
        <f t="shared" si="158"/>
        <v>否</v>
      </c>
      <c r="G787" s="372" t="str">
        <f t="shared" si="159"/>
        <v>款</v>
      </c>
      <c r="H787" s="372" t="str">
        <f t="shared" si="160"/>
        <v>211</v>
      </c>
      <c r="I787" s="372" t="str">
        <f t="shared" si="161"/>
        <v>21113</v>
      </c>
      <c r="J787" s="372">
        <f t="shared" si="162"/>
        <v>0</v>
      </c>
      <c r="K787" s="372">
        <f t="shared" si="163"/>
        <v>0</v>
      </c>
      <c r="L787" s="236">
        <v>0</v>
      </c>
      <c r="N787" s="236">
        <v>0</v>
      </c>
      <c r="O787" s="372">
        <v>0</v>
      </c>
      <c r="P787" s="372">
        <v>0</v>
      </c>
    </row>
    <row r="788" ht="36" hidden="1" customHeight="1" spans="1:17">
      <c r="A788" s="336">
        <v>2111301</v>
      </c>
      <c r="B788" s="336" t="s">
        <v>724</v>
      </c>
      <c r="C788" s="388">
        <v>0</v>
      </c>
      <c r="D788" s="489">
        <f>ROUND(J788-Q788,0)</f>
        <v>0</v>
      </c>
      <c r="E788" s="488" t="str">
        <f t="shared" si="157"/>
        <v/>
      </c>
      <c r="F788" s="197" t="str">
        <f t="shared" si="158"/>
        <v>否</v>
      </c>
      <c r="G788" s="372" t="str">
        <f t="shared" si="159"/>
        <v>项</v>
      </c>
      <c r="H788" s="372" t="str">
        <f t="shared" si="160"/>
        <v>211</v>
      </c>
      <c r="I788" s="372" t="str">
        <f t="shared" si="161"/>
        <v>21113</v>
      </c>
      <c r="J788" s="372">
        <f t="shared" si="162"/>
        <v>0</v>
      </c>
      <c r="K788" s="372">
        <f t="shared" si="163"/>
        <v>0</v>
      </c>
      <c r="L788" s="236">
        <v>0</v>
      </c>
      <c r="M788" s="372">
        <v>0</v>
      </c>
      <c r="N788" s="236">
        <v>0</v>
      </c>
      <c r="O788" s="372">
        <v>0</v>
      </c>
      <c r="P788" s="372">
        <v>0</v>
      </c>
      <c r="Q788" s="372">
        <v>0</v>
      </c>
    </row>
    <row r="789" ht="36" hidden="1" customHeight="1" spans="1:16">
      <c r="A789" s="341">
        <v>21114</v>
      </c>
      <c r="B789" s="336" t="s">
        <v>725</v>
      </c>
      <c r="C789" s="487">
        <f>SUM(C790:C799)</f>
        <v>0</v>
      </c>
      <c r="D789" s="487">
        <f>SUM(D790:D799)</f>
        <v>0</v>
      </c>
      <c r="E789" s="488" t="str">
        <f t="shared" si="157"/>
        <v/>
      </c>
      <c r="F789" s="197" t="str">
        <f t="shared" si="158"/>
        <v>否</v>
      </c>
      <c r="G789" s="372" t="str">
        <f t="shared" si="159"/>
        <v>款</v>
      </c>
      <c r="H789" s="372" t="str">
        <f t="shared" si="160"/>
        <v>211</v>
      </c>
      <c r="I789" s="372" t="str">
        <f t="shared" si="161"/>
        <v>21114</v>
      </c>
      <c r="J789" s="372">
        <f t="shared" si="162"/>
        <v>0</v>
      </c>
      <c r="K789" s="372">
        <f t="shared" si="163"/>
        <v>0</v>
      </c>
      <c r="L789" s="236">
        <v>0</v>
      </c>
      <c r="N789" s="236">
        <v>0</v>
      </c>
      <c r="O789" s="372">
        <v>0</v>
      </c>
      <c r="P789" s="372">
        <v>0</v>
      </c>
    </row>
    <row r="790" ht="36" hidden="1" customHeight="1" spans="1:17">
      <c r="A790" s="341">
        <v>2111401</v>
      </c>
      <c r="B790" s="336" t="s">
        <v>145</v>
      </c>
      <c r="C790" s="388">
        <v>0</v>
      </c>
      <c r="D790" s="489">
        <f t="shared" ref="D790:D799" si="164">ROUND(J790-Q790,0)</f>
        <v>0</v>
      </c>
      <c r="E790" s="488" t="str">
        <f t="shared" si="157"/>
        <v/>
      </c>
      <c r="F790" s="197" t="str">
        <f t="shared" si="158"/>
        <v>否</v>
      </c>
      <c r="G790" s="372" t="str">
        <f t="shared" si="159"/>
        <v>项</v>
      </c>
      <c r="H790" s="372" t="str">
        <f t="shared" si="160"/>
        <v>211</v>
      </c>
      <c r="I790" s="372" t="str">
        <f t="shared" si="161"/>
        <v>21114</v>
      </c>
      <c r="J790" s="372">
        <f t="shared" si="162"/>
        <v>0</v>
      </c>
      <c r="K790" s="372">
        <f t="shared" si="163"/>
        <v>0</v>
      </c>
      <c r="L790" s="236">
        <v>0</v>
      </c>
      <c r="M790" s="372">
        <v>0</v>
      </c>
      <c r="N790" s="236">
        <v>0</v>
      </c>
      <c r="O790" s="372">
        <v>0</v>
      </c>
      <c r="P790" s="372">
        <v>0</v>
      </c>
      <c r="Q790" s="372">
        <v>0</v>
      </c>
    </row>
    <row r="791" ht="36" hidden="1" customHeight="1" spans="1:17">
      <c r="A791" s="341">
        <v>2111402</v>
      </c>
      <c r="B791" s="336" t="s">
        <v>146</v>
      </c>
      <c r="C791" s="388">
        <v>0</v>
      </c>
      <c r="D791" s="489">
        <f t="shared" si="164"/>
        <v>0</v>
      </c>
      <c r="E791" s="488" t="str">
        <f t="shared" si="157"/>
        <v/>
      </c>
      <c r="F791" s="197" t="str">
        <f t="shared" si="158"/>
        <v>否</v>
      </c>
      <c r="G791" s="372" t="str">
        <f t="shared" si="159"/>
        <v>项</v>
      </c>
      <c r="H791" s="372" t="str">
        <f t="shared" si="160"/>
        <v>211</v>
      </c>
      <c r="I791" s="372" t="str">
        <f t="shared" si="161"/>
        <v>21114</v>
      </c>
      <c r="J791" s="372">
        <f t="shared" si="162"/>
        <v>0</v>
      </c>
      <c r="K791" s="372">
        <f t="shared" si="163"/>
        <v>0</v>
      </c>
      <c r="L791" s="236">
        <v>0</v>
      </c>
      <c r="M791" s="372">
        <v>0</v>
      </c>
      <c r="N791" s="236">
        <v>0</v>
      </c>
      <c r="O791" s="372">
        <v>0</v>
      </c>
      <c r="P791" s="372">
        <v>0</v>
      </c>
      <c r="Q791" s="372">
        <v>0</v>
      </c>
    </row>
    <row r="792" ht="36" hidden="1" customHeight="1" spans="1:17">
      <c r="A792" s="341">
        <v>2111403</v>
      </c>
      <c r="B792" s="336" t="s">
        <v>147</v>
      </c>
      <c r="C792" s="388">
        <v>0</v>
      </c>
      <c r="D792" s="489">
        <f t="shared" si="164"/>
        <v>0</v>
      </c>
      <c r="E792" s="488" t="str">
        <f t="shared" si="157"/>
        <v/>
      </c>
      <c r="F792" s="197" t="str">
        <f t="shared" si="158"/>
        <v>否</v>
      </c>
      <c r="G792" s="372" t="str">
        <f t="shared" si="159"/>
        <v>项</v>
      </c>
      <c r="H792" s="372" t="str">
        <f t="shared" si="160"/>
        <v>211</v>
      </c>
      <c r="I792" s="372" t="str">
        <f t="shared" si="161"/>
        <v>21114</v>
      </c>
      <c r="J792" s="372">
        <f t="shared" si="162"/>
        <v>0</v>
      </c>
      <c r="K792" s="372">
        <f t="shared" si="163"/>
        <v>0</v>
      </c>
      <c r="L792" s="236">
        <v>0</v>
      </c>
      <c r="M792" s="372">
        <v>0</v>
      </c>
      <c r="N792" s="236">
        <v>0</v>
      </c>
      <c r="O792" s="372">
        <v>0</v>
      </c>
      <c r="P792" s="372">
        <v>0</v>
      </c>
      <c r="Q792" s="372">
        <v>0</v>
      </c>
    </row>
    <row r="793" ht="36" hidden="1" customHeight="1" spans="1:17">
      <c r="A793" s="341">
        <v>2111406</v>
      </c>
      <c r="B793" s="336" t="s">
        <v>728</v>
      </c>
      <c r="C793" s="388">
        <v>0</v>
      </c>
      <c r="D793" s="489">
        <f t="shared" si="164"/>
        <v>0</v>
      </c>
      <c r="E793" s="488" t="str">
        <f t="shared" si="157"/>
        <v/>
      </c>
      <c r="F793" s="197" t="str">
        <f t="shared" si="158"/>
        <v>否</v>
      </c>
      <c r="G793" s="372" t="str">
        <f t="shared" si="159"/>
        <v>项</v>
      </c>
      <c r="H793" s="372" t="str">
        <f t="shared" si="160"/>
        <v>211</v>
      </c>
      <c r="I793" s="372" t="str">
        <f t="shared" si="161"/>
        <v>21114</v>
      </c>
      <c r="J793" s="372">
        <f t="shared" si="162"/>
        <v>0</v>
      </c>
      <c r="K793" s="372">
        <f t="shared" si="163"/>
        <v>0</v>
      </c>
      <c r="L793" s="236">
        <v>0</v>
      </c>
      <c r="M793" s="372">
        <v>0</v>
      </c>
      <c r="N793" s="236">
        <v>0</v>
      </c>
      <c r="O793" s="372">
        <v>0</v>
      </c>
      <c r="P793" s="372">
        <v>0</v>
      </c>
      <c r="Q793" s="372">
        <v>0</v>
      </c>
    </row>
    <row r="794" ht="36" hidden="1" customHeight="1" spans="1:17">
      <c r="A794" s="341">
        <v>2111407</v>
      </c>
      <c r="B794" s="336" t="s">
        <v>729</v>
      </c>
      <c r="C794" s="388"/>
      <c r="D794" s="489"/>
      <c r="E794" s="488" t="str">
        <f t="shared" si="157"/>
        <v/>
      </c>
      <c r="F794" s="197" t="str">
        <f t="shared" si="158"/>
        <v>否</v>
      </c>
      <c r="G794" s="372" t="str">
        <f t="shared" si="159"/>
        <v>项</v>
      </c>
      <c r="H794" s="372" t="str">
        <f t="shared" si="160"/>
        <v>211</v>
      </c>
      <c r="I794" s="372" t="str">
        <f t="shared" si="161"/>
        <v>21114</v>
      </c>
      <c r="J794" s="372">
        <f t="shared" si="162"/>
        <v>0</v>
      </c>
      <c r="K794" s="372">
        <f t="shared" si="163"/>
        <v>0</v>
      </c>
      <c r="L794" s="236">
        <v>0</v>
      </c>
      <c r="M794" s="372">
        <v>0</v>
      </c>
      <c r="N794" s="236">
        <v>0</v>
      </c>
      <c r="O794" s="372">
        <v>0</v>
      </c>
      <c r="P794" s="372">
        <v>0</v>
      </c>
      <c r="Q794" s="372">
        <v>0</v>
      </c>
    </row>
    <row r="795" ht="36" hidden="1" customHeight="1" spans="1:17">
      <c r="A795" s="341">
        <v>2111408</v>
      </c>
      <c r="B795" s="336" t="s">
        <v>730</v>
      </c>
      <c r="C795" s="388">
        <v>0</v>
      </c>
      <c r="D795" s="489">
        <f t="shared" si="164"/>
        <v>0</v>
      </c>
      <c r="E795" s="488" t="str">
        <f t="shared" si="157"/>
        <v/>
      </c>
      <c r="F795" s="197" t="str">
        <f t="shared" si="158"/>
        <v>否</v>
      </c>
      <c r="G795" s="372" t="str">
        <f t="shared" si="159"/>
        <v>项</v>
      </c>
      <c r="H795" s="372" t="str">
        <f t="shared" si="160"/>
        <v>211</v>
      </c>
      <c r="I795" s="372" t="str">
        <f t="shared" si="161"/>
        <v>21114</v>
      </c>
      <c r="J795" s="372">
        <f t="shared" si="162"/>
        <v>0</v>
      </c>
      <c r="K795" s="372">
        <f t="shared" si="163"/>
        <v>0</v>
      </c>
      <c r="L795" s="236">
        <v>0</v>
      </c>
      <c r="M795" s="372">
        <v>0</v>
      </c>
      <c r="N795" s="236">
        <v>0</v>
      </c>
      <c r="O795" s="372">
        <v>0</v>
      </c>
      <c r="P795" s="372">
        <v>0</v>
      </c>
      <c r="Q795" s="372">
        <v>0</v>
      </c>
    </row>
    <row r="796" ht="36" hidden="1" customHeight="1" spans="1:17">
      <c r="A796" s="341">
        <v>2111411</v>
      </c>
      <c r="B796" s="336" t="s">
        <v>186</v>
      </c>
      <c r="C796" s="388">
        <v>0</v>
      </c>
      <c r="D796" s="489">
        <f t="shared" si="164"/>
        <v>0</v>
      </c>
      <c r="E796" s="488" t="str">
        <f t="shared" ref="E796:E827" si="165">IF(C796&lt;&gt;0,D796/C796-1,"")</f>
        <v/>
      </c>
      <c r="F796" s="197" t="str">
        <f t="shared" ref="F796:F827" si="166">IF(LEN(A796)=3,"是",IF(B796&lt;&gt;"",IF(SUM(C796:D796)&lt;&gt;0,"是","否"),"是"))</f>
        <v>否</v>
      </c>
      <c r="G796" s="372" t="str">
        <f t="shared" ref="G796:G827" si="167">IF(LEN(A796)=3,"类",IF(LEN(A796)=5,"款","项"))</f>
        <v>项</v>
      </c>
      <c r="H796" s="372" t="str">
        <f t="shared" ref="H796:H828" si="168">LEFT(A796,3)</f>
        <v>211</v>
      </c>
      <c r="I796" s="372" t="str">
        <f t="shared" si="161"/>
        <v>21114</v>
      </c>
      <c r="J796" s="372">
        <f t="shared" si="162"/>
        <v>0</v>
      </c>
      <c r="K796" s="372">
        <f t="shared" si="163"/>
        <v>0</v>
      </c>
      <c r="L796" s="236">
        <v>0</v>
      </c>
      <c r="M796" s="372">
        <v>0</v>
      </c>
      <c r="N796" s="236">
        <v>0</v>
      </c>
      <c r="O796" s="372">
        <v>0</v>
      </c>
      <c r="P796" s="372">
        <v>0</v>
      </c>
      <c r="Q796" s="372">
        <v>0</v>
      </c>
    </row>
    <row r="797" ht="36" hidden="1" customHeight="1" spans="1:17">
      <c r="A797" s="341">
        <v>2111413</v>
      </c>
      <c r="B797" s="336" t="s">
        <v>733</v>
      </c>
      <c r="C797" s="388">
        <v>0</v>
      </c>
      <c r="D797" s="489">
        <f t="shared" si="164"/>
        <v>0</v>
      </c>
      <c r="E797" s="488" t="str">
        <f t="shared" si="165"/>
        <v/>
      </c>
      <c r="F797" s="197" t="str">
        <f t="shared" si="166"/>
        <v>否</v>
      </c>
      <c r="G797" s="372" t="str">
        <f t="shared" si="167"/>
        <v>项</v>
      </c>
      <c r="H797" s="372" t="str">
        <f t="shared" si="168"/>
        <v>211</v>
      </c>
      <c r="I797" s="372" t="str">
        <f t="shared" si="161"/>
        <v>21114</v>
      </c>
      <c r="J797" s="372">
        <f t="shared" si="162"/>
        <v>0</v>
      </c>
      <c r="K797" s="372">
        <f t="shared" si="163"/>
        <v>0</v>
      </c>
      <c r="L797" s="236">
        <v>0</v>
      </c>
      <c r="M797" s="372">
        <v>0</v>
      </c>
      <c r="N797" s="236">
        <v>0</v>
      </c>
      <c r="O797" s="372">
        <v>0</v>
      </c>
      <c r="P797" s="372">
        <v>0</v>
      </c>
      <c r="Q797" s="372">
        <v>0</v>
      </c>
    </row>
    <row r="798" ht="36" hidden="1" customHeight="1" spans="1:17">
      <c r="A798" s="341">
        <v>2111450</v>
      </c>
      <c r="B798" s="336" t="s">
        <v>154</v>
      </c>
      <c r="C798" s="388">
        <v>0</v>
      </c>
      <c r="D798" s="489">
        <f t="shared" si="164"/>
        <v>0</v>
      </c>
      <c r="E798" s="488" t="str">
        <f t="shared" si="165"/>
        <v/>
      </c>
      <c r="F798" s="197" t="str">
        <f t="shared" si="166"/>
        <v>否</v>
      </c>
      <c r="G798" s="372" t="str">
        <f t="shared" si="167"/>
        <v>项</v>
      </c>
      <c r="H798" s="372" t="str">
        <f t="shared" si="168"/>
        <v>211</v>
      </c>
      <c r="I798" s="372" t="str">
        <f t="shared" si="161"/>
        <v>21114</v>
      </c>
      <c r="J798" s="372">
        <f t="shared" si="162"/>
        <v>0</v>
      </c>
      <c r="K798" s="372">
        <f t="shared" si="163"/>
        <v>0</v>
      </c>
      <c r="L798" s="236">
        <v>0</v>
      </c>
      <c r="M798" s="372">
        <v>0</v>
      </c>
      <c r="N798" s="236">
        <v>0</v>
      </c>
      <c r="O798" s="372">
        <v>0</v>
      </c>
      <c r="P798" s="372">
        <v>0</v>
      </c>
      <c r="Q798" s="372">
        <v>0</v>
      </c>
    </row>
    <row r="799" ht="36" hidden="1" customHeight="1" spans="1:17">
      <c r="A799" s="341">
        <v>2111499</v>
      </c>
      <c r="B799" s="336" t="s">
        <v>734</v>
      </c>
      <c r="C799" s="388">
        <v>0</v>
      </c>
      <c r="D799" s="489">
        <f t="shared" si="164"/>
        <v>0</v>
      </c>
      <c r="E799" s="488" t="str">
        <f t="shared" si="165"/>
        <v/>
      </c>
      <c r="F799" s="197" t="str">
        <f t="shared" si="166"/>
        <v>否</v>
      </c>
      <c r="G799" s="372" t="str">
        <f t="shared" si="167"/>
        <v>项</v>
      </c>
      <c r="H799" s="372" t="str">
        <f t="shared" si="168"/>
        <v>211</v>
      </c>
      <c r="I799" s="372" t="str">
        <f t="shared" si="161"/>
        <v>21114</v>
      </c>
      <c r="J799" s="372">
        <f t="shared" si="162"/>
        <v>0</v>
      </c>
      <c r="K799" s="372">
        <f t="shared" si="163"/>
        <v>0</v>
      </c>
      <c r="L799" s="236">
        <v>0</v>
      </c>
      <c r="M799" s="372">
        <v>0</v>
      </c>
      <c r="N799" s="236">
        <v>0</v>
      </c>
      <c r="O799" s="372">
        <v>0</v>
      </c>
      <c r="P799" s="372">
        <v>0</v>
      </c>
      <c r="Q799" s="372">
        <v>0</v>
      </c>
    </row>
    <row r="800" ht="33" customHeight="1" spans="1:16">
      <c r="A800" s="341">
        <v>21199</v>
      </c>
      <c r="B800" s="336" t="s">
        <v>735</v>
      </c>
      <c r="C800" s="487">
        <f>C801</f>
        <v>1124</v>
      </c>
      <c r="D800" s="487">
        <f>D801</f>
        <v>2010</v>
      </c>
      <c r="E800" s="488">
        <f t="shared" si="165"/>
        <v>0.788256227758007</v>
      </c>
      <c r="F800" s="197" t="str">
        <f t="shared" si="166"/>
        <v>是</v>
      </c>
      <c r="G800" s="372" t="str">
        <f t="shared" si="167"/>
        <v>款</v>
      </c>
      <c r="H800" s="372" t="str">
        <f t="shared" si="168"/>
        <v>211</v>
      </c>
      <c r="I800" s="372" t="str">
        <f t="shared" si="161"/>
        <v>21199</v>
      </c>
      <c r="J800" s="372">
        <f t="shared" si="162"/>
        <v>0</v>
      </c>
      <c r="K800" s="372">
        <f t="shared" si="163"/>
        <v>0</v>
      </c>
      <c r="L800" s="236">
        <v>0</v>
      </c>
      <c r="N800" s="236">
        <v>0</v>
      </c>
      <c r="O800" s="372">
        <v>0</v>
      </c>
      <c r="P800" s="372">
        <v>0</v>
      </c>
    </row>
    <row r="801" ht="33" customHeight="1" spans="1:17">
      <c r="A801" s="498">
        <v>2119999</v>
      </c>
      <c r="B801" s="498" t="s">
        <v>736</v>
      </c>
      <c r="C801" s="388">
        <v>1124</v>
      </c>
      <c r="D801" s="489">
        <v>2010</v>
      </c>
      <c r="E801" s="488">
        <f t="shared" si="165"/>
        <v>0.788256227758007</v>
      </c>
      <c r="F801" s="197" t="str">
        <f t="shared" si="166"/>
        <v>是</v>
      </c>
      <c r="G801" s="372" t="str">
        <f t="shared" si="167"/>
        <v>项</v>
      </c>
      <c r="H801" s="372" t="str">
        <f t="shared" si="168"/>
        <v>211</v>
      </c>
      <c r="I801" s="372" t="str">
        <f t="shared" si="161"/>
        <v>21199</v>
      </c>
      <c r="J801" s="372">
        <f t="shared" si="162"/>
        <v>2010</v>
      </c>
      <c r="K801" s="372">
        <f t="shared" si="163"/>
        <v>2010</v>
      </c>
      <c r="L801" s="236">
        <v>0</v>
      </c>
      <c r="M801" s="372">
        <v>10</v>
      </c>
      <c r="N801" s="236">
        <v>0</v>
      </c>
      <c r="O801" s="372">
        <v>0</v>
      </c>
      <c r="P801" s="372">
        <v>2000</v>
      </c>
      <c r="Q801" s="372">
        <v>0</v>
      </c>
    </row>
    <row r="802" ht="33" customHeight="1" spans="1:16">
      <c r="A802" s="349">
        <v>212</v>
      </c>
      <c r="B802" s="331" t="s">
        <v>102</v>
      </c>
      <c r="C802" s="485">
        <f>SUM(C803,C814,C816,C819,C821,C823)</f>
        <v>5146</v>
      </c>
      <c r="D802" s="485">
        <f>SUM(D803,D814,D816,D819,D821,D823)</f>
        <v>7082</v>
      </c>
      <c r="E802" s="486">
        <f t="shared" si="165"/>
        <v>0.376214535561601</v>
      </c>
      <c r="F802" s="197" t="str">
        <f t="shared" si="166"/>
        <v>是</v>
      </c>
      <c r="G802" s="372" t="str">
        <f t="shared" si="167"/>
        <v>类</v>
      </c>
      <c r="H802" s="372" t="str">
        <f t="shared" si="168"/>
        <v>212</v>
      </c>
      <c r="I802" s="372" t="str">
        <f t="shared" si="161"/>
        <v>212</v>
      </c>
      <c r="J802" s="372">
        <f t="shared" si="162"/>
        <v>0</v>
      </c>
      <c r="K802" s="372">
        <f t="shared" si="163"/>
        <v>0</v>
      </c>
      <c r="L802" s="236">
        <v>0</v>
      </c>
      <c r="N802" s="236">
        <v>0</v>
      </c>
      <c r="P802" s="372">
        <v>0</v>
      </c>
    </row>
    <row r="803" ht="33" customHeight="1" spans="1:16">
      <c r="A803" s="341">
        <v>21201</v>
      </c>
      <c r="B803" s="336" t="s">
        <v>737</v>
      </c>
      <c r="C803" s="487">
        <f>SUM(C804:C813)</f>
        <v>3227</v>
      </c>
      <c r="D803" s="487">
        <f>SUM(D804:D813)</f>
        <v>3232</v>
      </c>
      <c r="E803" s="488">
        <f t="shared" si="165"/>
        <v>0.00154942671211655</v>
      </c>
      <c r="F803" s="197" t="str">
        <f t="shared" si="166"/>
        <v>是</v>
      </c>
      <c r="G803" s="372" t="str">
        <f t="shared" si="167"/>
        <v>款</v>
      </c>
      <c r="H803" s="372" t="str">
        <f t="shared" si="168"/>
        <v>212</v>
      </c>
      <c r="I803" s="372" t="str">
        <f t="shared" si="161"/>
        <v>21201</v>
      </c>
      <c r="J803" s="372">
        <f t="shared" si="162"/>
        <v>0</v>
      </c>
      <c r="K803" s="372">
        <f t="shared" si="163"/>
        <v>0</v>
      </c>
      <c r="L803" s="236">
        <v>0</v>
      </c>
      <c r="N803" s="236">
        <v>0</v>
      </c>
      <c r="O803" s="372">
        <v>0</v>
      </c>
      <c r="P803" s="372">
        <v>0</v>
      </c>
    </row>
    <row r="804" ht="33" customHeight="1" spans="1:17">
      <c r="A804" s="341">
        <v>2120101</v>
      </c>
      <c r="B804" s="336" t="s">
        <v>145</v>
      </c>
      <c r="C804" s="388">
        <v>415</v>
      </c>
      <c r="D804" s="489">
        <v>397</v>
      </c>
      <c r="E804" s="488">
        <f t="shared" si="165"/>
        <v>-0.0433734939759036</v>
      </c>
      <c r="F804" s="197" t="str">
        <f t="shared" si="166"/>
        <v>是</v>
      </c>
      <c r="G804" s="372" t="str">
        <f t="shared" si="167"/>
        <v>项</v>
      </c>
      <c r="H804" s="372" t="str">
        <f t="shared" si="168"/>
        <v>212</v>
      </c>
      <c r="I804" s="372" t="str">
        <f t="shared" si="161"/>
        <v>21201</v>
      </c>
      <c r="J804" s="372">
        <f t="shared" si="162"/>
        <v>397</v>
      </c>
      <c r="K804" s="372">
        <f t="shared" si="163"/>
        <v>397.183224</v>
      </c>
      <c r="L804" s="236">
        <v>397.183224</v>
      </c>
      <c r="M804" s="372">
        <v>0</v>
      </c>
      <c r="N804" s="236">
        <v>0</v>
      </c>
      <c r="O804" s="372">
        <v>0</v>
      </c>
      <c r="P804" s="372">
        <v>0</v>
      </c>
      <c r="Q804" s="372">
        <v>0</v>
      </c>
    </row>
    <row r="805" ht="36" customHeight="1" spans="1:17">
      <c r="A805" s="341">
        <v>2120102</v>
      </c>
      <c r="B805" s="336" t="s">
        <v>146</v>
      </c>
      <c r="C805" s="388">
        <v>0</v>
      </c>
      <c r="D805" s="489">
        <v>3</v>
      </c>
      <c r="E805" s="488" t="str">
        <f t="shared" si="165"/>
        <v/>
      </c>
      <c r="F805" s="197" t="str">
        <f t="shared" si="166"/>
        <v>是</v>
      </c>
      <c r="G805" s="372" t="str">
        <f t="shared" si="167"/>
        <v>项</v>
      </c>
      <c r="H805" s="372" t="str">
        <f t="shared" si="168"/>
        <v>212</v>
      </c>
      <c r="I805" s="372" t="str">
        <f t="shared" si="161"/>
        <v>21201</v>
      </c>
      <c r="J805" s="372">
        <f t="shared" si="162"/>
        <v>3</v>
      </c>
      <c r="K805" s="372">
        <f t="shared" si="163"/>
        <v>2.61</v>
      </c>
      <c r="L805" s="236">
        <v>0</v>
      </c>
      <c r="M805" s="372">
        <v>0</v>
      </c>
      <c r="N805" s="236">
        <v>0</v>
      </c>
      <c r="O805" s="372">
        <v>0</v>
      </c>
      <c r="P805" s="372">
        <v>2.61</v>
      </c>
      <c r="Q805" s="372">
        <v>0</v>
      </c>
    </row>
    <row r="806" ht="36" hidden="1" customHeight="1" spans="1:17">
      <c r="A806" s="341">
        <v>2120103</v>
      </c>
      <c r="B806" s="336" t="s">
        <v>147</v>
      </c>
      <c r="C806" s="388">
        <v>0</v>
      </c>
      <c r="D806" s="489">
        <f>ROUND(J806-Q806,0)</f>
        <v>0</v>
      </c>
      <c r="E806" s="488" t="str">
        <f t="shared" si="165"/>
        <v/>
      </c>
      <c r="F806" s="197" t="str">
        <f t="shared" si="166"/>
        <v>否</v>
      </c>
      <c r="G806" s="372" t="str">
        <f t="shared" si="167"/>
        <v>项</v>
      </c>
      <c r="H806" s="372" t="str">
        <f t="shared" si="168"/>
        <v>212</v>
      </c>
      <c r="I806" s="372" t="str">
        <f t="shared" si="161"/>
        <v>21201</v>
      </c>
      <c r="J806" s="372">
        <f t="shared" si="162"/>
        <v>0</v>
      </c>
      <c r="K806" s="372">
        <f t="shared" si="163"/>
        <v>0</v>
      </c>
      <c r="L806" s="236">
        <v>0</v>
      </c>
      <c r="M806" s="372">
        <v>0</v>
      </c>
      <c r="N806" s="236">
        <v>0</v>
      </c>
      <c r="O806" s="372">
        <v>0</v>
      </c>
      <c r="P806" s="372">
        <v>0</v>
      </c>
      <c r="Q806" s="372">
        <v>0</v>
      </c>
    </row>
    <row r="807" ht="33" customHeight="1" spans="1:17">
      <c r="A807" s="341">
        <v>2120104</v>
      </c>
      <c r="B807" s="336" t="s">
        <v>738</v>
      </c>
      <c r="C807" s="388">
        <v>247</v>
      </c>
      <c r="D807" s="489">
        <v>225</v>
      </c>
      <c r="E807" s="488">
        <f t="shared" si="165"/>
        <v>-0.0890688259109311</v>
      </c>
      <c r="F807" s="197" t="str">
        <f t="shared" si="166"/>
        <v>是</v>
      </c>
      <c r="G807" s="372" t="str">
        <f t="shared" si="167"/>
        <v>项</v>
      </c>
      <c r="H807" s="372" t="str">
        <f t="shared" si="168"/>
        <v>212</v>
      </c>
      <c r="I807" s="372" t="str">
        <f t="shared" si="161"/>
        <v>21201</v>
      </c>
      <c r="J807" s="372">
        <f t="shared" si="162"/>
        <v>225</v>
      </c>
      <c r="K807" s="372">
        <f t="shared" si="163"/>
        <v>224.768105</v>
      </c>
      <c r="L807" s="236">
        <v>170.768105</v>
      </c>
      <c r="M807" s="372">
        <v>54</v>
      </c>
      <c r="N807" s="236">
        <v>0</v>
      </c>
      <c r="O807" s="372">
        <v>0</v>
      </c>
      <c r="P807" s="372">
        <v>0</v>
      </c>
      <c r="Q807" s="372">
        <v>0</v>
      </c>
    </row>
    <row r="808" ht="36" hidden="1" customHeight="1" spans="1:17">
      <c r="A808" s="341">
        <v>2120105</v>
      </c>
      <c r="B808" s="336" t="s">
        <v>739</v>
      </c>
      <c r="C808" s="388">
        <v>0</v>
      </c>
      <c r="D808" s="489">
        <f>ROUND(J808-Q808,0)</f>
        <v>0</v>
      </c>
      <c r="E808" s="488" t="str">
        <f t="shared" si="165"/>
        <v/>
      </c>
      <c r="F808" s="197" t="str">
        <f t="shared" si="166"/>
        <v>否</v>
      </c>
      <c r="G808" s="372" t="str">
        <f t="shared" si="167"/>
        <v>项</v>
      </c>
      <c r="H808" s="372" t="str">
        <f t="shared" si="168"/>
        <v>212</v>
      </c>
      <c r="I808" s="372" t="str">
        <f t="shared" si="161"/>
        <v>21201</v>
      </c>
      <c r="J808" s="372">
        <f t="shared" si="162"/>
        <v>0</v>
      </c>
      <c r="K808" s="372">
        <f t="shared" si="163"/>
        <v>0</v>
      </c>
      <c r="L808" s="236">
        <v>0</v>
      </c>
      <c r="M808" s="372">
        <v>0</v>
      </c>
      <c r="N808" s="236">
        <v>0</v>
      </c>
      <c r="O808" s="372">
        <v>0</v>
      </c>
      <c r="P808" s="372">
        <v>0</v>
      </c>
      <c r="Q808" s="372">
        <v>0</v>
      </c>
    </row>
    <row r="809" ht="33" customHeight="1" spans="1:17">
      <c r="A809" s="341">
        <v>2120106</v>
      </c>
      <c r="B809" s="336" t="s">
        <v>740</v>
      </c>
      <c r="C809" s="388">
        <v>2466</v>
      </c>
      <c r="D809" s="489">
        <v>2324</v>
      </c>
      <c r="E809" s="488">
        <f t="shared" si="165"/>
        <v>-0.0575831305758313</v>
      </c>
      <c r="F809" s="197" t="str">
        <f t="shared" si="166"/>
        <v>是</v>
      </c>
      <c r="G809" s="372" t="str">
        <f t="shared" si="167"/>
        <v>项</v>
      </c>
      <c r="H809" s="372" t="str">
        <f t="shared" si="168"/>
        <v>212</v>
      </c>
      <c r="I809" s="372" t="str">
        <f t="shared" si="161"/>
        <v>21201</v>
      </c>
      <c r="J809" s="372">
        <f t="shared" si="162"/>
        <v>2324</v>
      </c>
      <c r="K809" s="372">
        <f t="shared" si="163"/>
        <v>2323.514781</v>
      </c>
      <c r="L809" s="236">
        <v>629.69994</v>
      </c>
      <c r="M809" s="372">
        <v>1693.814841</v>
      </c>
      <c r="N809" s="236">
        <v>0</v>
      </c>
      <c r="O809" s="372">
        <v>0</v>
      </c>
      <c r="P809" s="372">
        <v>0</v>
      </c>
      <c r="Q809" s="372">
        <v>0</v>
      </c>
    </row>
    <row r="810" ht="36" hidden="1" customHeight="1" spans="1:17">
      <c r="A810" s="341">
        <v>2120107</v>
      </c>
      <c r="B810" s="336" t="s">
        <v>741</v>
      </c>
      <c r="C810" s="388">
        <v>0</v>
      </c>
      <c r="D810" s="489">
        <f>ROUND(J810-Q810,0)</f>
        <v>0</v>
      </c>
      <c r="E810" s="488" t="str">
        <f t="shared" si="165"/>
        <v/>
      </c>
      <c r="F810" s="197" t="str">
        <f t="shared" si="166"/>
        <v>否</v>
      </c>
      <c r="G810" s="372" t="str">
        <f t="shared" si="167"/>
        <v>项</v>
      </c>
      <c r="H810" s="372" t="str">
        <f t="shared" si="168"/>
        <v>212</v>
      </c>
      <c r="I810" s="372" t="str">
        <f t="shared" si="161"/>
        <v>21201</v>
      </c>
      <c r="J810" s="372">
        <f t="shared" si="162"/>
        <v>0</v>
      </c>
      <c r="K810" s="372">
        <f t="shared" si="163"/>
        <v>0</v>
      </c>
      <c r="L810" s="236">
        <v>0</v>
      </c>
      <c r="M810" s="372">
        <v>0</v>
      </c>
      <c r="N810" s="236">
        <v>0</v>
      </c>
      <c r="O810" s="372">
        <v>0</v>
      </c>
      <c r="P810" s="372">
        <v>0</v>
      </c>
      <c r="Q810" s="372">
        <v>0</v>
      </c>
    </row>
    <row r="811" ht="33" customHeight="1" spans="1:17">
      <c r="A811" s="341">
        <v>2120109</v>
      </c>
      <c r="B811" s="336" t="s">
        <v>742</v>
      </c>
      <c r="C811" s="388">
        <v>72</v>
      </c>
      <c r="D811" s="489">
        <v>83</v>
      </c>
      <c r="E811" s="488">
        <f t="shared" si="165"/>
        <v>0.152777777777778</v>
      </c>
      <c r="F811" s="197" t="str">
        <f t="shared" si="166"/>
        <v>是</v>
      </c>
      <c r="G811" s="372" t="str">
        <f t="shared" si="167"/>
        <v>项</v>
      </c>
      <c r="H811" s="372" t="str">
        <f t="shared" si="168"/>
        <v>212</v>
      </c>
      <c r="I811" s="372" t="str">
        <f t="shared" si="161"/>
        <v>21201</v>
      </c>
      <c r="J811" s="372">
        <f t="shared" si="162"/>
        <v>83</v>
      </c>
      <c r="K811" s="372">
        <f t="shared" si="163"/>
        <v>83.4464</v>
      </c>
      <c r="L811" s="236">
        <v>83.4464</v>
      </c>
      <c r="M811" s="372">
        <v>0</v>
      </c>
      <c r="N811" s="236">
        <v>0</v>
      </c>
      <c r="O811" s="372">
        <v>0</v>
      </c>
      <c r="P811" s="372">
        <v>0</v>
      </c>
      <c r="Q811" s="372">
        <v>0</v>
      </c>
    </row>
    <row r="812" ht="36" hidden="1" customHeight="1" spans="1:17">
      <c r="A812" s="341">
        <v>2120110</v>
      </c>
      <c r="B812" s="336" t="s">
        <v>743</v>
      </c>
      <c r="C812" s="388">
        <v>0</v>
      </c>
      <c r="D812" s="489">
        <f>ROUND(J812-Q812,0)</f>
        <v>0</v>
      </c>
      <c r="E812" s="488" t="str">
        <f t="shared" si="165"/>
        <v/>
      </c>
      <c r="F812" s="197" t="str">
        <f t="shared" si="166"/>
        <v>否</v>
      </c>
      <c r="G812" s="372" t="str">
        <f t="shared" si="167"/>
        <v>项</v>
      </c>
      <c r="H812" s="372" t="str">
        <f t="shared" si="168"/>
        <v>212</v>
      </c>
      <c r="I812" s="372" t="str">
        <f t="shared" si="161"/>
        <v>21201</v>
      </c>
      <c r="J812" s="372">
        <f t="shared" si="162"/>
        <v>0</v>
      </c>
      <c r="K812" s="372">
        <f t="shared" si="163"/>
        <v>0</v>
      </c>
      <c r="L812" s="236">
        <v>0</v>
      </c>
      <c r="M812" s="372">
        <v>0</v>
      </c>
      <c r="N812" s="236">
        <v>0</v>
      </c>
      <c r="O812" s="372">
        <v>0</v>
      </c>
      <c r="P812" s="372">
        <v>0</v>
      </c>
      <c r="Q812" s="372">
        <v>0</v>
      </c>
    </row>
    <row r="813" ht="33" customHeight="1" spans="1:17">
      <c r="A813" s="341">
        <v>2120199</v>
      </c>
      <c r="B813" s="336" t="s">
        <v>744</v>
      </c>
      <c r="C813" s="388">
        <v>27</v>
      </c>
      <c r="D813" s="489">
        <v>200</v>
      </c>
      <c r="E813" s="488">
        <f t="shared" si="165"/>
        <v>6.40740740740741</v>
      </c>
      <c r="F813" s="197" t="str">
        <f t="shared" si="166"/>
        <v>是</v>
      </c>
      <c r="G813" s="372" t="str">
        <f t="shared" si="167"/>
        <v>项</v>
      </c>
      <c r="H813" s="372" t="str">
        <f t="shared" si="168"/>
        <v>212</v>
      </c>
      <c r="I813" s="372" t="str">
        <f t="shared" si="161"/>
        <v>21201</v>
      </c>
      <c r="J813" s="372">
        <f t="shared" si="162"/>
        <v>200</v>
      </c>
      <c r="K813" s="372">
        <f t="shared" si="163"/>
        <v>200</v>
      </c>
      <c r="L813" s="236">
        <v>0</v>
      </c>
      <c r="M813" s="372">
        <v>200</v>
      </c>
      <c r="N813" s="236">
        <v>0</v>
      </c>
      <c r="O813" s="372">
        <v>0</v>
      </c>
      <c r="P813" s="372">
        <v>0</v>
      </c>
      <c r="Q813" s="372">
        <v>0</v>
      </c>
    </row>
    <row r="814" ht="36" customHeight="1" spans="1:16">
      <c r="A814" s="341">
        <v>21202</v>
      </c>
      <c r="B814" s="336" t="s">
        <v>745</v>
      </c>
      <c r="C814" s="487">
        <f>C815</f>
        <v>3</v>
      </c>
      <c r="D814" s="487">
        <f>D815</f>
        <v>0</v>
      </c>
      <c r="E814" s="488">
        <f t="shared" si="165"/>
        <v>-1</v>
      </c>
      <c r="F814" s="197" t="str">
        <f t="shared" si="166"/>
        <v>是</v>
      </c>
      <c r="G814" s="372" t="str">
        <f t="shared" si="167"/>
        <v>款</v>
      </c>
      <c r="H814" s="372" t="str">
        <f t="shared" si="168"/>
        <v>212</v>
      </c>
      <c r="I814" s="372" t="str">
        <f t="shared" si="161"/>
        <v>21202</v>
      </c>
      <c r="J814" s="372">
        <f t="shared" si="162"/>
        <v>0</v>
      </c>
      <c r="K814" s="372">
        <f t="shared" si="163"/>
        <v>0</v>
      </c>
      <c r="L814" s="236">
        <v>0</v>
      </c>
      <c r="N814" s="236">
        <v>0</v>
      </c>
      <c r="O814" s="372">
        <v>0</v>
      </c>
      <c r="P814" s="372">
        <v>0</v>
      </c>
    </row>
    <row r="815" ht="36" customHeight="1" spans="1:17">
      <c r="A815" s="341">
        <v>2120201</v>
      </c>
      <c r="B815" s="499" t="s">
        <v>746</v>
      </c>
      <c r="C815" s="388">
        <v>3</v>
      </c>
      <c r="D815" s="489"/>
      <c r="E815" s="488">
        <f t="shared" si="165"/>
        <v>-1</v>
      </c>
      <c r="F815" s="197" t="str">
        <f t="shared" si="166"/>
        <v>是</v>
      </c>
      <c r="G815" s="372" t="str">
        <f t="shared" si="167"/>
        <v>项</v>
      </c>
      <c r="H815" s="372" t="str">
        <f t="shared" si="168"/>
        <v>212</v>
      </c>
      <c r="I815" s="372" t="str">
        <f t="shared" si="161"/>
        <v>21202</v>
      </c>
      <c r="J815" s="372">
        <f t="shared" si="162"/>
        <v>0</v>
      </c>
      <c r="K815" s="372">
        <f t="shared" si="163"/>
        <v>0</v>
      </c>
      <c r="L815" s="236">
        <v>0</v>
      </c>
      <c r="M815" s="372">
        <v>0</v>
      </c>
      <c r="N815" s="236">
        <v>0</v>
      </c>
      <c r="O815" s="372">
        <v>0</v>
      </c>
      <c r="P815" s="372">
        <v>0</v>
      </c>
      <c r="Q815" s="372">
        <v>0</v>
      </c>
    </row>
    <row r="816" ht="33" customHeight="1" spans="1:16">
      <c r="A816" s="341">
        <v>21203</v>
      </c>
      <c r="B816" s="336" t="s">
        <v>747</v>
      </c>
      <c r="C816" s="487">
        <f>SUM(C817:C818)</f>
        <v>213</v>
      </c>
      <c r="D816" s="487">
        <f>SUM(D817:D818)</f>
        <v>219</v>
      </c>
      <c r="E816" s="488">
        <f t="shared" si="165"/>
        <v>0.028169014084507</v>
      </c>
      <c r="F816" s="197" t="str">
        <f t="shared" si="166"/>
        <v>是</v>
      </c>
      <c r="G816" s="372" t="str">
        <f t="shared" si="167"/>
        <v>款</v>
      </c>
      <c r="H816" s="372" t="str">
        <f t="shared" si="168"/>
        <v>212</v>
      </c>
      <c r="I816" s="372" t="str">
        <f t="shared" si="161"/>
        <v>21203</v>
      </c>
      <c r="J816" s="372">
        <f t="shared" si="162"/>
        <v>0</v>
      </c>
      <c r="K816" s="372">
        <f t="shared" si="163"/>
        <v>0</v>
      </c>
      <c r="L816" s="236">
        <v>0</v>
      </c>
      <c r="N816" s="236">
        <v>0</v>
      </c>
      <c r="O816" s="372">
        <v>0</v>
      </c>
      <c r="P816" s="372">
        <v>0</v>
      </c>
    </row>
    <row r="817" ht="36" hidden="1" customHeight="1" spans="1:17">
      <c r="A817" s="341">
        <v>2120303</v>
      </c>
      <c r="B817" s="336" t="s">
        <v>748</v>
      </c>
      <c r="C817" s="388">
        <v>0</v>
      </c>
      <c r="D817" s="489">
        <f>ROUND(J817-Q817,0)</f>
        <v>0</v>
      </c>
      <c r="E817" s="488" t="str">
        <f t="shared" si="165"/>
        <v/>
      </c>
      <c r="F817" s="197" t="str">
        <f t="shared" si="166"/>
        <v>否</v>
      </c>
      <c r="G817" s="372" t="str">
        <f t="shared" si="167"/>
        <v>项</v>
      </c>
      <c r="H817" s="372" t="str">
        <f t="shared" si="168"/>
        <v>212</v>
      </c>
      <c r="I817" s="372" t="str">
        <f t="shared" si="161"/>
        <v>21203</v>
      </c>
      <c r="J817" s="372">
        <f t="shared" si="162"/>
        <v>0</v>
      </c>
      <c r="K817" s="372">
        <f t="shared" si="163"/>
        <v>0</v>
      </c>
      <c r="L817" s="236">
        <v>0</v>
      </c>
      <c r="M817" s="372">
        <v>0</v>
      </c>
      <c r="N817" s="236">
        <v>0</v>
      </c>
      <c r="O817" s="372">
        <v>0</v>
      </c>
      <c r="P817" s="372">
        <v>0</v>
      </c>
      <c r="Q817" s="372">
        <v>0</v>
      </c>
    </row>
    <row r="818" ht="33" customHeight="1" spans="1:17">
      <c r="A818" s="341">
        <v>2120399</v>
      </c>
      <c r="B818" s="336" t="s">
        <v>749</v>
      </c>
      <c r="C818" s="388">
        <v>213</v>
      </c>
      <c r="D818" s="489">
        <v>219</v>
      </c>
      <c r="E818" s="488">
        <f t="shared" si="165"/>
        <v>0.028169014084507</v>
      </c>
      <c r="F818" s="197" t="str">
        <f t="shared" si="166"/>
        <v>是</v>
      </c>
      <c r="G818" s="372" t="str">
        <f t="shared" si="167"/>
        <v>项</v>
      </c>
      <c r="H818" s="372" t="str">
        <f t="shared" si="168"/>
        <v>212</v>
      </c>
      <c r="I818" s="372" t="str">
        <f t="shared" si="161"/>
        <v>21203</v>
      </c>
      <c r="J818" s="372">
        <f t="shared" si="162"/>
        <v>219</v>
      </c>
      <c r="K818" s="372">
        <f t="shared" si="163"/>
        <v>218.98495</v>
      </c>
      <c r="L818" s="236">
        <v>118.98495</v>
      </c>
      <c r="M818" s="372">
        <v>100</v>
      </c>
      <c r="N818" s="236">
        <v>0</v>
      </c>
      <c r="O818" s="372">
        <v>0</v>
      </c>
      <c r="P818" s="372">
        <v>0</v>
      </c>
      <c r="Q818" s="372">
        <v>0</v>
      </c>
    </row>
    <row r="819" ht="33" customHeight="1" spans="1:16">
      <c r="A819" s="341">
        <v>21205</v>
      </c>
      <c r="B819" s="336" t="s">
        <v>750</v>
      </c>
      <c r="C819" s="487">
        <f>C820</f>
        <v>1703</v>
      </c>
      <c r="D819" s="487">
        <f>D820</f>
        <v>3297</v>
      </c>
      <c r="E819" s="488">
        <f t="shared" si="165"/>
        <v>0.935995302407516</v>
      </c>
      <c r="F819" s="197" t="str">
        <f t="shared" si="166"/>
        <v>是</v>
      </c>
      <c r="G819" s="372" t="str">
        <f t="shared" si="167"/>
        <v>款</v>
      </c>
      <c r="H819" s="372" t="str">
        <f t="shared" si="168"/>
        <v>212</v>
      </c>
      <c r="I819" s="372" t="str">
        <f t="shared" si="161"/>
        <v>21205</v>
      </c>
      <c r="J819" s="372">
        <f t="shared" si="162"/>
        <v>0</v>
      </c>
      <c r="K819" s="372">
        <f t="shared" si="163"/>
        <v>0</v>
      </c>
      <c r="L819" s="236">
        <v>0</v>
      </c>
      <c r="N819" s="236">
        <v>0</v>
      </c>
      <c r="O819" s="372">
        <v>0</v>
      </c>
      <c r="P819" s="372">
        <v>0</v>
      </c>
    </row>
    <row r="820" ht="33" customHeight="1" spans="1:17">
      <c r="A820" s="341">
        <v>2120501</v>
      </c>
      <c r="B820" s="499" t="s">
        <v>751</v>
      </c>
      <c r="C820" s="388">
        <v>1703</v>
      </c>
      <c r="D820" s="489">
        <v>3297</v>
      </c>
      <c r="E820" s="488">
        <f t="shared" si="165"/>
        <v>0.935995302407516</v>
      </c>
      <c r="F820" s="197" t="str">
        <f t="shared" si="166"/>
        <v>是</v>
      </c>
      <c r="G820" s="372" t="str">
        <f t="shared" si="167"/>
        <v>项</v>
      </c>
      <c r="H820" s="372" t="str">
        <f t="shared" si="168"/>
        <v>212</v>
      </c>
      <c r="I820" s="372" t="str">
        <f t="shared" si="161"/>
        <v>21205</v>
      </c>
      <c r="J820" s="372">
        <f t="shared" si="162"/>
        <v>3297</v>
      </c>
      <c r="K820" s="372">
        <f t="shared" si="163"/>
        <v>3296.710253</v>
      </c>
      <c r="L820" s="544">
        <v>885.760253</v>
      </c>
      <c r="M820" s="372">
        <f>1710.95+700</f>
        <v>2410.95</v>
      </c>
      <c r="N820" s="236">
        <v>0</v>
      </c>
      <c r="O820" s="372">
        <v>0</v>
      </c>
      <c r="P820" s="372">
        <v>0</v>
      </c>
      <c r="Q820" s="372">
        <v>0</v>
      </c>
    </row>
    <row r="821" ht="36" hidden="1" customHeight="1" spans="1:16">
      <c r="A821" s="341">
        <v>21206</v>
      </c>
      <c r="B821" s="336" t="s">
        <v>752</v>
      </c>
      <c r="C821" s="487">
        <f>C822</f>
        <v>0</v>
      </c>
      <c r="D821" s="487">
        <f>D822</f>
        <v>0</v>
      </c>
      <c r="E821" s="488" t="str">
        <f t="shared" si="165"/>
        <v/>
      </c>
      <c r="F821" s="197" t="str">
        <f t="shared" si="166"/>
        <v>否</v>
      </c>
      <c r="G821" s="372" t="str">
        <f t="shared" si="167"/>
        <v>款</v>
      </c>
      <c r="H821" s="372" t="str">
        <f t="shared" si="168"/>
        <v>212</v>
      </c>
      <c r="I821" s="372" t="str">
        <f t="shared" si="161"/>
        <v>21206</v>
      </c>
      <c r="J821" s="372">
        <f t="shared" si="162"/>
        <v>0</v>
      </c>
      <c r="K821" s="372">
        <f t="shared" si="163"/>
        <v>0</v>
      </c>
      <c r="L821" s="236">
        <v>0</v>
      </c>
      <c r="N821" s="236">
        <v>0</v>
      </c>
      <c r="O821" s="372">
        <v>0</v>
      </c>
      <c r="P821" s="372">
        <v>0</v>
      </c>
    </row>
    <row r="822" ht="36" hidden="1" customHeight="1" spans="1:17">
      <c r="A822" s="341">
        <v>2120601</v>
      </c>
      <c r="B822" s="499" t="s">
        <v>753</v>
      </c>
      <c r="C822" s="388">
        <v>0</v>
      </c>
      <c r="D822" s="489">
        <f>ROUND(J822-Q822,0)</f>
        <v>0</v>
      </c>
      <c r="E822" s="488" t="str">
        <f t="shared" si="165"/>
        <v/>
      </c>
      <c r="F822" s="197" t="str">
        <f t="shared" si="166"/>
        <v>否</v>
      </c>
      <c r="G822" s="372" t="str">
        <f t="shared" si="167"/>
        <v>项</v>
      </c>
      <c r="H822" s="372" t="str">
        <f t="shared" si="168"/>
        <v>212</v>
      </c>
      <c r="I822" s="372" t="str">
        <f t="shared" ref="I822:I882" si="169">LEFT(A822,5)</f>
        <v>21206</v>
      </c>
      <c r="J822" s="372">
        <f t="shared" si="162"/>
        <v>0</v>
      </c>
      <c r="K822" s="372">
        <f t="shared" si="163"/>
        <v>0</v>
      </c>
      <c r="L822" s="236">
        <v>0</v>
      </c>
      <c r="M822" s="372">
        <v>0</v>
      </c>
      <c r="N822" s="236">
        <v>0</v>
      </c>
      <c r="O822" s="372">
        <v>0</v>
      </c>
      <c r="P822" s="372">
        <v>0</v>
      </c>
      <c r="Q822" s="372">
        <v>0</v>
      </c>
    </row>
    <row r="823" ht="33" customHeight="1" spans="1:16">
      <c r="A823" s="341">
        <v>21299</v>
      </c>
      <c r="B823" s="336" t="s">
        <v>754</v>
      </c>
      <c r="C823" s="487">
        <f>C824</f>
        <v>0</v>
      </c>
      <c r="D823" s="487">
        <f>D824</f>
        <v>334</v>
      </c>
      <c r="E823" s="488" t="str">
        <f t="shared" si="165"/>
        <v/>
      </c>
      <c r="F823" s="197" t="str">
        <f t="shared" si="166"/>
        <v>是</v>
      </c>
      <c r="G823" s="372" t="str">
        <f t="shared" si="167"/>
        <v>款</v>
      </c>
      <c r="H823" s="372" t="str">
        <f t="shared" si="168"/>
        <v>212</v>
      </c>
      <c r="I823" s="372" t="str">
        <f t="shared" si="169"/>
        <v>21299</v>
      </c>
      <c r="J823" s="372">
        <f t="shared" si="162"/>
        <v>0</v>
      </c>
      <c r="K823" s="372">
        <f t="shared" si="163"/>
        <v>0</v>
      </c>
      <c r="L823" s="236">
        <v>0</v>
      </c>
      <c r="N823" s="236">
        <v>0</v>
      </c>
      <c r="O823" s="372">
        <v>0</v>
      </c>
      <c r="P823" s="372">
        <v>0</v>
      </c>
    </row>
    <row r="824" ht="33" customHeight="1" spans="1:17">
      <c r="A824" s="341">
        <v>2129999</v>
      </c>
      <c r="B824" s="499" t="s">
        <v>755</v>
      </c>
      <c r="C824" s="388"/>
      <c r="D824" s="489">
        <v>334</v>
      </c>
      <c r="E824" s="488" t="str">
        <f t="shared" si="165"/>
        <v/>
      </c>
      <c r="F824" s="197" t="str">
        <f t="shared" si="166"/>
        <v>是</v>
      </c>
      <c r="G824" s="372" t="str">
        <f t="shared" si="167"/>
        <v>项</v>
      </c>
      <c r="H824" s="372" t="str">
        <f t="shared" si="168"/>
        <v>212</v>
      </c>
      <c r="I824" s="372" t="str">
        <f t="shared" si="169"/>
        <v>21299</v>
      </c>
      <c r="J824" s="372">
        <f t="shared" si="162"/>
        <v>334</v>
      </c>
      <c r="K824" s="372">
        <f t="shared" si="163"/>
        <v>334</v>
      </c>
      <c r="L824" s="236">
        <v>0</v>
      </c>
      <c r="M824" s="372">
        <v>30</v>
      </c>
      <c r="N824" s="236">
        <v>0</v>
      </c>
      <c r="O824" s="372">
        <v>0</v>
      </c>
      <c r="P824" s="372">
        <v>304</v>
      </c>
      <c r="Q824" s="372">
        <v>0</v>
      </c>
    </row>
    <row r="825" ht="33" customHeight="1" spans="1:16">
      <c r="A825" s="349">
        <v>213</v>
      </c>
      <c r="B825" s="331" t="s">
        <v>104</v>
      </c>
      <c r="C825" s="485">
        <f>SUM(C826,C852,C875,C903,C914,C921,C927,C930)</f>
        <v>77413</v>
      </c>
      <c r="D825" s="485">
        <f>SUM(D826,D852,D875,D903,D914,D921,D927,D930)</f>
        <v>106492</v>
      </c>
      <c r="E825" s="486">
        <f t="shared" si="165"/>
        <v>0.375634583338716</v>
      </c>
      <c r="F825" s="197" t="str">
        <f t="shared" si="166"/>
        <v>是</v>
      </c>
      <c r="G825" s="372" t="str">
        <f t="shared" si="167"/>
        <v>类</v>
      </c>
      <c r="H825" s="372" t="str">
        <f t="shared" si="168"/>
        <v>213</v>
      </c>
      <c r="I825" s="372" t="str">
        <f t="shared" si="169"/>
        <v>213</v>
      </c>
      <c r="J825" s="372">
        <f t="shared" si="162"/>
        <v>0</v>
      </c>
      <c r="K825" s="372">
        <f t="shared" si="163"/>
        <v>0</v>
      </c>
      <c r="L825" s="236">
        <v>0</v>
      </c>
      <c r="N825" s="236">
        <v>0</v>
      </c>
      <c r="P825" s="372">
        <v>0</v>
      </c>
    </row>
    <row r="826" ht="33" customHeight="1" spans="1:16">
      <c r="A826" s="341">
        <v>21301</v>
      </c>
      <c r="B826" s="336" t="s">
        <v>756</v>
      </c>
      <c r="C826" s="487">
        <f>SUM(C827:C851)</f>
        <v>8206</v>
      </c>
      <c r="D826" s="487">
        <f>SUM(D827:D851)</f>
        <v>12345</v>
      </c>
      <c r="E826" s="488">
        <f t="shared" si="165"/>
        <v>0.504387033877651</v>
      </c>
      <c r="F826" s="197" t="str">
        <f t="shared" si="166"/>
        <v>是</v>
      </c>
      <c r="G826" s="372" t="str">
        <f t="shared" si="167"/>
        <v>款</v>
      </c>
      <c r="H826" s="372" t="str">
        <f t="shared" si="168"/>
        <v>213</v>
      </c>
      <c r="I826" s="372" t="str">
        <f t="shared" si="169"/>
        <v>21301</v>
      </c>
      <c r="J826" s="372">
        <f t="shared" si="162"/>
        <v>0</v>
      </c>
      <c r="K826" s="372">
        <f t="shared" si="163"/>
        <v>0</v>
      </c>
      <c r="L826" s="236">
        <v>0</v>
      </c>
      <c r="N826" s="236">
        <v>0</v>
      </c>
      <c r="P826" s="372">
        <v>0</v>
      </c>
    </row>
    <row r="827" ht="33" customHeight="1" spans="1:17">
      <c r="A827" s="341">
        <v>2130101</v>
      </c>
      <c r="B827" s="336" t="s">
        <v>145</v>
      </c>
      <c r="C827" s="388">
        <v>298</v>
      </c>
      <c r="D827" s="489">
        <v>292</v>
      </c>
      <c r="E827" s="488">
        <f t="shared" si="165"/>
        <v>-0.0201342281879194</v>
      </c>
      <c r="F827" s="197" t="str">
        <f t="shared" si="166"/>
        <v>是</v>
      </c>
      <c r="G827" s="372" t="str">
        <f t="shared" si="167"/>
        <v>项</v>
      </c>
      <c r="H827" s="372" t="str">
        <f t="shared" si="168"/>
        <v>213</v>
      </c>
      <c r="I827" s="372" t="str">
        <f t="shared" si="169"/>
        <v>21301</v>
      </c>
      <c r="J827" s="372">
        <f t="shared" si="162"/>
        <v>292</v>
      </c>
      <c r="K827" s="372">
        <f t="shared" si="163"/>
        <v>292.102976</v>
      </c>
      <c r="L827" s="236">
        <v>292.102976</v>
      </c>
      <c r="M827" s="372">
        <v>0</v>
      </c>
      <c r="N827" s="236">
        <v>0</v>
      </c>
      <c r="O827" s="372">
        <v>0</v>
      </c>
      <c r="P827" s="372">
        <v>0</v>
      </c>
      <c r="Q827" s="372">
        <v>0</v>
      </c>
    </row>
    <row r="828" ht="36" hidden="1" customHeight="1" spans="1:17">
      <c r="A828" s="341">
        <v>2130102</v>
      </c>
      <c r="B828" s="336" t="s">
        <v>146</v>
      </c>
      <c r="C828" s="388">
        <v>0</v>
      </c>
      <c r="D828" s="489">
        <f>ROUND(J828-Q828,0)</f>
        <v>0</v>
      </c>
      <c r="E828" s="488" t="str">
        <f t="shared" ref="E828:E888" si="170">IF(C828&lt;&gt;0,D828/C828-1,"")</f>
        <v/>
      </c>
      <c r="F828" s="197" t="str">
        <f t="shared" ref="F828:F889" si="171">IF(LEN(A828)=3,"是",IF(B828&lt;&gt;"",IF(SUM(C828:D828)&lt;&gt;0,"是","否"),"是"))</f>
        <v>否</v>
      </c>
      <c r="G828" s="372" t="str">
        <f t="shared" ref="G828:G888" si="172">IF(LEN(A828)=3,"类",IF(LEN(A828)=5,"款","项"))</f>
        <v>项</v>
      </c>
      <c r="H828" s="372" t="str">
        <f t="shared" si="168"/>
        <v>213</v>
      </c>
      <c r="I828" s="372" t="str">
        <f t="shared" si="169"/>
        <v>21301</v>
      </c>
      <c r="J828" s="372">
        <f t="shared" si="162"/>
        <v>0</v>
      </c>
      <c r="K828" s="372">
        <f t="shared" si="163"/>
        <v>0</v>
      </c>
      <c r="L828" s="236">
        <v>0</v>
      </c>
      <c r="M828" s="372">
        <v>0</v>
      </c>
      <c r="N828" s="236">
        <v>0</v>
      </c>
      <c r="O828" s="372">
        <v>0</v>
      </c>
      <c r="P828" s="372">
        <v>0</v>
      </c>
      <c r="Q828" s="372">
        <v>0</v>
      </c>
    </row>
    <row r="829" ht="36" hidden="1" customHeight="1" spans="1:17">
      <c r="A829" s="341">
        <v>2130103</v>
      </c>
      <c r="B829" s="336" t="s">
        <v>147</v>
      </c>
      <c r="C829" s="388">
        <v>0</v>
      </c>
      <c r="D829" s="489">
        <f>ROUND(J829-Q829,0)</f>
        <v>0</v>
      </c>
      <c r="E829" s="488" t="str">
        <f t="shared" si="170"/>
        <v/>
      </c>
      <c r="F829" s="197" t="str">
        <f t="shared" si="171"/>
        <v>否</v>
      </c>
      <c r="G829" s="372" t="str">
        <f t="shared" si="172"/>
        <v>项</v>
      </c>
      <c r="H829" s="372" t="str">
        <f t="shared" ref="H829:H889" si="173">LEFT(A829,3)</f>
        <v>213</v>
      </c>
      <c r="I829" s="372" t="str">
        <f t="shared" si="169"/>
        <v>21301</v>
      </c>
      <c r="J829" s="372">
        <f t="shared" si="162"/>
        <v>0</v>
      </c>
      <c r="K829" s="372">
        <f t="shared" si="163"/>
        <v>0</v>
      </c>
      <c r="L829" s="236">
        <v>0</v>
      </c>
      <c r="M829" s="372">
        <v>0</v>
      </c>
      <c r="N829" s="236">
        <v>0</v>
      </c>
      <c r="O829" s="372">
        <v>0</v>
      </c>
      <c r="P829" s="372">
        <v>0</v>
      </c>
      <c r="Q829" s="372">
        <v>0</v>
      </c>
    </row>
    <row r="830" ht="33" customHeight="1" spans="1:17">
      <c r="A830" s="341">
        <v>2130104</v>
      </c>
      <c r="B830" s="336" t="s">
        <v>154</v>
      </c>
      <c r="C830" s="388">
        <v>2800</v>
      </c>
      <c r="D830" s="489">
        <v>2728</v>
      </c>
      <c r="E830" s="488">
        <f t="shared" si="170"/>
        <v>-0.0257142857142857</v>
      </c>
      <c r="F830" s="197" t="str">
        <f t="shared" si="171"/>
        <v>是</v>
      </c>
      <c r="G830" s="372" t="str">
        <f t="shared" si="172"/>
        <v>项</v>
      </c>
      <c r="H830" s="372" t="str">
        <f t="shared" si="173"/>
        <v>213</v>
      </c>
      <c r="I830" s="372" t="str">
        <f t="shared" si="169"/>
        <v>21301</v>
      </c>
      <c r="J830" s="372">
        <f t="shared" si="162"/>
        <v>2728</v>
      </c>
      <c r="K830" s="372">
        <f t="shared" si="163"/>
        <v>2727.712706</v>
      </c>
      <c r="L830" s="236">
        <v>2727.712706</v>
      </c>
      <c r="M830" s="372">
        <v>0</v>
      </c>
      <c r="N830" s="236">
        <v>0</v>
      </c>
      <c r="O830" s="372">
        <v>0</v>
      </c>
      <c r="P830" s="372">
        <v>0</v>
      </c>
      <c r="Q830" s="372">
        <v>0</v>
      </c>
    </row>
    <row r="831" ht="36" hidden="1" customHeight="1" spans="1:17">
      <c r="A831" s="341">
        <v>2130105</v>
      </c>
      <c r="B831" s="336" t="s">
        <v>757</v>
      </c>
      <c r="C831" s="388">
        <v>0</v>
      </c>
      <c r="D831" s="489">
        <f>ROUND(J831-Q831,0)</f>
        <v>0</v>
      </c>
      <c r="E831" s="488" t="str">
        <f t="shared" si="170"/>
        <v/>
      </c>
      <c r="F831" s="197" t="str">
        <f t="shared" si="171"/>
        <v>否</v>
      </c>
      <c r="G831" s="372" t="str">
        <f t="shared" si="172"/>
        <v>项</v>
      </c>
      <c r="H831" s="372" t="str">
        <f t="shared" si="173"/>
        <v>213</v>
      </c>
      <c r="I831" s="372" t="str">
        <f t="shared" si="169"/>
        <v>21301</v>
      </c>
      <c r="J831" s="372">
        <f t="shared" si="162"/>
        <v>0</v>
      </c>
      <c r="K831" s="372">
        <f t="shared" si="163"/>
        <v>0</v>
      </c>
      <c r="L831" s="236">
        <v>0</v>
      </c>
      <c r="M831" s="372">
        <v>0</v>
      </c>
      <c r="N831" s="236">
        <v>0</v>
      </c>
      <c r="O831" s="372">
        <v>0</v>
      </c>
      <c r="P831" s="372">
        <v>0</v>
      </c>
      <c r="Q831" s="372">
        <v>0</v>
      </c>
    </row>
    <row r="832" ht="33" customHeight="1" spans="1:17">
      <c r="A832" s="341">
        <v>2130106</v>
      </c>
      <c r="B832" s="336" t="s">
        <v>758</v>
      </c>
      <c r="C832" s="388">
        <v>169</v>
      </c>
      <c r="D832" s="489">
        <v>450</v>
      </c>
      <c r="E832" s="488">
        <f t="shared" si="170"/>
        <v>1.66272189349112</v>
      </c>
      <c r="F832" s="197" t="str">
        <f t="shared" si="171"/>
        <v>是</v>
      </c>
      <c r="G832" s="372" t="str">
        <f t="shared" si="172"/>
        <v>项</v>
      </c>
      <c r="H832" s="372" t="str">
        <f t="shared" si="173"/>
        <v>213</v>
      </c>
      <c r="I832" s="372" t="str">
        <f t="shared" si="169"/>
        <v>21301</v>
      </c>
      <c r="J832" s="372">
        <f t="shared" si="162"/>
        <v>450</v>
      </c>
      <c r="K832" s="372">
        <f t="shared" si="163"/>
        <v>450.26</v>
      </c>
      <c r="L832" s="236">
        <v>0</v>
      </c>
      <c r="M832" s="372">
        <v>19.5</v>
      </c>
      <c r="N832" s="236">
        <v>0</v>
      </c>
      <c r="O832" s="372">
        <v>72</v>
      </c>
      <c r="P832" s="372">
        <v>358.76</v>
      </c>
      <c r="Q832" s="372">
        <v>0</v>
      </c>
    </row>
    <row r="833" ht="33" customHeight="1" spans="1:17">
      <c r="A833" s="341">
        <v>2130108</v>
      </c>
      <c r="B833" s="336" t="s">
        <v>759</v>
      </c>
      <c r="C833" s="388">
        <v>158</v>
      </c>
      <c r="D833" s="489">
        <v>375</v>
      </c>
      <c r="E833" s="488">
        <f t="shared" si="170"/>
        <v>1.37341772151899</v>
      </c>
      <c r="F833" s="197" t="str">
        <f t="shared" si="171"/>
        <v>是</v>
      </c>
      <c r="G833" s="372" t="str">
        <f t="shared" si="172"/>
        <v>项</v>
      </c>
      <c r="H833" s="372" t="str">
        <f t="shared" si="173"/>
        <v>213</v>
      </c>
      <c r="I833" s="372" t="str">
        <f t="shared" si="169"/>
        <v>21301</v>
      </c>
      <c r="J833" s="372">
        <f t="shared" si="162"/>
        <v>375</v>
      </c>
      <c r="K833" s="372">
        <f t="shared" si="163"/>
        <v>375.481353</v>
      </c>
      <c r="L833" s="236">
        <v>0</v>
      </c>
      <c r="M833" s="372">
        <v>67.9</v>
      </c>
      <c r="N833" s="236">
        <v>0</v>
      </c>
      <c r="O833" s="372">
        <v>109.8</v>
      </c>
      <c r="P833" s="372">
        <v>197.781353</v>
      </c>
      <c r="Q833" s="372">
        <v>69</v>
      </c>
    </row>
    <row r="834" ht="33" customHeight="1" spans="1:17">
      <c r="A834" s="341">
        <v>2130109</v>
      </c>
      <c r="B834" s="336" t="s">
        <v>760</v>
      </c>
      <c r="C834" s="388">
        <v>24</v>
      </c>
      <c r="D834" s="489"/>
      <c r="E834" s="488">
        <f t="shared" si="170"/>
        <v>-1</v>
      </c>
      <c r="F834" s="197" t="str">
        <f t="shared" si="171"/>
        <v>是</v>
      </c>
      <c r="G834" s="372" t="str">
        <f t="shared" si="172"/>
        <v>项</v>
      </c>
      <c r="H834" s="372" t="str">
        <f t="shared" si="173"/>
        <v>213</v>
      </c>
      <c r="I834" s="372" t="str">
        <f t="shared" si="169"/>
        <v>21301</v>
      </c>
      <c r="J834" s="372">
        <f t="shared" si="162"/>
        <v>0</v>
      </c>
      <c r="K834" s="372">
        <f t="shared" si="163"/>
        <v>0</v>
      </c>
      <c r="L834" s="236">
        <v>0</v>
      </c>
      <c r="M834" s="372">
        <v>0</v>
      </c>
      <c r="N834" s="236">
        <v>0</v>
      </c>
      <c r="O834" s="372">
        <v>0</v>
      </c>
      <c r="P834" s="372">
        <v>0</v>
      </c>
      <c r="Q834" s="372">
        <v>0</v>
      </c>
    </row>
    <row r="835" ht="36" hidden="1" customHeight="1" spans="1:17">
      <c r="A835" s="341">
        <v>2130110</v>
      </c>
      <c r="B835" s="336" t="s">
        <v>761</v>
      </c>
      <c r="C835" s="388"/>
      <c r="D835" s="489"/>
      <c r="E835" s="488" t="str">
        <f t="shared" si="170"/>
        <v/>
      </c>
      <c r="F835" s="197" t="str">
        <f t="shared" si="171"/>
        <v>否</v>
      </c>
      <c r="G835" s="372" t="str">
        <f t="shared" si="172"/>
        <v>项</v>
      </c>
      <c r="H835" s="372" t="str">
        <f t="shared" si="173"/>
        <v>213</v>
      </c>
      <c r="I835" s="372" t="str">
        <f t="shared" si="169"/>
        <v>21301</v>
      </c>
      <c r="J835" s="372">
        <f t="shared" si="162"/>
        <v>0</v>
      </c>
      <c r="K835" s="372">
        <f t="shared" si="163"/>
        <v>0</v>
      </c>
      <c r="L835" s="236">
        <v>0</v>
      </c>
      <c r="M835" s="372">
        <v>0</v>
      </c>
      <c r="N835" s="236">
        <v>0</v>
      </c>
      <c r="O835" s="372">
        <v>0</v>
      </c>
      <c r="P835" s="372">
        <v>0</v>
      </c>
      <c r="Q835" s="372">
        <v>0</v>
      </c>
    </row>
    <row r="836" ht="36" customHeight="1" spans="1:17">
      <c r="A836" s="341">
        <v>2130111</v>
      </c>
      <c r="B836" s="336" t="s">
        <v>762</v>
      </c>
      <c r="C836" s="388">
        <v>6</v>
      </c>
      <c r="D836" s="489">
        <v>113</v>
      </c>
      <c r="E836" s="488">
        <f t="shared" si="170"/>
        <v>17.8333333333333</v>
      </c>
      <c r="F836" s="197" t="str">
        <f t="shared" si="171"/>
        <v>是</v>
      </c>
      <c r="G836" s="372" t="str">
        <f t="shared" si="172"/>
        <v>项</v>
      </c>
      <c r="H836" s="372" t="str">
        <f t="shared" si="173"/>
        <v>213</v>
      </c>
      <c r="I836" s="372" t="str">
        <f t="shared" si="169"/>
        <v>21301</v>
      </c>
      <c r="J836" s="372">
        <f t="shared" si="162"/>
        <v>113</v>
      </c>
      <c r="K836" s="372">
        <f t="shared" si="163"/>
        <v>112.59</v>
      </c>
      <c r="L836" s="236">
        <v>0</v>
      </c>
      <c r="M836" s="372">
        <v>0</v>
      </c>
      <c r="N836" s="236">
        <v>0</v>
      </c>
      <c r="O836" s="372">
        <v>0</v>
      </c>
      <c r="P836" s="372">
        <v>112.59</v>
      </c>
      <c r="Q836" s="372">
        <v>0</v>
      </c>
    </row>
    <row r="837" ht="36" hidden="1" customHeight="1" spans="1:17">
      <c r="A837" s="341">
        <v>2130112</v>
      </c>
      <c r="B837" s="336" t="s">
        <v>763</v>
      </c>
      <c r="C837" s="388">
        <v>0</v>
      </c>
      <c r="D837" s="489">
        <f>ROUND(J837-Q837,0)</f>
        <v>0</v>
      </c>
      <c r="E837" s="488" t="str">
        <f t="shared" si="170"/>
        <v/>
      </c>
      <c r="F837" s="197" t="str">
        <f t="shared" si="171"/>
        <v>否</v>
      </c>
      <c r="G837" s="372" t="str">
        <f t="shared" si="172"/>
        <v>项</v>
      </c>
      <c r="H837" s="372" t="str">
        <f t="shared" si="173"/>
        <v>213</v>
      </c>
      <c r="I837" s="372" t="str">
        <f t="shared" si="169"/>
        <v>21301</v>
      </c>
      <c r="J837" s="372">
        <f t="shared" ref="J837:J900" si="174">ROUND(K837,0)</f>
        <v>0</v>
      </c>
      <c r="K837" s="372">
        <f t="shared" si="163"/>
        <v>0</v>
      </c>
      <c r="L837" s="236">
        <v>0</v>
      </c>
      <c r="M837" s="372">
        <v>0</v>
      </c>
      <c r="N837" s="236">
        <v>0</v>
      </c>
      <c r="O837" s="372">
        <v>0</v>
      </c>
      <c r="P837" s="372">
        <v>0</v>
      </c>
      <c r="Q837" s="372">
        <v>0</v>
      </c>
    </row>
    <row r="838" ht="36" hidden="1" customHeight="1" spans="1:17">
      <c r="A838" s="341">
        <v>2130114</v>
      </c>
      <c r="B838" s="336" t="s">
        <v>764</v>
      </c>
      <c r="C838" s="388">
        <v>0</v>
      </c>
      <c r="D838" s="489">
        <f>ROUND(J838-Q838,0)</f>
        <v>0</v>
      </c>
      <c r="E838" s="488" t="str">
        <f t="shared" si="170"/>
        <v/>
      </c>
      <c r="F838" s="197" t="str">
        <f t="shared" si="171"/>
        <v>否</v>
      </c>
      <c r="G838" s="372" t="str">
        <f t="shared" si="172"/>
        <v>项</v>
      </c>
      <c r="H838" s="372" t="str">
        <f t="shared" si="173"/>
        <v>213</v>
      </c>
      <c r="I838" s="372" t="str">
        <f t="shared" si="169"/>
        <v>21301</v>
      </c>
      <c r="J838" s="372">
        <f t="shared" si="174"/>
        <v>0</v>
      </c>
      <c r="K838" s="372">
        <f t="shared" si="163"/>
        <v>0</v>
      </c>
      <c r="L838" s="236">
        <v>0</v>
      </c>
      <c r="M838" s="372">
        <v>0</v>
      </c>
      <c r="N838" s="236">
        <v>0</v>
      </c>
      <c r="O838" s="372">
        <v>0</v>
      </c>
      <c r="P838" s="372">
        <v>0</v>
      </c>
      <c r="Q838" s="372">
        <v>0</v>
      </c>
    </row>
    <row r="839" ht="33" customHeight="1" spans="1:17">
      <c r="A839" s="341">
        <v>2130119</v>
      </c>
      <c r="B839" s="336" t="s">
        <v>765</v>
      </c>
      <c r="C839" s="388">
        <v>108</v>
      </c>
      <c r="D839" s="489">
        <v>208</v>
      </c>
      <c r="E839" s="488">
        <f t="shared" si="170"/>
        <v>0.925925925925926</v>
      </c>
      <c r="F839" s="197" t="str">
        <f t="shared" si="171"/>
        <v>是</v>
      </c>
      <c r="G839" s="372" t="str">
        <f t="shared" si="172"/>
        <v>项</v>
      </c>
      <c r="H839" s="372" t="str">
        <f t="shared" si="173"/>
        <v>213</v>
      </c>
      <c r="I839" s="372" t="str">
        <f t="shared" si="169"/>
        <v>21301</v>
      </c>
      <c r="J839" s="372">
        <f t="shared" si="174"/>
        <v>208</v>
      </c>
      <c r="K839" s="372">
        <f t="shared" ref="K839:K902" si="175">SUM(L839:P839)</f>
        <v>207.8</v>
      </c>
      <c r="L839" s="236">
        <v>0</v>
      </c>
      <c r="M839" s="372">
        <v>0</v>
      </c>
      <c r="N839" s="236">
        <v>0</v>
      </c>
      <c r="O839" s="372">
        <v>0</v>
      </c>
      <c r="P839" s="372">
        <v>207.8</v>
      </c>
      <c r="Q839" s="372">
        <v>0</v>
      </c>
    </row>
    <row r="840" ht="36" customHeight="1" spans="1:17">
      <c r="A840" s="341">
        <v>2130120</v>
      </c>
      <c r="B840" s="336" t="s">
        <v>766</v>
      </c>
      <c r="C840" s="388">
        <v>104</v>
      </c>
      <c r="D840" s="489">
        <v>1623</v>
      </c>
      <c r="E840" s="488">
        <f t="shared" si="170"/>
        <v>14.6057692307692</v>
      </c>
      <c r="F840" s="197" t="str">
        <f t="shared" si="171"/>
        <v>是</v>
      </c>
      <c r="G840" s="372" t="str">
        <f t="shared" si="172"/>
        <v>项</v>
      </c>
      <c r="H840" s="372" t="str">
        <f t="shared" si="173"/>
        <v>213</v>
      </c>
      <c r="I840" s="372" t="str">
        <f t="shared" si="169"/>
        <v>21301</v>
      </c>
      <c r="J840" s="372">
        <f t="shared" si="174"/>
        <v>1623</v>
      </c>
      <c r="K840" s="372">
        <f t="shared" si="175"/>
        <v>1623</v>
      </c>
      <c r="L840" s="236">
        <v>0</v>
      </c>
      <c r="M840" s="372">
        <v>0</v>
      </c>
      <c r="N840" s="236">
        <v>0</v>
      </c>
      <c r="O840" s="372">
        <v>1623</v>
      </c>
      <c r="P840" s="372">
        <v>0</v>
      </c>
      <c r="Q840" s="372">
        <v>1623</v>
      </c>
    </row>
    <row r="841" ht="36" hidden="1" customHeight="1" spans="1:17">
      <c r="A841" s="341">
        <v>2130121</v>
      </c>
      <c r="B841" s="336" t="s">
        <v>767</v>
      </c>
      <c r="C841" s="388">
        <v>0</v>
      </c>
      <c r="D841" s="489">
        <f>ROUND(J841-Q841,0)</f>
        <v>0</v>
      </c>
      <c r="E841" s="488" t="str">
        <f t="shared" si="170"/>
        <v/>
      </c>
      <c r="F841" s="197" t="str">
        <f t="shared" si="171"/>
        <v>否</v>
      </c>
      <c r="G841" s="372" t="str">
        <f t="shared" si="172"/>
        <v>项</v>
      </c>
      <c r="H841" s="372" t="str">
        <f t="shared" si="173"/>
        <v>213</v>
      </c>
      <c r="I841" s="372" t="str">
        <f t="shared" si="169"/>
        <v>21301</v>
      </c>
      <c r="J841" s="372">
        <f t="shared" si="174"/>
        <v>0</v>
      </c>
      <c r="K841" s="372">
        <f t="shared" si="175"/>
        <v>0</v>
      </c>
      <c r="L841" s="236">
        <v>0</v>
      </c>
      <c r="M841" s="372">
        <v>0</v>
      </c>
      <c r="N841" s="236">
        <v>0</v>
      </c>
      <c r="O841" s="372">
        <v>0</v>
      </c>
      <c r="P841" s="372">
        <v>0</v>
      </c>
      <c r="Q841" s="372">
        <v>0</v>
      </c>
    </row>
    <row r="842" ht="33" customHeight="1" spans="1:17">
      <c r="A842" s="341">
        <v>2130122</v>
      </c>
      <c r="B842" s="336" t="s">
        <v>768</v>
      </c>
      <c r="C842" s="388">
        <v>1807</v>
      </c>
      <c r="D842" s="489">
        <v>2539</v>
      </c>
      <c r="E842" s="488">
        <f t="shared" si="170"/>
        <v>0.405091311566132</v>
      </c>
      <c r="F842" s="197" t="str">
        <f t="shared" si="171"/>
        <v>是</v>
      </c>
      <c r="G842" s="372" t="str">
        <f t="shared" si="172"/>
        <v>项</v>
      </c>
      <c r="H842" s="372" t="str">
        <f t="shared" si="173"/>
        <v>213</v>
      </c>
      <c r="I842" s="372" t="str">
        <f t="shared" si="169"/>
        <v>21301</v>
      </c>
      <c r="J842" s="372">
        <f t="shared" si="174"/>
        <v>2539</v>
      </c>
      <c r="K842" s="372">
        <f t="shared" si="175"/>
        <v>2538.701063</v>
      </c>
      <c r="L842" s="236">
        <v>0</v>
      </c>
      <c r="M842" s="372">
        <v>0</v>
      </c>
      <c r="N842" s="236">
        <v>0</v>
      </c>
      <c r="O842" s="372">
        <v>655</v>
      </c>
      <c r="P842" s="372">
        <v>1883.701063</v>
      </c>
      <c r="Q842" s="372">
        <v>655</v>
      </c>
    </row>
    <row r="843" ht="33" customHeight="1" spans="1:17">
      <c r="A843" s="341">
        <v>2130124</v>
      </c>
      <c r="B843" s="336" t="s">
        <v>769</v>
      </c>
      <c r="C843" s="388">
        <v>45</v>
      </c>
      <c r="D843" s="489">
        <v>131</v>
      </c>
      <c r="E843" s="488">
        <f t="shared" si="170"/>
        <v>1.91111111111111</v>
      </c>
      <c r="F843" s="197" t="str">
        <f t="shared" si="171"/>
        <v>是</v>
      </c>
      <c r="G843" s="372" t="str">
        <f t="shared" si="172"/>
        <v>项</v>
      </c>
      <c r="H843" s="372" t="str">
        <f t="shared" si="173"/>
        <v>213</v>
      </c>
      <c r="I843" s="372" t="str">
        <f t="shared" si="169"/>
        <v>21301</v>
      </c>
      <c r="J843" s="372">
        <f t="shared" si="174"/>
        <v>131</v>
      </c>
      <c r="K843" s="372">
        <f t="shared" si="175"/>
        <v>131</v>
      </c>
      <c r="L843" s="236">
        <v>0</v>
      </c>
      <c r="M843" s="372">
        <v>0</v>
      </c>
      <c r="N843" s="236">
        <v>0</v>
      </c>
      <c r="O843" s="372">
        <v>0</v>
      </c>
      <c r="P843" s="372">
        <v>131</v>
      </c>
      <c r="Q843" s="372">
        <v>0</v>
      </c>
    </row>
    <row r="844" ht="33" customHeight="1" spans="1:17">
      <c r="A844" s="341">
        <v>2130125</v>
      </c>
      <c r="B844" s="336" t="s">
        <v>770</v>
      </c>
      <c r="C844" s="388">
        <v>67</v>
      </c>
      <c r="D844" s="489">
        <v>1</v>
      </c>
      <c r="E844" s="488">
        <f t="shared" si="170"/>
        <v>-0.985074626865672</v>
      </c>
      <c r="F844" s="197" t="str">
        <f t="shared" si="171"/>
        <v>是</v>
      </c>
      <c r="G844" s="372" t="str">
        <f t="shared" si="172"/>
        <v>项</v>
      </c>
      <c r="H844" s="372" t="str">
        <f t="shared" si="173"/>
        <v>213</v>
      </c>
      <c r="I844" s="372" t="str">
        <f t="shared" si="169"/>
        <v>21301</v>
      </c>
      <c r="J844" s="372">
        <f t="shared" si="174"/>
        <v>1</v>
      </c>
      <c r="K844" s="372">
        <f t="shared" si="175"/>
        <v>0.866679999999999</v>
      </c>
      <c r="L844" s="236">
        <v>0</v>
      </c>
      <c r="M844" s="372">
        <v>0</v>
      </c>
      <c r="N844" s="236">
        <v>0</v>
      </c>
      <c r="O844" s="372">
        <v>0</v>
      </c>
      <c r="P844" s="372">
        <v>0.866679999999999</v>
      </c>
      <c r="Q844" s="372">
        <v>0</v>
      </c>
    </row>
    <row r="845" ht="33" customHeight="1" spans="1:17">
      <c r="A845" s="341">
        <v>2130126</v>
      </c>
      <c r="B845" s="336" t="s">
        <v>771</v>
      </c>
      <c r="C845" s="388">
        <v>1269</v>
      </c>
      <c r="D845" s="489">
        <v>1326</v>
      </c>
      <c r="E845" s="488">
        <f t="shared" si="170"/>
        <v>0.0449172576832151</v>
      </c>
      <c r="F845" s="197" t="str">
        <f t="shared" si="171"/>
        <v>是</v>
      </c>
      <c r="G845" s="372" t="str">
        <f t="shared" si="172"/>
        <v>项</v>
      </c>
      <c r="H845" s="372" t="str">
        <f t="shared" si="173"/>
        <v>213</v>
      </c>
      <c r="I845" s="372" t="str">
        <f t="shared" si="169"/>
        <v>21301</v>
      </c>
      <c r="J845" s="372">
        <f t="shared" si="174"/>
        <v>1326</v>
      </c>
      <c r="K845" s="372">
        <f t="shared" si="175"/>
        <v>1326.065422</v>
      </c>
      <c r="L845" s="236">
        <v>0</v>
      </c>
      <c r="M845" s="372">
        <v>0</v>
      </c>
      <c r="N845" s="236">
        <v>0</v>
      </c>
      <c r="O845" s="372">
        <v>0</v>
      </c>
      <c r="P845" s="372">
        <v>1326.065422</v>
      </c>
      <c r="Q845" s="372">
        <v>0</v>
      </c>
    </row>
    <row r="846" ht="33" customHeight="1" spans="1:17">
      <c r="A846" s="341">
        <v>2130135</v>
      </c>
      <c r="B846" s="336" t="s">
        <v>1711</v>
      </c>
      <c r="C846" s="388">
        <v>940</v>
      </c>
      <c r="D846" s="489">
        <v>1350</v>
      </c>
      <c r="E846" s="488">
        <f t="shared" si="170"/>
        <v>0.436170212765957</v>
      </c>
      <c r="F846" s="197" t="str">
        <f t="shared" si="171"/>
        <v>是</v>
      </c>
      <c r="G846" s="372" t="str">
        <f t="shared" si="172"/>
        <v>项</v>
      </c>
      <c r="H846" s="372" t="str">
        <f t="shared" si="173"/>
        <v>213</v>
      </c>
      <c r="I846" s="372" t="str">
        <f t="shared" si="169"/>
        <v>21301</v>
      </c>
      <c r="J846" s="372">
        <f t="shared" si="174"/>
        <v>1350</v>
      </c>
      <c r="K846" s="372">
        <f t="shared" si="175"/>
        <v>1350.3168</v>
      </c>
      <c r="L846" s="236">
        <v>0</v>
      </c>
      <c r="M846" s="372">
        <v>0</v>
      </c>
      <c r="N846" s="236">
        <v>0</v>
      </c>
      <c r="O846" s="372">
        <v>197.2</v>
      </c>
      <c r="P846" s="372">
        <v>1153.1168</v>
      </c>
      <c r="Q846" s="372">
        <v>197.2</v>
      </c>
    </row>
    <row r="847" ht="33" hidden="1" customHeight="1" spans="1:17">
      <c r="A847" s="341">
        <v>2130142</v>
      </c>
      <c r="B847" s="336" t="s">
        <v>1712</v>
      </c>
      <c r="C847" s="388">
        <v>0</v>
      </c>
      <c r="D847" s="489">
        <f>ROUND(J847-Q847,0)</f>
        <v>0</v>
      </c>
      <c r="E847" s="488" t="str">
        <f t="shared" si="170"/>
        <v/>
      </c>
      <c r="F847" s="197" t="str">
        <f t="shared" si="171"/>
        <v>否</v>
      </c>
      <c r="G847" s="372" t="str">
        <f t="shared" si="172"/>
        <v>项</v>
      </c>
      <c r="H847" s="372" t="str">
        <f t="shared" si="173"/>
        <v>213</v>
      </c>
      <c r="I847" s="372" t="str">
        <f t="shared" si="169"/>
        <v>21301</v>
      </c>
      <c r="J847" s="372">
        <f t="shared" si="174"/>
        <v>0</v>
      </c>
      <c r="K847" s="372">
        <f t="shared" si="175"/>
        <v>0</v>
      </c>
      <c r="L847" s="236">
        <v>0</v>
      </c>
      <c r="M847" s="372">
        <v>0</v>
      </c>
      <c r="N847" s="236">
        <v>0</v>
      </c>
      <c r="O847" s="372">
        <v>0</v>
      </c>
      <c r="P847" s="372">
        <v>0</v>
      </c>
      <c r="Q847" s="372">
        <v>0</v>
      </c>
    </row>
    <row r="848" ht="33" customHeight="1" spans="1:17">
      <c r="A848" s="341">
        <v>2130148</v>
      </c>
      <c r="B848" s="336" t="s">
        <v>1713</v>
      </c>
      <c r="C848" s="388"/>
      <c r="D848" s="489">
        <v>32</v>
      </c>
      <c r="E848" s="488" t="str">
        <f t="shared" si="170"/>
        <v/>
      </c>
      <c r="F848" s="197" t="str">
        <f t="shared" si="171"/>
        <v>是</v>
      </c>
      <c r="G848" s="372" t="str">
        <f t="shared" si="172"/>
        <v>项</v>
      </c>
      <c r="H848" s="372" t="str">
        <f t="shared" si="173"/>
        <v>213</v>
      </c>
      <c r="I848" s="372" t="str">
        <f t="shared" si="169"/>
        <v>21301</v>
      </c>
      <c r="J848" s="372">
        <f t="shared" si="174"/>
        <v>32</v>
      </c>
      <c r="K848" s="372">
        <f t="shared" si="175"/>
        <v>32.1</v>
      </c>
      <c r="L848" s="236">
        <v>0</v>
      </c>
      <c r="M848" s="372">
        <v>0</v>
      </c>
      <c r="N848" s="236">
        <v>0</v>
      </c>
      <c r="O848" s="372">
        <v>0</v>
      </c>
      <c r="P848" s="372">
        <v>32.1</v>
      </c>
      <c r="Q848" s="372">
        <v>0</v>
      </c>
    </row>
    <row r="849" ht="33" hidden="1" customHeight="1" spans="1:17">
      <c r="A849" s="341">
        <v>2130152</v>
      </c>
      <c r="B849" s="336" t="s">
        <v>775</v>
      </c>
      <c r="C849" s="388">
        <v>0</v>
      </c>
      <c r="D849" s="489">
        <f>ROUND(J849-Q849,0)</f>
        <v>0</v>
      </c>
      <c r="E849" s="488" t="str">
        <f t="shared" si="170"/>
        <v/>
      </c>
      <c r="F849" s="197" t="str">
        <f t="shared" si="171"/>
        <v>否</v>
      </c>
      <c r="G849" s="372" t="str">
        <f t="shared" si="172"/>
        <v>项</v>
      </c>
      <c r="H849" s="372" t="str">
        <f t="shared" si="173"/>
        <v>213</v>
      </c>
      <c r="I849" s="372" t="str">
        <f t="shared" si="169"/>
        <v>21301</v>
      </c>
      <c r="J849" s="372">
        <f t="shared" si="174"/>
        <v>0</v>
      </c>
      <c r="K849" s="372">
        <f t="shared" si="175"/>
        <v>0</v>
      </c>
      <c r="L849" s="236">
        <v>0</v>
      </c>
      <c r="M849" s="372">
        <v>0</v>
      </c>
      <c r="N849" s="236">
        <v>0</v>
      </c>
      <c r="O849" s="372">
        <v>0</v>
      </c>
      <c r="P849" s="372">
        <v>0</v>
      </c>
      <c r="Q849" s="372">
        <v>0</v>
      </c>
    </row>
    <row r="850" ht="33" customHeight="1" spans="1:17">
      <c r="A850" s="341">
        <v>2130153</v>
      </c>
      <c r="B850" s="336" t="s">
        <v>1714</v>
      </c>
      <c r="C850" s="388">
        <v>327</v>
      </c>
      <c r="D850" s="489">
        <v>1157</v>
      </c>
      <c r="E850" s="488">
        <f t="shared" si="170"/>
        <v>2.53822629969419</v>
      </c>
      <c r="F850" s="197" t="str">
        <f t="shared" si="171"/>
        <v>是</v>
      </c>
      <c r="G850" s="372" t="str">
        <f t="shared" si="172"/>
        <v>项</v>
      </c>
      <c r="H850" s="372" t="str">
        <f t="shared" si="173"/>
        <v>213</v>
      </c>
      <c r="I850" s="372" t="str">
        <f t="shared" si="169"/>
        <v>21301</v>
      </c>
      <c r="J850" s="372">
        <f t="shared" si="174"/>
        <v>1157</v>
      </c>
      <c r="K850" s="372">
        <f t="shared" si="175"/>
        <v>1157.2988</v>
      </c>
      <c r="L850" s="236">
        <v>0</v>
      </c>
      <c r="M850" s="372">
        <v>0</v>
      </c>
      <c r="N850" s="236">
        <v>0</v>
      </c>
      <c r="O850" s="372">
        <v>694</v>
      </c>
      <c r="P850" s="372">
        <v>463.2988</v>
      </c>
      <c r="Q850" s="372">
        <v>694</v>
      </c>
    </row>
    <row r="851" ht="33" customHeight="1" spans="1:17">
      <c r="A851" s="341">
        <v>2130199</v>
      </c>
      <c r="B851" s="336" t="s">
        <v>777</v>
      </c>
      <c r="C851" s="388">
        <v>84</v>
      </c>
      <c r="D851" s="489">
        <v>20</v>
      </c>
      <c r="E851" s="488">
        <f t="shared" si="170"/>
        <v>-0.761904761904762</v>
      </c>
      <c r="F851" s="197" t="str">
        <f t="shared" si="171"/>
        <v>是</v>
      </c>
      <c r="G851" s="372" t="str">
        <f t="shared" si="172"/>
        <v>项</v>
      </c>
      <c r="H851" s="372" t="str">
        <f t="shared" si="173"/>
        <v>213</v>
      </c>
      <c r="I851" s="372" t="str">
        <f t="shared" si="169"/>
        <v>21301</v>
      </c>
      <c r="J851" s="372">
        <f t="shared" si="174"/>
        <v>20</v>
      </c>
      <c r="K851" s="372">
        <f t="shared" si="175"/>
        <v>20</v>
      </c>
      <c r="L851" s="236">
        <v>0</v>
      </c>
      <c r="M851" s="372">
        <v>0</v>
      </c>
      <c r="N851" s="236">
        <v>0</v>
      </c>
      <c r="O851" s="372">
        <v>0</v>
      </c>
      <c r="P851" s="372">
        <v>20</v>
      </c>
      <c r="Q851" s="372">
        <v>0</v>
      </c>
    </row>
    <row r="852" ht="33" customHeight="1" spans="1:16">
      <c r="A852" s="341">
        <v>21302</v>
      </c>
      <c r="B852" s="336" t="s">
        <v>778</v>
      </c>
      <c r="C852" s="487">
        <f>SUM(C853:C874)</f>
        <v>7664</v>
      </c>
      <c r="D852" s="487">
        <f>SUM(D853:D874)</f>
        <v>6865</v>
      </c>
      <c r="E852" s="488">
        <f t="shared" si="170"/>
        <v>-0.104253653444676</v>
      </c>
      <c r="F852" s="197" t="str">
        <f t="shared" si="171"/>
        <v>是</v>
      </c>
      <c r="G852" s="372" t="str">
        <f t="shared" si="172"/>
        <v>款</v>
      </c>
      <c r="H852" s="372" t="str">
        <f t="shared" si="173"/>
        <v>213</v>
      </c>
      <c r="I852" s="372" t="str">
        <f t="shared" si="169"/>
        <v>21302</v>
      </c>
      <c r="J852" s="372">
        <f t="shared" si="174"/>
        <v>0</v>
      </c>
      <c r="K852" s="372">
        <f t="shared" si="175"/>
        <v>0</v>
      </c>
      <c r="L852" s="236">
        <v>0</v>
      </c>
      <c r="N852" s="236">
        <v>0</v>
      </c>
      <c r="P852" s="372">
        <v>0</v>
      </c>
    </row>
    <row r="853" ht="33" customHeight="1" spans="1:17">
      <c r="A853" s="341">
        <v>2130201</v>
      </c>
      <c r="B853" s="336" t="s">
        <v>145</v>
      </c>
      <c r="C853" s="388">
        <v>255</v>
      </c>
      <c r="D853" s="489">
        <v>464</v>
      </c>
      <c r="E853" s="488">
        <f t="shared" si="170"/>
        <v>0.819607843137255</v>
      </c>
      <c r="F853" s="197" t="str">
        <f t="shared" si="171"/>
        <v>是</v>
      </c>
      <c r="G853" s="372" t="str">
        <f t="shared" si="172"/>
        <v>项</v>
      </c>
      <c r="H853" s="372" t="str">
        <f t="shared" si="173"/>
        <v>213</v>
      </c>
      <c r="I853" s="372" t="str">
        <f t="shared" si="169"/>
        <v>21302</v>
      </c>
      <c r="J853" s="372">
        <f t="shared" si="174"/>
        <v>464</v>
      </c>
      <c r="K853" s="372">
        <f t="shared" si="175"/>
        <v>464.3812</v>
      </c>
      <c r="L853" s="236">
        <v>264.3812</v>
      </c>
      <c r="M853" s="372">
        <v>200</v>
      </c>
      <c r="N853" s="236">
        <v>0</v>
      </c>
      <c r="O853" s="372">
        <v>0</v>
      </c>
      <c r="P853" s="372">
        <v>0</v>
      </c>
      <c r="Q853" s="372">
        <v>0</v>
      </c>
    </row>
    <row r="854" ht="36" hidden="1" customHeight="1" spans="1:17">
      <c r="A854" s="341">
        <v>2130202</v>
      </c>
      <c r="B854" s="336" t="s">
        <v>146</v>
      </c>
      <c r="C854" s="388">
        <v>0</v>
      </c>
      <c r="D854" s="489">
        <f t="shared" ref="D853:D873" si="176">ROUND(J854-Q854,0)</f>
        <v>0</v>
      </c>
      <c r="E854" s="488" t="str">
        <f t="shared" si="170"/>
        <v/>
      </c>
      <c r="F854" s="197" t="str">
        <f t="shared" si="171"/>
        <v>否</v>
      </c>
      <c r="G854" s="372" t="str">
        <f t="shared" si="172"/>
        <v>项</v>
      </c>
      <c r="H854" s="372" t="str">
        <f t="shared" si="173"/>
        <v>213</v>
      </c>
      <c r="I854" s="372" t="str">
        <f t="shared" si="169"/>
        <v>21302</v>
      </c>
      <c r="J854" s="372">
        <f t="shared" si="174"/>
        <v>0</v>
      </c>
      <c r="K854" s="372">
        <f t="shared" si="175"/>
        <v>0</v>
      </c>
      <c r="L854" s="236">
        <v>0</v>
      </c>
      <c r="M854" s="372">
        <v>0</v>
      </c>
      <c r="N854" s="236">
        <v>0</v>
      </c>
      <c r="O854" s="372">
        <v>0</v>
      </c>
      <c r="P854" s="372">
        <v>0</v>
      </c>
      <c r="Q854" s="372">
        <v>0</v>
      </c>
    </row>
    <row r="855" ht="36" hidden="1" customHeight="1" spans="1:17">
      <c r="A855" s="341">
        <v>2130203</v>
      </c>
      <c r="B855" s="336" t="s">
        <v>147</v>
      </c>
      <c r="C855" s="388">
        <v>0</v>
      </c>
      <c r="D855" s="489">
        <f t="shared" si="176"/>
        <v>0</v>
      </c>
      <c r="E855" s="488" t="str">
        <f t="shared" si="170"/>
        <v/>
      </c>
      <c r="F855" s="197" t="str">
        <f t="shared" si="171"/>
        <v>否</v>
      </c>
      <c r="G855" s="372" t="str">
        <f t="shared" si="172"/>
        <v>项</v>
      </c>
      <c r="H855" s="372" t="str">
        <f t="shared" si="173"/>
        <v>213</v>
      </c>
      <c r="I855" s="372" t="str">
        <f t="shared" si="169"/>
        <v>21302</v>
      </c>
      <c r="J855" s="372">
        <f t="shared" si="174"/>
        <v>0</v>
      </c>
      <c r="K855" s="372">
        <f t="shared" si="175"/>
        <v>0</v>
      </c>
      <c r="L855" s="236">
        <v>0</v>
      </c>
      <c r="M855" s="372">
        <v>0</v>
      </c>
      <c r="N855" s="236">
        <v>0</v>
      </c>
      <c r="O855" s="372">
        <v>0</v>
      </c>
      <c r="P855" s="372">
        <v>0</v>
      </c>
      <c r="Q855" s="372">
        <v>0</v>
      </c>
    </row>
    <row r="856" ht="33" customHeight="1" spans="1:17">
      <c r="A856" s="341">
        <v>2130204</v>
      </c>
      <c r="B856" s="336" t="s">
        <v>779</v>
      </c>
      <c r="C856" s="388">
        <v>1839</v>
      </c>
      <c r="D856" s="489">
        <v>1778</v>
      </c>
      <c r="E856" s="488">
        <f t="shared" si="170"/>
        <v>-0.0331702011963023</v>
      </c>
      <c r="F856" s="197" t="str">
        <f t="shared" si="171"/>
        <v>是</v>
      </c>
      <c r="G856" s="372" t="str">
        <f t="shared" si="172"/>
        <v>项</v>
      </c>
      <c r="H856" s="372" t="str">
        <f t="shared" si="173"/>
        <v>213</v>
      </c>
      <c r="I856" s="372" t="str">
        <f t="shared" si="169"/>
        <v>21302</v>
      </c>
      <c r="J856" s="372">
        <f t="shared" si="174"/>
        <v>1778</v>
      </c>
      <c r="K856" s="372">
        <f t="shared" si="175"/>
        <v>1777.717636</v>
      </c>
      <c r="L856" s="236">
        <v>1777.717636</v>
      </c>
      <c r="M856" s="372">
        <v>0</v>
      </c>
      <c r="N856" s="236">
        <v>0</v>
      </c>
      <c r="O856" s="372">
        <v>0</v>
      </c>
      <c r="P856" s="372">
        <v>0</v>
      </c>
      <c r="Q856" s="372">
        <v>0</v>
      </c>
    </row>
    <row r="857" ht="33" customHeight="1" spans="1:17">
      <c r="A857" s="341">
        <v>2130205</v>
      </c>
      <c r="B857" s="336" t="s">
        <v>780</v>
      </c>
      <c r="C857" s="388">
        <v>481</v>
      </c>
      <c r="D857" s="489">
        <v>466</v>
      </c>
      <c r="E857" s="488">
        <f t="shared" si="170"/>
        <v>-0.0311850311850311</v>
      </c>
      <c r="F857" s="197" t="str">
        <f t="shared" si="171"/>
        <v>是</v>
      </c>
      <c r="G857" s="372" t="str">
        <f t="shared" si="172"/>
        <v>项</v>
      </c>
      <c r="H857" s="372" t="str">
        <f t="shared" si="173"/>
        <v>213</v>
      </c>
      <c r="I857" s="372" t="str">
        <f t="shared" si="169"/>
        <v>21302</v>
      </c>
      <c r="J857" s="372">
        <f t="shared" si="174"/>
        <v>466</v>
      </c>
      <c r="K857" s="372">
        <f t="shared" si="175"/>
        <v>465.519313</v>
      </c>
      <c r="L857" s="236">
        <v>0</v>
      </c>
      <c r="M857" s="372">
        <v>0</v>
      </c>
      <c r="N857" s="236">
        <v>0</v>
      </c>
      <c r="O857" s="372">
        <v>0</v>
      </c>
      <c r="P857" s="372">
        <v>465.519313</v>
      </c>
      <c r="Q857" s="372">
        <v>0</v>
      </c>
    </row>
    <row r="858" ht="36" customHeight="1" spans="1:17">
      <c r="A858" s="341">
        <v>2130206</v>
      </c>
      <c r="B858" s="336" t="s">
        <v>781</v>
      </c>
      <c r="C858" s="388">
        <v>88</v>
      </c>
      <c r="D858" s="489">
        <v>88</v>
      </c>
      <c r="E858" s="488">
        <f t="shared" si="170"/>
        <v>0</v>
      </c>
      <c r="F858" s="197" t="str">
        <f t="shared" si="171"/>
        <v>是</v>
      </c>
      <c r="G858" s="372" t="str">
        <f t="shared" si="172"/>
        <v>项</v>
      </c>
      <c r="H858" s="372" t="str">
        <f t="shared" si="173"/>
        <v>213</v>
      </c>
      <c r="I858" s="372" t="str">
        <f t="shared" si="169"/>
        <v>21302</v>
      </c>
      <c r="J858" s="372">
        <f t="shared" si="174"/>
        <v>88</v>
      </c>
      <c r="K858" s="372">
        <f t="shared" si="175"/>
        <v>87.92</v>
      </c>
      <c r="L858" s="236">
        <v>0</v>
      </c>
      <c r="M858" s="372">
        <v>0</v>
      </c>
      <c r="N858" s="236">
        <v>0</v>
      </c>
      <c r="O858" s="372">
        <v>0</v>
      </c>
      <c r="P858" s="372">
        <v>87.92</v>
      </c>
      <c r="Q858" s="372">
        <v>0</v>
      </c>
    </row>
    <row r="859" ht="33" customHeight="1" spans="1:17">
      <c r="A859" s="341">
        <v>2130207</v>
      </c>
      <c r="B859" s="336" t="s">
        <v>782</v>
      </c>
      <c r="C859" s="388">
        <v>133</v>
      </c>
      <c r="D859" s="489">
        <v>47</v>
      </c>
      <c r="E859" s="488">
        <f t="shared" si="170"/>
        <v>-0.646616541353384</v>
      </c>
      <c r="F859" s="197" t="str">
        <f t="shared" si="171"/>
        <v>是</v>
      </c>
      <c r="G859" s="372" t="str">
        <f t="shared" si="172"/>
        <v>项</v>
      </c>
      <c r="H859" s="372" t="str">
        <f t="shared" si="173"/>
        <v>213</v>
      </c>
      <c r="I859" s="372" t="str">
        <f t="shared" si="169"/>
        <v>21302</v>
      </c>
      <c r="J859" s="372">
        <f t="shared" si="174"/>
        <v>47</v>
      </c>
      <c r="K859" s="372">
        <f t="shared" si="175"/>
        <v>47.334103</v>
      </c>
      <c r="L859" s="236">
        <v>0</v>
      </c>
      <c r="M859" s="372">
        <v>0</v>
      </c>
      <c r="N859" s="236">
        <v>0</v>
      </c>
      <c r="O859" s="372">
        <v>0</v>
      </c>
      <c r="P859" s="372">
        <v>47.334103</v>
      </c>
      <c r="Q859" s="372">
        <v>0</v>
      </c>
    </row>
    <row r="860" ht="33" customHeight="1" spans="1:17">
      <c r="A860" s="341">
        <v>2130209</v>
      </c>
      <c r="B860" s="336" t="s">
        <v>783</v>
      </c>
      <c r="C860" s="388">
        <v>1000</v>
      </c>
      <c r="D860" s="489">
        <v>672</v>
      </c>
      <c r="E860" s="488">
        <f t="shared" si="170"/>
        <v>-0.328</v>
      </c>
      <c r="F860" s="197" t="str">
        <f t="shared" si="171"/>
        <v>是</v>
      </c>
      <c r="G860" s="372" t="str">
        <f t="shared" si="172"/>
        <v>项</v>
      </c>
      <c r="H860" s="372" t="str">
        <f t="shared" si="173"/>
        <v>213</v>
      </c>
      <c r="I860" s="372" t="str">
        <f t="shared" si="169"/>
        <v>21302</v>
      </c>
      <c r="J860" s="372">
        <f t="shared" si="174"/>
        <v>672</v>
      </c>
      <c r="K860" s="372">
        <f t="shared" si="175"/>
        <v>672.429613</v>
      </c>
      <c r="L860" s="236">
        <v>0</v>
      </c>
      <c r="M860" s="372">
        <v>0</v>
      </c>
      <c r="N860" s="236">
        <v>0</v>
      </c>
      <c r="O860" s="372">
        <v>0</v>
      </c>
      <c r="P860" s="372">
        <f>547.429613+125</f>
        <v>672.429613</v>
      </c>
      <c r="Q860" s="372">
        <v>0</v>
      </c>
    </row>
    <row r="861" ht="33" customHeight="1" spans="1:17">
      <c r="A861" s="341">
        <v>2130211</v>
      </c>
      <c r="B861" s="336" t="s">
        <v>785</v>
      </c>
      <c r="C861" s="388">
        <v>2</v>
      </c>
      <c r="D861" s="489"/>
      <c r="E861" s="488">
        <f t="shared" si="170"/>
        <v>-1</v>
      </c>
      <c r="F861" s="197" t="str">
        <f t="shared" si="171"/>
        <v>是</v>
      </c>
      <c r="G861" s="372" t="str">
        <f t="shared" si="172"/>
        <v>项</v>
      </c>
      <c r="H861" s="372" t="str">
        <f t="shared" si="173"/>
        <v>213</v>
      </c>
      <c r="I861" s="372" t="str">
        <f t="shared" si="169"/>
        <v>21302</v>
      </c>
      <c r="J861" s="372">
        <f t="shared" si="174"/>
        <v>0</v>
      </c>
      <c r="K861" s="372">
        <f t="shared" si="175"/>
        <v>0</v>
      </c>
      <c r="L861" s="236">
        <v>0</v>
      </c>
      <c r="M861" s="372">
        <v>0</v>
      </c>
      <c r="N861" s="236">
        <v>0</v>
      </c>
      <c r="O861" s="372">
        <v>0</v>
      </c>
      <c r="P861" s="372">
        <v>0</v>
      </c>
      <c r="Q861" s="372">
        <v>0</v>
      </c>
    </row>
    <row r="862" ht="36" hidden="1" customHeight="1" spans="1:17">
      <c r="A862" s="341">
        <v>2130212</v>
      </c>
      <c r="B862" s="336" t="s">
        <v>786</v>
      </c>
      <c r="C862" s="388">
        <v>0</v>
      </c>
      <c r="D862" s="489">
        <f t="shared" si="176"/>
        <v>0</v>
      </c>
      <c r="E862" s="488" t="str">
        <f t="shared" si="170"/>
        <v/>
      </c>
      <c r="F862" s="197" t="str">
        <f t="shared" si="171"/>
        <v>否</v>
      </c>
      <c r="G862" s="372" t="str">
        <f t="shared" si="172"/>
        <v>项</v>
      </c>
      <c r="H862" s="372" t="str">
        <f t="shared" si="173"/>
        <v>213</v>
      </c>
      <c r="I862" s="372" t="str">
        <f t="shared" si="169"/>
        <v>21302</v>
      </c>
      <c r="J862" s="372">
        <f t="shared" si="174"/>
        <v>0</v>
      </c>
      <c r="K862" s="372">
        <f t="shared" si="175"/>
        <v>0</v>
      </c>
      <c r="L862" s="236">
        <v>0</v>
      </c>
      <c r="M862" s="372">
        <v>0</v>
      </c>
      <c r="N862" s="236">
        <v>0</v>
      </c>
      <c r="O862" s="372">
        <v>0</v>
      </c>
      <c r="P862" s="372">
        <v>0</v>
      </c>
      <c r="Q862" s="372">
        <v>0</v>
      </c>
    </row>
    <row r="863" ht="36" customHeight="1" spans="1:17">
      <c r="A863" s="341">
        <v>2130213</v>
      </c>
      <c r="B863" s="336" t="s">
        <v>787</v>
      </c>
      <c r="C863" s="388">
        <v>10</v>
      </c>
      <c r="D863" s="489"/>
      <c r="E863" s="488">
        <f t="shared" si="170"/>
        <v>-1</v>
      </c>
      <c r="F863" s="197" t="str">
        <f t="shared" si="171"/>
        <v>是</v>
      </c>
      <c r="G863" s="372" t="str">
        <f t="shared" si="172"/>
        <v>项</v>
      </c>
      <c r="H863" s="372" t="str">
        <f t="shared" si="173"/>
        <v>213</v>
      </c>
      <c r="I863" s="372" t="str">
        <f t="shared" si="169"/>
        <v>21302</v>
      </c>
      <c r="J863" s="372">
        <f t="shared" si="174"/>
        <v>0</v>
      </c>
      <c r="K863" s="372">
        <f t="shared" si="175"/>
        <v>0</v>
      </c>
      <c r="L863" s="236">
        <v>0</v>
      </c>
      <c r="M863" s="372">
        <v>0</v>
      </c>
      <c r="N863" s="236">
        <v>0</v>
      </c>
      <c r="O863" s="372">
        <v>0</v>
      </c>
      <c r="P863" s="372">
        <v>0</v>
      </c>
      <c r="Q863" s="372">
        <v>0</v>
      </c>
    </row>
    <row r="864" ht="36" hidden="1" customHeight="1" spans="1:17">
      <c r="A864" s="341">
        <v>2130217</v>
      </c>
      <c r="B864" s="336" t="s">
        <v>788</v>
      </c>
      <c r="C864" s="388">
        <v>0</v>
      </c>
      <c r="D864" s="489">
        <f t="shared" si="176"/>
        <v>0</v>
      </c>
      <c r="E864" s="488" t="str">
        <f t="shared" si="170"/>
        <v/>
      </c>
      <c r="F864" s="197" t="str">
        <f t="shared" si="171"/>
        <v>否</v>
      </c>
      <c r="G864" s="372" t="str">
        <f t="shared" si="172"/>
        <v>项</v>
      </c>
      <c r="H864" s="372" t="str">
        <f t="shared" si="173"/>
        <v>213</v>
      </c>
      <c r="I864" s="372" t="str">
        <f t="shared" si="169"/>
        <v>21302</v>
      </c>
      <c r="J864" s="372">
        <f t="shared" si="174"/>
        <v>0</v>
      </c>
      <c r="K864" s="372">
        <f t="shared" si="175"/>
        <v>0</v>
      </c>
      <c r="L864" s="236">
        <v>0</v>
      </c>
      <c r="M864" s="372">
        <v>0</v>
      </c>
      <c r="N864" s="236">
        <v>0</v>
      </c>
      <c r="O864" s="372">
        <v>0</v>
      </c>
      <c r="P864" s="372">
        <v>0</v>
      </c>
      <c r="Q864" s="372">
        <v>0</v>
      </c>
    </row>
    <row r="865" ht="36" hidden="1" customHeight="1" spans="1:17">
      <c r="A865" s="341">
        <v>2130220</v>
      </c>
      <c r="B865" s="336" t="s">
        <v>789</v>
      </c>
      <c r="C865" s="388">
        <v>0</v>
      </c>
      <c r="D865" s="489">
        <f t="shared" si="176"/>
        <v>0</v>
      </c>
      <c r="E865" s="488" t="str">
        <f t="shared" si="170"/>
        <v/>
      </c>
      <c r="F865" s="197" t="str">
        <f t="shared" si="171"/>
        <v>否</v>
      </c>
      <c r="G865" s="372" t="str">
        <f t="shared" si="172"/>
        <v>项</v>
      </c>
      <c r="H865" s="372" t="str">
        <f t="shared" si="173"/>
        <v>213</v>
      </c>
      <c r="I865" s="372" t="str">
        <f t="shared" si="169"/>
        <v>21302</v>
      </c>
      <c r="J865" s="372">
        <f t="shared" si="174"/>
        <v>0</v>
      </c>
      <c r="K865" s="372">
        <f t="shared" si="175"/>
        <v>0</v>
      </c>
      <c r="L865" s="236">
        <v>0</v>
      </c>
      <c r="M865" s="372">
        <v>0</v>
      </c>
      <c r="N865" s="236">
        <v>0</v>
      </c>
      <c r="O865" s="372">
        <v>0</v>
      </c>
      <c r="P865" s="372">
        <v>0</v>
      </c>
      <c r="Q865" s="372">
        <v>0</v>
      </c>
    </row>
    <row r="866" ht="36" customHeight="1" spans="1:17">
      <c r="A866" s="341">
        <v>2130221</v>
      </c>
      <c r="B866" s="336" t="s">
        <v>790</v>
      </c>
      <c r="C866" s="388">
        <v>120</v>
      </c>
      <c r="D866" s="489">
        <v>6</v>
      </c>
      <c r="E866" s="488">
        <f t="shared" si="170"/>
        <v>-0.95</v>
      </c>
      <c r="F866" s="197" t="str">
        <f t="shared" si="171"/>
        <v>是</v>
      </c>
      <c r="G866" s="372" t="str">
        <f t="shared" si="172"/>
        <v>项</v>
      </c>
      <c r="H866" s="372" t="str">
        <f t="shared" si="173"/>
        <v>213</v>
      </c>
      <c r="I866" s="372" t="str">
        <f t="shared" si="169"/>
        <v>21302</v>
      </c>
      <c r="J866" s="372">
        <f t="shared" si="174"/>
        <v>6</v>
      </c>
      <c r="K866" s="372">
        <f t="shared" si="175"/>
        <v>6</v>
      </c>
      <c r="L866" s="236">
        <v>0</v>
      </c>
      <c r="M866" s="372">
        <v>0</v>
      </c>
      <c r="N866" s="236">
        <v>0</v>
      </c>
      <c r="O866" s="372">
        <v>0</v>
      </c>
      <c r="P866" s="372">
        <v>6</v>
      </c>
      <c r="Q866" s="372">
        <v>0</v>
      </c>
    </row>
    <row r="867" ht="36" hidden="1" customHeight="1" spans="1:17">
      <c r="A867" s="341">
        <v>2130223</v>
      </c>
      <c r="B867" s="336" t="s">
        <v>791</v>
      </c>
      <c r="C867" s="388">
        <v>0</v>
      </c>
      <c r="D867" s="489">
        <f t="shared" si="176"/>
        <v>0</v>
      </c>
      <c r="E867" s="488" t="str">
        <f t="shared" si="170"/>
        <v/>
      </c>
      <c r="F867" s="197" t="str">
        <f t="shared" si="171"/>
        <v>否</v>
      </c>
      <c r="G867" s="372" t="str">
        <f t="shared" si="172"/>
        <v>项</v>
      </c>
      <c r="H867" s="372" t="str">
        <f t="shared" si="173"/>
        <v>213</v>
      </c>
      <c r="I867" s="372" t="str">
        <f t="shared" si="169"/>
        <v>21302</v>
      </c>
      <c r="J867" s="372">
        <f t="shared" si="174"/>
        <v>0</v>
      </c>
      <c r="K867" s="372">
        <f t="shared" si="175"/>
        <v>0</v>
      </c>
      <c r="L867" s="236">
        <v>0</v>
      </c>
      <c r="M867" s="372">
        <v>0</v>
      </c>
      <c r="N867" s="236">
        <v>0</v>
      </c>
      <c r="O867" s="372">
        <v>0</v>
      </c>
      <c r="P867" s="372">
        <v>0</v>
      </c>
      <c r="Q867" s="372">
        <v>0</v>
      </c>
    </row>
    <row r="868" ht="36" hidden="1" customHeight="1" spans="1:17">
      <c r="A868" s="341">
        <v>2130226</v>
      </c>
      <c r="B868" s="336" t="s">
        <v>792</v>
      </c>
      <c r="C868" s="388">
        <v>0</v>
      </c>
      <c r="D868" s="489">
        <f t="shared" si="176"/>
        <v>0</v>
      </c>
      <c r="E868" s="488" t="str">
        <f t="shared" si="170"/>
        <v/>
      </c>
      <c r="F868" s="197" t="str">
        <f t="shared" si="171"/>
        <v>否</v>
      </c>
      <c r="G868" s="372" t="str">
        <f t="shared" si="172"/>
        <v>项</v>
      </c>
      <c r="H868" s="372" t="str">
        <f t="shared" si="173"/>
        <v>213</v>
      </c>
      <c r="I868" s="372" t="str">
        <f t="shared" si="169"/>
        <v>21302</v>
      </c>
      <c r="J868" s="372">
        <f t="shared" si="174"/>
        <v>0</v>
      </c>
      <c r="K868" s="372">
        <f t="shared" si="175"/>
        <v>0</v>
      </c>
      <c r="L868" s="236">
        <v>0</v>
      </c>
      <c r="M868" s="372">
        <v>0</v>
      </c>
      <c r="N868" s="236">
        <v>0</v>
      </c>
      <c r="O868" s="372">
        <v>0</v>
      </c>
      <c r="P868" s="372">
        <v>0</v>
      </c>
      <c r="Q868" s="372">
        <v>0</v>
      </c>
    </row>
    <row r="869" ht="36" hidden="1" customHeight="1" spans="1:17">
      <c r="A869" s="341">
        <v>2130227</v>
      </c>
      <c r="B869" s="336" t="s">
        <v>793</v>
      </c>
      <c r="C869" s="388">
        <v>0</v>
      </c>
      <c r="D869" s="489">
        <f t="shared" si="176"/>
        <v>0</v>
      </c>
      <c r="E869" s="488" t="str">
        <f t="shared" si="170"/>
        <v/>
      </c>
      <c r="F869" s="197" t="str">
        <f t="shared" si="171"/>
        <v>否</v>
      </c>
      <c r="G869" s="372" t="str">
        <f t="shared" si="172"/>
        <v>项</v>
      </c>
      <c r="H869" s="372" t="str">
        <f t="shared" si="173"/>
        <v>213</v>
      </c>
      <c r="I869" s="372" t="str">
        <f t="shared" si="169"/>
        <v>21302</v>
      </c>
      <c r="J869" s="372">
        <f t="shared" si="174"/>
        <v>0</v>
      </c>
      <c r="K869" s="372">
        <f t="shared" si="175"/>
        <v>0</v>
      </c>
      <c r="L869" s="236">
        <v>0</v>
      </c>
      <c r="M869" s="372">
        <v>0</v>
      </c>
      <c r="N869" s="236">
        <v>0</v>
      </c>
      <c r="O869" s="372">
        <v>0</v>
      </c>
      <c r="P869" s="372">
        <v>0</v>
      </c>
      <c r="Q869" s="372">
        <v>0</v>
      </c>
    </row>
    <row r="870" ht="33" customHeight="1" spans="1:17">
      <c r="A870" s="341">
        <v>2130234</v>
      </c>
      <c r="B870" s="336" t="s">
        <v>795</v>
      </c>
      <c r="C870" s="388">
        <v>68</v>
      </c>
      <c r="D870" s="489">
        <v>93</v>
      </c>
      <c r="E870" s="488">
        <f t="shared" si="170"/>
        <v>0.367647058823529</v>
      </c>
      <c r="F870" s="197" t="str">
        <f t="shared" si="171"/>
        <v>是</v>
      </c>
      <c r="G870" s="372" t="str">
        <f t="shared" si="172"/>
        <v>项</v>
      </c>
      <c r="H870" s="372" t="str">
        <f t="shared" si="173"/>
        <v>213</v>
      </c>
      <c r="I870" s="375" t="str">
        <f t="shared" si="169"/>
        <v>21302</v>
      </c>
      <c r="J870" s="372">
        <f t="shared" si="174"/>
        <v>93</v>
      </c>
      <c r="K870" s="372">
        <f t="shared" si="175"/>
        <v>93.01</v>
      </c>
      <c r="L870" s="236">
        <v>0</v>
      </c>
      <c r="M870" s="372">
        <v>0</v>
      </c>
      <c r="N870" s="236">
        <v>0</v>
      </c>
      <c r="O870" s="372">
        <v>0</v>
      </c>
      <c r="P870" s="372">
        <v>93.01</v>
      </c>
      <c r="Q870" s="372">
        <v>0</v>
      </c>
    </row>
    <row r="871" ht="36" hidden="1" customHeight="1" spans="1:17">
      <c r="A871" s="341">
        <v>2130236</v>
      </c>
      <c r="B871" s="336" t="s">
        <v>797</v>
      </c>
      <c r="C871" s="388">
        <v>0</v>
      </c>
      <c r="D871" s="489">
        <f t="shared" si="176"/>
        <v>0</v>
      </c>
      <c r="E871" s="488" t="str">
        <f t="shared" si="170"/>
        <v/>
      </c>
      <c r="F871" s="197" t="str">
        <f t="shared" si="171"/>
        <v>否</v>
      </c>
      <c r="G871" s="372" t="str">
        <f t="shared" si="172"/>
        <v>项</v>
      </c>
      <c r="H871" s="372" t="str">
        <f t="shared" si="173"/>
        <v>213</v>
      </c>
      <c r="I871" s="372" t="str">
        <f t="shared" si="169"/>
        <v>21302</v>
      </c>
      <c r="J871" s="372">
        <f t="shared" si="174"/>
        <v>0</v>
      </c>
      <c r="K871" s="372">
        <f t="shared" si="175"/>
        <v>0</v>
      </c>
      <c r="L871" s="236">
        <v>0</v>
      </c>
      <c r="M871" s="372">
        <v>0</v>
      </c>
      <c r="N871" s="236">
        <v>0</v>
      </c>
      <c r="O871" s="372">
        <v>0</v>
      </c>
      <c r="P871" s="372">
        <v>0</v>
      </c>
      <c r="Q871" s="372">
        <v>0</v>
      </c>
    </row>
    <row r="872" ht="36" hidden="1" customHeight="1" spans="1:17">
      <c r="A872" s="341">
        <v>2130237</v>
      </c>
      <c r="B872" s="336" t="s">
        <v>763</v>
      </c>
      <c r="C872" s="388">
        <v>0</v>
      </c>
      <c r="D872" s="489">
        <f t="shared" si="176"/>
        <v>0</v>
      </c>
      <c r="E872" s="488" t="str">
        <f t="shared" si="170"/>
        <v/>
      </c>
      <c r="F872" s="197" t="str">
        <f t="shared" si="171"/>
        <v>否</v>
      </c>
      <c r="G872" s="372" t="str">
        <f t="shared" si="172"/>
        <v>项</v>
      </c>
      <c r="H872" s="372" t="str">
        <f t="shared" si="173"/>
        <v>213</v>
      </c>
      <c r="I872" s="372" t="str">
        <f t="shared" si="169"/>
        <v>21302</v>
      </c>
      <c r="J872" s="372">
        <f t="shared" si="174"/>
        <v>0</v>
      </c>
      <c r="K872" s="372">
        <f t="shared" si="175"/>
        <v>0</v>
      </c>
      <c r="L872" s="236">
        <v>0</v>
      </c>
      <c r="M872" s="372">
        <v>0</v>
      </c>
      <c r="N872" s="236">
        <v>0</v>
      </c>
      <c r="O872" s="372">
        <v>0</v>
      </c>
      <c r="P872" s="372">
        <v>0</v>
      </c>
      <c r="Q872" s="372">
        <v>0</v>
      </c>
    </row>
    <row r="873" ht="36" customHeight="1" spans="1:17">
      <c r="A873" s="341">
        <v>2130238</v>
      </c>
      <c r="B873" s="336" t="s">
        <v>1715</v>
      </c>
      <c r="C873" s="388">
        <v>604</v>
      </c>
      <c r="D873" s="489">
        <v>30</v>
      </c>
      <c r="E873" s="488"/>
      <c r="F873" s="197" t="str">
        <f t="shared" si="171"/>
        <v>是</v>
      </c>
      <c r="G873" s="372" t="s">
        <v>1667</v>
      </c>
      <c r="J873" s="372">
        <f t="shared" si="174"/>
        <v>30</v>
      </c>
      <c r="K873" s="372">
        <f t="shared" si="175"/>
        <v>29.6392</v>
      </c>
      <c r="L873" s="236">
        <v>0</v>
      </c>
      <c r="M873" s="372">
        <v>0</v>
      </c>
      <c r="N873" s="236">
        <v>0</v>
      </c>
      <c r="O873" s="372">
        <v>0</v>
      </c>
      <c r="P873" s="372">
        <v>29.6392</v>
      </c>
      <c r="Q873" s="372">
        <v>0</v>
      </c>
    </row>
    <row r="874" ht="33" customHeight="1" spans="1:17">
      <c r="A874" s="341">
        <v>2130299</v>
      </c>
      <c r="B874" s="336" t="s">
        <v>798</v>
      </c>
      <c r="C874" s="388">
        <v>3064</v>
      </c>
      <c r="D874" s="489">
        <v>3221</v>
      </c>
      <c r="E874" s="488">
        <f t="shared" ref="E874:E889" si="177">IF(C874&lt;&gt;0,D874/C874-1,"")</f>
        <v>0.0512402088772845</v>
      </c>
      <c r="F874" s="197" t="str">
        <f t="shared" si="171"/>
        <v>是</v>
      </c>
      <c r="G874" s="372" t="str">
        <f t="shared" ref="G874:G889" si="178">IF(LEN(A874)=3,"类",IF(LEN(A874)=5,"款","项"))</f>
        <v>项</v>
      </c>
      <c r="H874" s="372" t="str">
        <f t="shared" ref="H874:H890" si="179">LEFT(A874,3)</f>
        <v>213</v>
      </c>
      <c r="I874" s="372" t="str">
        <f t="shared" ref="I874:I883" si="180">LEFT(A874,5)</f>
        <v>21302</v>
      </c>
      <c r="J874" s="372">
        <f t="shared" si="174"/>
        <v>3221</v>
      </c>
      <c r="K874" s="372">
        <f t="shared" si="175"/>
        <v>3221.25088</v>
      </c>
      <c r="L874" s="236">
        <v>0</v>
      </c>
      <c r="M874" s="372">
        <v>0</v>
      </c>
      <c r="N874" s="236">
        <v>0</v>
      </c>
      <c r="O874" s="372">
        <v>1940.06</v>
      </c>
      <c r="P874" s="372">
        <v>1281.19088</v>
      </c>
      <c r="Q874" s="372">
        <v>1940.06</v>
      </c>
    </row>
    <row r="875" ht="33" customHeight="1" spans="1:16">
      <c r="A875" s="341">
        <v>21303</v>
      </c>
      <c r="B875" s="336" t="s">
        <v>799</v>
      </c>
      <c r="C875" s="487">
        <f>SUM(C876:C902)</f>
        <v>5194</v>
      </c>
      <c r="D875" s="487">
        <f>SUM(D876:D902)</f>
        <v>21708</v>
      </c>
      <c r="E875" s="488">
        <f t="shared" si="177"/>
        <v>3.17943781286099</v>
      </c>
      <c r="F875" s="197" t="str">
        <f t="shared" si="171"/>
        <v>是</v>
      </c>
      <c r="G875" s="372" t="str">
        <f t="shared" si="178"/>
        <v>款</v>
      </c>
      <c r="H875" s="372" t="str">
        <f t="shared" si="179"/>
        <v>213</v>
      </c>
      <c r="I875" s="372" t="str">
        <f t="shared" si="180"/>
        <v>21303</v>
      </c>
      <c r="J875" s="372">
        <f t="shared" si="174"/>
        <v>0</v>
      </c>
      <c r="K875" s="372">
        <f t="shared" si="175"/>
        <v>0</v>
      </c>
      <c r="L875" s="236">
        <v>0</v>
      </c>
      <c r="N875" s="236">
        <v>0</v>
      </c>
      <c r="P875" s="372">
        <v>0</v>
      </c>
    </row>
    <row r="876" ht="33" customHeight="1" spans="1:17">
      <c r="A876" s="341">
        <v>2130301</v>
      </c>
      <c r="B876" s="336" t="s">
        <v>145</v>
      </c>
      <c r="C876" s="388">
        <v>240</v>
      </c>
      <c r="D876" s="489">
        <v>202</v>
      </c>
      <c r="E876" s="488">
        <f t="shared" si="177"/>
        <v>-0.158333333333333</v>
      </c>
      <c r="F876" s="197" t="str">
        <f t="shared" si="171"/>
        <v>是</v>
      </c>
      <c r="G876" s="372" t="str">
        <f t="shared" si="178"/>
        <v>项</v>
      </c>
      <c r="H876" s="372" t="str">
        <f t="shared" si="179"/>
        <v>213</v>
      </c>
      <c r="I876" s="372" t="str">
        <f t="shared" si="180"/>
        <v>21303</v>
      </c>
      <c r="J876" s="372">
        <f t="shared" si="174"/>
        <v>202</v>
      </c>
      <c r="K876" s="372">
        <f t="shared" si="175"/>
        <v>202.069</v>
      </c>
      <c r="L876" s="236">
        <v>202.069</v>
      </c>
      <c r="M876" s="372">
        <v>0</v>
      </c>
      <c r="N876" s="236">
        <v>0</v>
      </c>
      <c r="O876" s="372">
        <v>0</v>
      </c>
      <c r="P876" s="372">
        <v>0</v>
      </c>
      <c r="Q876" s="372">
        <v>0</v>
      </c>
    </row>
    <row r="877" ht="36" hidden="1" customHeight="1" spans="1:17">
      <c r="A877" s="341">
        <v>2130302</v>
      </c>
      <c r="B877" s="336" t="s">
        <v>146</v>
      </c>
      <c r="C877" s="388">
        <v>0</v>
      </c>
      <c r="D877" s="489">
        <f t="shared" ref="D876:D902" si="181">ROUND(J877-Q877,0)</f>
        <v>0</v>
      </c>
      <c r="E877" s="488" t="str">
        <f t="shared" si="177"/>
        <v/>
      </c>
      <c r="F877" s="197" t="str">
        <f t="shared" si="171"/>
        <v>否</v>
      </c>
      <c r="G877" s="372" t="str">
        <f t="shared" si="178"/>
        <v>项</v>
      </c>
      <c r="H877" s="372" t="str">
        <f t="shared" si="179"/>
        <v>213</v>
      </c>
      <c r="I877" s="372" t="str">
        <f t="shared" si="180"/>
        <v>21303</v>
      </c>
      <c r="J877" s="372">
        <f t="shared" si="174"/>
        <v>0</v>
      </c>
      <c r="K877" s="372">
        <f t="shared" si="175"/>
        <v>0</v>
      </c>
      <c r="L877" s="236">
        <v>0</v>
      </c>
      <c r="M877" s="372">
        <v>0</v>
      </c>
      <c r="N877" s="236">
        <v>0</v>
      </c>
      <c r="O877" s="372">
        <v>0</v>
      </c>
      <c r="P877" s="372">
        <v>0</v>
      </c>
      <c r="Q877" s="372">
        <v>0</v>
      </c>
    </row>
    <row r="878" ht="36" hidden="1" customHeight="1" spans="1:17">
      <c r="A878" s="341">
        <v>2130303</v>
      </c>
      <c r="B878" s="336" t="s">
        <v>147</v>
      </c>
      <c r="C878" s="388">
        <v>0</v>
      </c>
      <c r="D878" s="489">
        <f t="shared" si="181"/>
        <v>0</v>
      </c>
      <c r="E878" s="488" t="str">
        <f t="shared" si="177"/>
        <v/>
      </c>
      <c r="F878" s="197" t="str">
        <f t="shared" si="171"/>
        <v>否</v>
      </c>
      <c r="G878" s="372" t="str">
        <f t="shared" si="178"/>
        <v>项</v>
      </c>
      <c r="H878" s="372" t="str">
        <f t="shared" si="179"/>
        <v>213</v>
      </c>
      <c r="I878" s="372" t="str">
        <f t="shared" si="180"/>
        <v>21303</v>
      </c>
      <c r="J878" s="372">
        <f t="shared" si="174"/>
        <v>0</v>
      </c>
      <c r="K878" s="372">
        <f t="shared" si="175"/>
        <v>0</v>
      </c>
      <c r="L878" s="236">
        <v>0</v>
      </c>
      <c r="M878" s="372">
        <v>0</v>
      </c>
      <c r="N878" s="236">
        <v>0</v>
      </c>
      <c r="O878" s="372">
        <v>0</v>
      </c>
      <c r="P878" s="372">
        <v>0</v>
      </c>
      <c r="Q878" s="372">
        <v>0</v>
      </c>
    </row>
    <row r="879" ht="33" customHeight="1" spans="1:17">
      <c r="A879" s="341">
        <v>2130304</v>
      </c>
      <c r="B879" s="336" t="s">
        <v>800</v>
      </c>
      <c r="C879" s="388">
        <v>1502</v>
      </c>
      <c r="D879" s="489">
        <v>1418</v>
      </c>
      <c r="E879" s="488">
        <f t="shared" si="177"/>
        <v>-0.0559254327563249</v>
      </c>
      <c r="F879" s="197" t="str">
        <f t="shared" si="171"/>
        <v>是</v>
      </c>
      <c r="G879" s="372" t="str">
        <f t="shared" si="178"/>
        <v>项</v>
      </c>
      <c r="H879" s="372" t="str">
        <f t="shared" si="179"/>
        <v>213</v>
      </c>
      <c r="I879" s="372" t="str">
        <f t="shared" si="180"/>
        <v>21303</v>
      </c>
      <c r="J879" s="372">
        <f t="shared" si="174"/>
        <v>1418</v>
      </c>
      <c r="K879" s="372">
        <f t="shared" si="175"/>
        <v>1418.15431</v>
      </c>
      <c r="L879" s="236">
        <v>1417.85931</v>
      </c>
      <c r="M879" s="372">
        <v>0</v>
      </c>
      <c r="N879" s="236">
        <v>0</v>
      </c>
      <c r="O879" s="372">
        <v>0</v>
      </c>
      <c r="P879" s="372">
        <v>0.295</v>
      </c>
      <c r="Q879" s="372">
        <v>0</v>
      </c>
    </row>
    <row r="880" ht="33" customHeight="1" spans="1:17">
      <c r="A880" s="341">
        <v>2130305</v>
      </c>
      <c r="B880" s="336" t="s">
        <v>801</v>
      </c>
      <c r="C880" s="388">
        <v>1947</v>
      </c>
      <c r="D880" s="489">
        <v>16071</v>
      </c>
      <c r="E880" s="488">
        <f t="shared" si="177"/>
        <v>7.25423728813559</v>
      </c>
      <c r="F880" s="197" t="str">
        <f t="shared" si="171"/>
        <v>是</v>
      </c>
      <c r="G880" s="372" t="str">
        <f t="shared" si="178"/>
        <v>项</v>
      </c>
      <c r="H880" s="372" t="str">
        <f t="shared" si="179"/>
        <v>213</v>
      </c>
      <c r="I880" s="372" t="str">
        <f t="shared" si="180"/>
        <v>21303</v>
      </c>
      <c r="J880" s="372">
        <f t="shared" si="174"/>
        <v>16071</v>
      </c>
      <c r="K880" s="372">
        <f t="shared" si="175"/>
        <v>16071.186368</v>
      </c>
      <c r="L880" s="236">
        <v>0</v>
      </c>
      <c r="M880" s="372">
        <v>0</v>
      </c>
      <c r="N880" s="236">
        <v>0</v>
      </c>
      <c r="O880" s="372">
        <v>0</v>
      </c>
      <c r="P880" s="372">
        <v>16071.186368</v>
      </c>
      <c r="Q880" s="372">
        <v>0</v>
      </c>
    </row>
    <row r="881" ht="33" customHeight="1" spans="1:17">
      <c r="A881" s="341">
        <v>2130306</v>
      </c>
      <c r="B881" s="336" t="s">
        <v>802</v>
      </c>
      <c r="C881" s="388">
        <v>11</v>
      </c>
      <c r="D881" s="489">
        <v>99</v>
      </c>
      <c r="E881" s="488">
        <f t="shared" si="177"/>
        <v>8</v>
      </c>
      <c r="F881" s="197" t="str">
        <f t="shared" si="171"/>
        <v>是</v>
      </c>
      <c r="G881" s="372" t="str">
        <f t="shared" si="178"/>
        <v>项</v>
      </c>
      <c r="H881" s="372" t="str">
        <f t="shared" si="179"/>
        <v>213</v>
      </c>
      <c r="I881" s="372" t="str">
        <f t="shared" si="180"/>
        <v>21303</v>
      </c>
      <c r="J881" s="372">
        <f t="shared" si="174"/>
        <v>99</v>
      </c>
      <c r="K881" s="372">
        <f t="shared" si="175"/>
        <v>99.4</v>
      </c>
      <c r="L881" s="236">
        <v>0</v>
      </c>
      <c r="M881" s="372">
        <v>0</v>
      </c>
      <c r="N881" s="236">
        <v>0</v>
      </c>
      <c r="O881" s="372">
        <v>71</v>
      </c>
      <c r="P881" s="372">
        <v>28.4</v>
      </c>
      <c r="Q881" s="372">
        <v>71</v>
      </c>
    </row>
    <row r="882" ht="33" customHeight="1" spans="1:17">
      <c r="A882" s="341">
        <v>2130307</v>
      </c>
      <c r="B882" s="336" t="s">
        <v>803</v>
      </c>
      <c r="C882" s="388"/>
      <c r="D882" s="489">
        <v>5</v>
      </c>
      <c r="E882" s="488" t="str">
        <f t="shared" si="177"/>
        <v/>
      </c>
      <c r="F882" s="197" t="str">
        <f t="shared" si="171"/>
        <v>是</v>
      </c>
      <c r="G882" s="372" t="str">
        <f t="shared" si="178"/>
        <v>项</v>
      </c>
      <c r="H882" s="372" t="str">
        <f t="shared" si="179"/>
        <v>213</v>
      </c>
      <c r="I882" s="372" t="str">
        <f t="shared" si="180"/>
        <v>21303</v>
      </c>
      <c r="J882" s="372">
        <f t="shared" si="174"/>
        <v>5</v>
      </c>
      <c r="K882" s="372">
        <f t="shared" si="175"/>
        <v>5</v>
      </c>
      <c r="L882" s="236">
        <v>0</v>
      </c>
      <c r="M882" s="372">
        <v>5</v>
      </c>
      <c r="N882" s="236">
        <v>0</v>
      </c>
      <c r="O882" s="372">
        <v>0</v>
      </c>
      <c r="P882" s="372">
        <v>0</v>
      </c>
      <c r="Q882" s="372">
        <v>0</v>
      </c>
    </row>
    <row r="883" ht="36" hidden="1" customHeight="1" spans="1:17">
      <c r="A883" s="341">
        <v>2130308</v>
      </c>
      <c r="B883" s="336" t="s">
        <v>804</v>
      </c>
      <c r="C883" s="388">
        <v>0</v>
      </c>
      <c r="D883" s="489">
        <f t="shared" si="181"/>
        <v>0</v>
      </c>
      <c r="E883" s="488" t="str">
        <f t="shared" si="177"/>
        <v/>
      </c>
      <c r="F883" s="197" t="str">
        <f t="shared" si="171"/>
        <v>否</v>
      </c>
      <c r="G883" s="372" t="str">
        <f t="shared" si="178"/>
        <v>项</v>
      </c>
      <c r="H883" s="372" t="str">
        <f t="shared" si="179"/>
        <v>213</v>
      </c>
      <c r="I883" s="372" t="str">
        <f t="shared" si="180"/>
        <v>21303</v>
      </c>
      <c r="J883" s="372">
        <f t="shared" si="174"/>
        <v>0</v>
      </c>
      <c r="K883" s="372">
        <f t="shared" si="175"/>
        <v>0</v>
      </c>
      <c r="L883" s="236">
        <v>0</v>
      </c>
      <c r="M883" s="372">
        <v>0</v>
      </c>
      <c r="N883" s="236">
        <v>0</v>
      </c>
      <c r="O883" s="372">
        <v>0</v>
      </c>
      <c r="P883" s="372">
        <v>0</v>
      </c>
      <c r="Q883" s="372">
        <v>0</v>
      </c>
    </row>
    <row r="884" ht="33" customHeight="1" spans="1:17">
      <c r="A884" s="341">
        <v>2130309</v>
      </c>
      <c r="B884" s="336" t="s">
        <v>805</v>
      </c>
      <c r="C884" s="388">
        <v>36</v>
      </c>
      <c r="D884" s="489"/>
      <c r="E884" s="488">
        <f t="shared" si="177"/>
        <v>-1</v>
      </c>
      <c r="F884" s="197" t="str">
        <f t="shared" si="171"/>
        <v>是</v>
      </c>
      <c r="G884" s="372" t="str">
        <f t="shared" si="178"/>
        <v>项</v>
      </c>
      <c r="H884" s="372" t="str">
        <f t="shared" si="179"/>
        <v>213</v>
      </c>
      <c r="I884" s="372" t="str">
        <f t="shared" ref="I884:I947" si="182">LEFT(A884,5)</f>
        <v>21303</v>
      </c>
      <c r="J884" s="372">
        <f t="shared" si="174"/>
        <v>0</v>
      </c>
      <c r="K884" s="372">
        <f t="shared" si="175"/>
        <v>0</v>
      </c>
      <c r="L884" s="236">
        <v>0</v>
      </c>
      <c r="M884" s="372">
        <v>0</v>
      </c>
      <c r="N884" s="236">
        <v>0</v>
      </c>
      <c r="O884" s="372">
        <v>0</v>
      </c>
      <c r="P884" s="372">
        <v>0</v>
      </c>
      <c r="Q884" s="372">
        <v>0</v>
      </c>
    </row>
    <row r="885" ht="36" customHeight="1" spans="1:17">
      <c r="A885" s="341">
        <v>2130310</v>
      </c>
      <c r="B885" s="336" t="s">
        <v>806</v>
      </c>
      <c r="C885" s="388">
        <v>1028</v>
      </c>
      <c r="D885" s="489">
        <v>2085</v>
      </c>
      <c r="E885" s="488">
        <f t="shared" si="177"/>
        <v>1.02821011673152</v>
      </c>
      <c r="F885" s="197" t="str">
        <f t="shared" si="171"/>
        <v>是</v>
      </c>
      <c r="G885" s="372" t="str">
        <f t="shared" si="178"/>
        <v>项</v>
      </c>
      <c r="H885" s="372" t="str">
        <f t="shared" si="179"/>
        <v>213</v>
      </c>
      <c r="I885" s="372" t="str">
        <f t="shared" si="182"/>
        <v>21303</v>
      </c>
      <c r="J885" s="372">
        <f t="shared" si="174"/>
        <v>2085</v>
      </c>
      <c r="K885" s="372">
        <f t="shared" si="175"/>
        <v>2084.995321</v>
      </c>
      <c r="L885" s="236">
        <v>0</v>
      </c>
      <c r="M885" s="372">
        <v>0</v>
      </c>
      <c r="N885" s="236">
        <v>0</v>
      </c>
      <c r="O885" s="372">
        <v>600</v>
      </c>
      <c r="P885" s="372">
        <v>1484.995321</v>
      </c>
      <c r="Q885" s="372">
        <v>600</v>
      </c>
    </row>
    <row r="886" ht="36" customHeight="1" spans="1:17">
      <c r="A886" s="341">
        <v>2130311</v>
      </c>
      <c r="B886" s="336" t="s">
        <v>807</v>
      </c>
      <c r="C886" s="388">
        <v>52</v>
      </c>
      <c r="D886" s="489">
        <v>41</v>
      </c>
      <c r="E886" s="488">
        <f t="shared" si="177"/>
        <v>-0.211538461538462</v>
      </c>
      <c r="F886" s="197" t="str">
        <f t="shared" si="171"/>
        <v>是</v>
      </c>
      <c r="G886" s="372" t="str">
        <f t="shared" si="178"/>
        <v>项</v>
      </c>
      <c r="H886" s="372" t="str">
        <f t="shared" si="179"/>
        <v>213</v>
      </c>
      <c r="I886" s="372" t="str">
        <f t="shared" si="182"/>
        <v>21303</v>
      </c>
      <c r="J886" s="372">
        <f t="shared" si="174"/>
        <v>41</v>
      </c>
      <c r="K886" s="372">
        <f t="shared" si="175"/>
        <v>41</v>
      </c>
      <c r="L886" s="236">
        <v>0</v>
      </c>
      <c r="M886" s="372">
        <v>13.5</v>
      </c>
      <c r="N886" s="236">
        <v>0</v>
      </c>
      <c r="O886" s="372">
        <v>20</v>
      </c>
      <c r="P886" s="372">
        <v>7.5</v>
      </c>
      <c r="Q886" s="372">
        <v>20</v>
      </c>
    </row>
    <row r="887" ht="36" hidden="1" customHeight="1" spans="1:17">
      <c r="A887" s="341">
        <v>2130312</v>
      </c>
      <c r="B887" s="336" t="s">
        <v>808</v>
      </c>
      <c r="C887" s="388">
        <v>0</v>
      </c>
      <c r="D887" s="489">
        <f t="shared" si="181"/>
        <v>0</v>
      </c>
      <c r="E887" s="488" t="str">
        <f t="shared" si="177"/>
        <v/>
      </c>
      <c r="F887" s="197" t="str">
        <f t="shared" si="171"/>
        <v>否</v>
      </c>
      <c r="G887" s="372" t="str">
        <f t="shared" si="178"/>
        <v>项</v>
      </c>
      <c r="H887" s="372" t="str">
        <f t="shared" si="179"/>
        <v>213</v>
      </c>
      <c r="I887" s="372" t="str">
        <f t="shared" si="182"/>
        <v>21303</v>
      </c>
      <c r="J887" s="372">
        <f t="shared" si="174"/>
        <v>0</v>
      </c>
      <c r="K887" s="372">
        <f t="shared" si="175"/>
        <v>0</v>
      </c>
      <c r="L887" s="236">
        <v>0</v>
      </c>
      <c r="M887" s="372">
        <v>0</v>
      </c>
      <c r="N887" s="236">
        <v>0</v>
      </c>
      <c r="O887" s="372">
        <v>0</v>
      </c>
      <c r="P887" s="372">
        <v>0</v>
      </c>
      <c r="Q887" s="372">
        <v>0</v>
      </c>
    </row>
    <row r="888" ht="36" hidden="1" customHeight="1" spans="1:17">
      <c r="A888" s="341">
        <v>2130313</v>
      </c>
      <c r="B888" s="336" t="s">
        <v>809</v>
      </c>
      <c r="C888" s="388">
        <v>0</v>
      </c>
      <c r="D888" s="489">
        <f t="shared" si="181"/>
        <v>0</v>
      </c>
      <c r="E888" s="488" t="str">
        <f t="shared" si="177"/>
        <v/>
      </c>
      <c r="F888" s="197" t="str">
        <f t="shared" si="171"/>
        <v>否</v>
      </c>
      <c r="G888" s="372" t="str">
        <f t="shared" si="178"/>
        <v>项</v>
      </c>
      <c r="H888" s="372" t="str">
        <f t="shared" si="179"/>
        <v>213</v>
      </c>
      <c r="I888" s="372" t="str">
        <f t="shared" si="182"/>
        <v>21303</v>
      </c>
      <c r="J888" s="372">
        <f t="shared" si="174"/>
        <v>0</v>
      </c>
      <c r="K888" s="372">
        <f t="shared" si="175"/>
        <v>0</v>
      </c>
      <c r="L888" s="236">
        <v>0</v>
      </c>
      <c r="M888" s="372">
        <v>0</v>
      </c>
      <c r="N888" s="236">
        <v>0</v>
      </c>
      <c r="O888" s="372">
        <v>0</v>
      </c>
      <c r="P888" s="372">
        <v>0</v>
      </c>
      <c r="Q888" s="372">
        <v>0</v>
      </c>
    </row>
    <row r="889" ht="33" customHeight="1" spans="1:17">
      <c r="A889" s="341">
        <v>2130314</v>
      </c>
      <c r="B889" s="336" t="s">
        <v>810</v>
      </c>
      <c r="C889" s="388">
        <v>74</v>
      </c>
      <c r="D889" s="489">
        <v>254</v>
      </c>
      <c r="E889" s="488">
        <f t="shared" si="177"/>
        <v>2.43243243243243</v>
      </c>
      <c r="F889" s="197" t="str">
        <f t="shared" si="171"/>
        <v>是</v>
      </c>
      <c r="G889" s="372" t="str">
        <f t="shared" si="178"/>
        <v>项</v>
      </c>
      <c r="H889" s="372" t="str">
        <f t="shared" si="179"/>
        <v>213</v>
      </c>
      <c r="I889" s="372" t="str">
        <f t="shared" si="182"/>
        <v>21303</v>
      </c>
      <c r="J889" s="372">
        <f t="shared" si="174"/>
        <v>254</v>
      </c>
      <c r="K889" s="372">
        <f t="shared" si="175"/>
        <v>254</v>
      </c>
      <c r="L889" s="236">
        <v>0</v>
      </c>
      <c r="M889" s="372">
        <v>0</v>
      </c>
      <c r="N889" s="236">
        <v>0</v>
      </c>
      <c r="O889" s="372">
        <v>70</v>
      </c>
      <c r="P889" s="372">
        <v>184</v>
      </c>
      <c r="Q889" s="372">
        <v>70</v>
      </c>
    </row>
    <row r="890" ht="33" customHeight="1" spans="1:17">
      <c r="A890" s="341">
        <v>2130315</v>
      </c>
      <c r="B890" s="336" t="s">
        <v>811</v>
      </c>
      <c r="C890" s="388">
        <v>137</v>
      </c>
      <c r="D890" s="489">
        <v>122</v>
      </c>
      <c r="E890" s="488">
        <f t="shared" ref="E890:E953" si="183">IF(C890&lt;&gt;0,D890/C890-1,"")</f>
        <v>-0.10948905109489</v>
      </c>
      <c r="F890" s="197" t="str">
        <f t="shared" ref="F890:F953" si="184">IF(LEN(A890)=3,"是",IF(B890&lt;&gt;"",IF(SUM(C890:D890)&lt;&gt;0,"是","否"),"是"))</f>
        <v>是</v>
      </c>
      <c r="G890" s="372" t="str">
        <f t="shared" ref="G890:G953" si="185">IF(LEN(A890)=3,"类",IF(LEN(A890)=5,"款","项"))</f>
        <v>项</v>
      </c>
      <c r="H890" s="372" t="str">
        <f t="shared" si="179"/>
        <v>213</v>
      </c>
      <c r="I890" s="372" t="str">
        <f t="shared" si="182"/>
        <v>21303</v>
      </c>
      <c r="J890" s="372">
        <f t="shared" si="174"/>
        <v>122</v>
      </c>
      <c r="K890" s="372">
        <f t="shared" si="175"/>
        <v>121.5</v>
      </c>
      <c r="L890" s="236">
        <v>0</v>
      </c>
      <c r="M890" s="372">
        <v>0</v>
      </c>
      <c r="N890" s="236">
        <v>0</v>
      </c>
      <c r="O890" s="372">
        <v>0</v>
      </c>
      <c r="P890" s="372">
        <v>121.5</v>
      </c>
      <c r="Q890" s="372">
        <v>0</v>
      </c>
    </row>
    <row r="891" ht="36" customHeight="1" spans="1:17">
      <c r="A891" s="341">
        <v>2130316</v>
      </c>
      <c r="B891" s="336" t="s">
        <v>812</v>
      </c>
      <c r="C891" s="388"/>
      <c r="D891" s="489">
        <v>81</v>
      </c>
      <c r="E891" s="488" t="str">
        <f t="shared" si="183"/>
        <v/>
      </c>
      <c r="F891" s="197" t="str">
        <f t="shared" si="184"/>
        <v>是</v>
      </c>
      <c r="G891" s="372" t="str">
        <f t="shared" si="185"/>
        <v>项</v>
      </c>
      <c r="H891" s="372" t="str">
        <f t="shared" ref="H891:H954" si="186">LEFT(A891,3)</f>
        <v>213</v>
      </c>
      <c r="I891" s="372" t="str">
        <f t="shared" si="182"/>
        <v>21303</v>
      </c>
      <c r="J891" s="372">
        <f t="shared" si="174"/>
        <v>81</v>
      </c>
      <c r="K891" s="372">
        <f t="shared" si="175"/>
        <v>81</v>
      </c>
      <c r="L891" s="236">
        <v>0</v>
      </c>
      <c r="M891" s="372">
        <v>0</v>
      </c>
      <c r="N891" s="236">
        <v>0</v>
      </c>
      <c r="O891" s="372">
        <v>35</v>
      </c>
      <c r="P891" s="372">
        <v>46</v>
      </c>
      <c r="Q891" s="372">
        <v>35</v>
      </c>
    </row>
    <row r="892" ht="36" hidden="1" customHeight="1" spans="1:17">
      <c r="A892" s="341">
        <v>2130317</v>
      </c>
      <c r="B892" s="336" t="s">
        <v>813</v>
      </c>
      <c r="C892" s="388">
        <v>0</v>
      </c>
      <c r="D892" s="489">
        <f t="shared" si="181"/>
        <v>0</v>
      </c>
      <c r="E892" s="488" t="str">
        <f t="shared" si="183"/>
        <v/>
      </c>
      <c r="F892" s="197" t="str">
        <f t="shared" si="184"/>
        <v>否</v>
      </c>
      <c r="G892" s="372" t="str">
        <f t="shared" si="185"/>
        <v>项</v>
      </c>
      <c r="H892" s="372" t="str">
        <f t="shared" si="186"/>
        <v>213</v>
      </c>
      <c r="I892" s="372" t="str">
        <f t="shared" si="182"/>
        <v>21303</v>
      </c>
      <c r="J892" s="372">
        <f t="shared" si="174"/>
        <v>0</v>
      </c>
      <c r="K892" s="372">
        <f t="shared" si="175"/>
        <v>0</v>
      </c>
      <c r="L892" s="236">
        <v>0</v>
      </c>
      <c r="M892" s="372">
        <v>0</v>
      </c>
      <c r="N892" s="236">
        <v>0</v>
      </c>
      <c r="O892" s="372">
        <v>0</v>
      </c>
      <c r="P892" s="372">
        <v>0</v>
      </c>
      <c r="Q892" s="372">
        <v>0</v>
      </c>
    </row>
    <row r="893" ht="36" hidden="1" customHeight="1" spans="1:17">
      <c r="A893" s="341">
        <v>2130318</v>
      </c>
      <c r="B893" s="336" t="s">
        <v>814</v>
      </c>
      <c r="C893" s="388">
        <v>0</v>
      </c>
      <c r="D893" s="489">
        <f t="shared" si="181"/>
        <v>0</v>
      </c>
      <c r="E893" s="488" t="str">
        <f t="shared" si="183"/>
        <v/>
      </c>
      <c r="F893" s="197" t="str">
        <f t="shared" si="184"/>
        <v>否</v>
      </c>
      <c r="G893" s="372" t="str">
        <f t="shared" si="185"/>
        <v>项</v>
      </c>
      <c r="H893" s="372" t="str">
        <f t="shared" si="186"/>
        <v>213</v>
      </c>
      <c r="I893" s="372" t="str">
        <f t="shared" si="182"/>
        <v>21303</v>
      </c>
      <c r="J893" s="372">
        <f t="shared" si="174"/>
        <v>0</v>
      </c>
      <c r="K893" s="372">
        <f t="shared" si="175"/>
        <v>0</v>
      </c>
      <c r="L893" s="236">
        <v>0</v>
      </c>
      <c r="M893" s="372">
        <v>0</v>
      </c>
      <c r="N893" s="236">
        <v>0</v>
      </c>
      <c r="O893" s="372">
        <v>0</v>
      </c>
      <c r="P893" s="372">
        <v>0</v>
      </c>
      <c r="Q893" s="372">
        <v>0</v>
      </c>
    </row>
    <row r="894" ht="36" customHeight="1" spans="1:17">
      <c r="A894" s="341">
        <v>2130319</v>
      </c>
      <c r="B894" s="336" t="s">
        <v>815</v>
      </c>
      <c r="C894" s="388"/>
      <c r="D894" s="489">
        <v>267</v>
      </c>
      <c r="E894" s="488" t="str">
        <f t="shared" si="183"/>
        <v/>
      </c>
      <c r="F894" s="197" t="str">
        <f t="shared" si="184"/>
        <v>是</v>
      </c>
      <c r="G894" s="372" t="str">
        <f t="shared" si="185"/>
        <v>项</v>
      </c>
      <c r="H894" s="372" t="str">
        <f t="shared" si="186"/>
        <v>213</v>
      </c>
      <c r="I894" s="372" t="str">
        <f t="shared" si="182"/>
        <v>21303</v>
      </c>
      <c r="J894" s="372">
        <f t="shared" si="174"/>
        <v>267</v>
      </c>
      <c r="K894" s="372">
        <f t="shared" si="175"/>
        <v>266.99</v>
      </c>
      <c r="L894" s="236">
        <v>0</v>
      </c>
      <c r="M894" s="372">
        <v>0</v>
      </c>
      <c r="N894" s="236">
        <v>0</v>
      </c>
      <c r="O894" s="372">
        <v>0</v>
      </c>
      <c r="P894" s="372">
        <v>266.99</v>
      </c>
      <c r="Q894" s="372">
        <v>0</v>
      </c>
    </row>
    <row r="895" ht="33" customHeight="1" spans="1:17">
      <c r="A895" s="341">
        <v>2130321</v>
      </c>
      <c r="B895" s="336" t="s">
        <v>816</v>
      </c>
      <c r="C895" s="388">
        <v>1</v>
      </c>
      <c r="D895" s="489">
        <v>606</v>
      </c>
      <c r="E895" s="488">
        <f t="shared" si="183"/>
        <v>605</v>
      </c>
      <c r="F895" s="197" t="str">
        <f t="shared" si="184"/>
        <v>是</v>
      </c>
      <c r="G895" s="372" t="str">
        <f t="shared" si="185"/>
        <v>项</v>
      </c>
      <c r="H895" s="372" t="str">
        <f t="shared" si="186"/>
        <v>213</v>
      </c>
      <c r="I895" s="372" t="str">
        <f t="shared" si="182"/>
        <v>21303</v>
      </c>
      <c r="J895" s="372">
        <f t="shared" si="174"/>
        <v>606</v>
      </c>
      <c r="K895" s="372">
        <f t="shared" si="175"/>
        <v>605.99</v>
      </c>
      <c r="L895" s="236">
        <v>1.2</v>
      </c>
      <c r="M895" s="372">
        <v>0</v>
      </c>
      <c r="N895" s="236">
        <v>0</v>
      </c>
      <c r="O895" s="372">
        <v>0</v>
      </c>
      <c r="P895" s="372">
        <v>604.79</v>
      </c>
      <c r="Q895" s="372">
        <v>0</v>
      </c>
    </row>
    <row r="896" ht="36" hidden="1" customHeight="1" spans="1:17">
      <c r="A896" s="341">
        <v>2130322</v>
      </c>
      <c r="B896" s="336" t="s">
        <v>817</v>
      </c>
      <c r="C896" s="388">
        <v>0</v>
      </c>
      <c r="D896" s="489">
        <f t="shared" si="181"/>
        <v>0</v>
      </c>
      <c r="E896" s="488" t="str">
        <f t="shared" si="183"/>
        <v/>
      </c>
      <c r="F896" s="197" t="str">
        <f t="shared" si="184"/>
        <v>否</v>
      </c>
      <c r="G896" s="372" t="str">
        <f t="shared" si="185"/>
        <v>项</v>
      </c>
      <c r="H896" s="372" t="str">
        <f t="shared" si="186"/>
        <v>213</v>
      </c>
      <c r="I896" s="372" t="str">
        <f t="shared" si="182"/>
        <v>21303</v>
      </c>
      <c r="J896" s="372">
        <f t="shared" si="174"/>
        <v>0</v>
      </c>
      <c r="K896" s="372">
        <f t="shared" si="175"/>
        <v>0</v>
      </c>
      <c r="L896" s="236">
        <v>0</v>
      </c>
      <c r="M896" s="372">
        <v>0</v>
      </c>
      <c r="N896" s="236">
        <v>0</v>
      </c>
      <c r="O896" s="372">
        <v>0</v>
      </c>
      <c r="P896" s="372">
        <v>0</v>
      </c>
      <c r="Q896" s="372">
        <v>0</v>
      </c>
    </row>
    <row r="897" ht="36" hidden="1" customHeight="1" spans="1:17">
      <c r="A897" s="341">
        <v>2130333</v>
      </c>
      <c r="B897" s="336" t="s">
        <v>791</v>
      </c>
      <c r="C897" s="388">
        <v>0</v>
      </c>
      <c r="D897" s="489">
        <f t="shared" si="181"/>
        <v>0</v>
      </c>
      <c r="E897" s="488" t="str">
        <f t="shared" si="183"/>
        <v/>
      </c>
      <c r="F897" s="197" t="str">
        <f t="shared" si="184"/>
        <v>否</v>
      </c>
      <c r="G897" s="372" t="str">
        <f t="shared" si="185"/>
        <v>项</v>
      </c>
      <c r="H897" s="372" t="str">
        <f t="shared" si="186"/>
        <v>213</v>
      </c>
      <c r="I897" s="372" t="str">
        <f t="shared" si="182"/>
        <v>21303</v>
      </c>
      <c r="J897" s="372">
        <f t="shared" si="174"/>
        <v>0</v>
      </c>
      <c r="K897" s="372">
        <f t="shared" si="175"/>
        <v>0</v>
      </c>
      <c r="L897" s="236">
        <v>0</v>
      </c>
      <c r="M897" s="372">
        <v>0</v>
      </c>
      <c r="N897" s="236">
        <v>0</v>
      </c>
      <c r="O897" s="372">
        <v>0</v>
      </c>
      <c r="P897" s="372">
        <v>0</v>
      </c>
      <c r="Q897" s="372">
        <v>0</v>
      </c>
    </row>
    <row r="898" ht="36" hidden="1" customHeight="1" spans="1:17">
      <c r="A898" s="341">
        <v>2130334</v>
      </c>
      <c r="B898" s="336" t="s">
        <v>818</v>
      </c>
      <c r="C898" s="388">
        <v>0</v>
      </c>
      <c r="D898" s="489">
        <f t="shared" si="181"/>
        <v>0</v>
      </c>
      <c r="E898" s="488" t="str">
        <f t="shared" si="183"/>
        <v/>
      </c>
      <c r="F898" s="197" t="str">
        <f t="shared" si="184"/>
        <v>否</v>
      </c>
      <c r="G898" s="372" t="str">
        <f t="shared" si="185"/>
        <v>项</v>
      </c>
      <c r="H898" s="372" t="str">
        <f t="shared" si="186"/>
        <v>213</v>
      </c>
      <c r="I898" s="372" t="str">
        <f t="shared" si="182"/>
        <v>21303</v>
      </c>
      <c r="J898" s="372">
        <f t="shared" si="174"/>
        <v>0</v>
      </c>
      <c r="K898" s="372">
        <f t="shared" si="175"/>
        <v>0</v>
      </c>
      <c r="L898" s="236">
        <v>0</v>
      </c>
      <c r="M898" s="372">
        <v>0</v>
      </c>
      <c r="N898" s="236">
        <v>0</v>
      </c>
      <c r="O898" s="372">
        <v>0</v>
      </c>
      <c r="P898" s="372">
        <v>0</v>
      </c>
      <c r="Q898" s="372">
        <v>0</v>
      </c>
    </row>
    <row r="899" ht="33" customHeight="1" spans="1:17">
      <c r="A899" s="341">
        <v>2130335</v>
      </c>
      <c r="B899" s="336" t="s">
        <v>1716</v>
      </c>
      <c r="C899" s="388">
        <v>166</v>
      </c>
      <c r="D899" s="489">
        <v>457</v>
      </c>
      <c r="E899" s="488">
        <f t="shared" si="183"/>
        <v>1.75301204819277</v>
      </c>
      <c r="F899" s="197" t="str">
        <f t="shared" si="184"/>
        <v>是</v>
      </c>
      <c r="G899" s="372" t="str">
        <f t="shared" si="185"/>
        <v>项</v>
      </c>
      <c r="H899" s="372" t="str">
        <f t="shared" si="186"/>
        <v>213</v>
      </c>
      <c r="I899" s="372" t="str">
        <f t="shared" si="182"/>
        <v>21303</v>
      </c>
      <c r="J899" s="372">
        <f t="shared" si="174"/>
        <v>457</v>
      </c>
      <c r="K899" s="372">
        <f t="shared" si="175"/>
        <v>457.117471</v>
      </c>
      <c r="L899" s="236">
        <v>0</v>
      </c>
      <c r="M899" s="372">
        <v>5</v>
      </c>
      <c r="N899" s="236">
        <v>0</v>
      </c>
      <c r="O899" s="372">
        <v>146</v>
      </c>
      <c r="P899" s="372">
        <v>306.117471</v>
      </c>
      <c r="Q899" s="372">
        <v>146</v>
      </c>
    </row>
    <row r="900" ht="36" hidden="1" customHeight="1" spans="1:17">
      <c r="A900" s="341">
        <v>2130336</v>
      </c>
      <c r="B900" s="336" t="s">
        <v>820</v>
      </c>
      <c r="C900" s="388">
        <v>0</v>
      </c>
      <c r="D900" s="489">
        <f t="shared" si="181"/>
        <v>0</v>
      </c>
      <c r="E900" s="488" t="str">
        <f t="shared" si="183"/>
        <v/>
      </c>
      <c r="F900" s="197" t="str">
        <f t="shared" si="184"/>
        <v>否</v>
      </c>
      <c r="G900" s="372" t="str">
        <f t="shared" si="185"/>
        <v>项</v>
      </c>
      <c r="H900" s="372" t="str">
        <f t="shared" si="186"/>
        <v>213</v>
      </c>
      <c r="I900" s="372" t="str">
        <f t="shared" si="182"/>
        <v>21303</v>
      </c>
      <c r="J900" s="372">
        <f t="shared" si="174"/>
        <v>0</v>
      </c>
      <c r="K900" s="372">
        <f t="shared" si="175"/>
        <v>0</v>
      </c>
      <c r="L900" s="236">
        <v>0</v>
      </c>
      <c r="M900" s="372">
        <v>0</v>
      </c>
      <c r="N900" s="236">
        <v>0</v>
      </c>
      <c r="O900" s="372">
        <v>0</v>
      </c>
      <c r="P900" s="372">
        <v>0</v>
      </c>
      <c r="Q900" s="372">
        <v>0</v>
      </c>
    </row>
    <row r="901" ht="36" hidden="1" customHeight="1" spans="1:17">
      <c r="A901" s="341">
        <v>2130337</v>
      </c>
      <c r="B901" s="336" t="s">
        <v>821</v>
      </c>
      <c r="C901" s="388">
        <v>0</v>
      </c>
      <c r="D901" s="489">
        <f t="shared" si="181"/>
        <v>0</v>
      </c>
      <c r="E901" s="488" t="str">
        <f t="shared" si="183"/>
        <v/>
      </c>
      <c r="F901" s="197" t="str">
        <f t="shared" si="184"/>
        <v>否</v>
      </c>
      <c r="G901" s="372" t="str">
        <f t="shared" si="185"/>
        <v>项</v>
      </c>
      <c r="H901" s="372" t="str">
        <f t="shared" si="186"/>
        <v>213</v>
      </c>
      <c r="I901" s="372" t="str">
        <f t="shared" si="182"/>
        <v>21303</v>
      </c>
      <c r="J901" s="372">
        <f t="shared" ref="J901:J964" si="187">ROUND(K901,0)</f>
        <v>0</v>
      </c>
      <c r="K901" s="372">
        <f t="shared" si="175"/>
        <v>0</v>
      </c>
      <c r="L901" s="236">
        <v>0</v>
      </c>
      <c r="M901" s="372">
        <v>0</v>
      </c>
      <c r="N901" s="236">
        <v>0</v>
      </c>
      <c r="O901" s="372">
        <v>0</v>
      </c>
      <c r="P901" s="372">
        <v>0</v>
      </c>
      <c r="Q901" s="372">
        <v>0</v>
      </c>
    </row>
    <row r="902" ht="33" hidden="1" customHeight="1" spans="1:17">
      <c r="A902" s="341">
        <v>2130399</v>
      </c>
      <c r="B902" s="336" t="s">
        <v>822</v>
      </c>
      <c r="C902" s="388">
        <v>0</v>
      </c>
      <c r="D902" s="489">
        <f t="shared" si="181"/>
        <v>0</v>
      </c>
      <c r="E902" s="488" t="str">
        <f t="shared" si="183"/>
        <v/>
      </c>
      <c r="F902" s="197" t="str">
        <f t="shared" si="184"/>
        <v>否</v>
      </c>
      <c r="G902" s="372" t="str">
        <f t="shared" si="185"/>
        <v>项</v>
      </c>
      <c r="H902" s="372" t="str">
        <f t="shared" si="186"/>
        <v>213</v>
      </c>
      <c r="I902" s="372" t="str">
        <f t="shared" si="182"/>
        <v>21303</v>
      </c>
      <c r="J902" s="372">
        <f t="shared" si="187"/>
        <v>0</v>
      </c>
      <c r="K902" s="372">
        <f t="shared" si="175"/>
        <v>0</v>
      </c>
      <c r="L902" s="236">
        <v>0</v>
      </c>
      <c r="M902" s="372">
        <v>0</v>
      </c>
      <c r="N902" s="236">
        <v>0</v>
      </c>
      <c r="O902" s="372">
        <v>0</v>
      </c>
      <c r="P902" s="372">
        <v>0</v>
      </c>
      <c r="Q902" s="372">
        <v>0</v>
      </c>
    </row>
    <row r="903" ht="33" customHeight="1" spans="1:16">
      <c r="A903" s="341">
        <v>21305</v>
      </c>
      <c r="B903" s="336" t="s">
        <v>1717</v>
      </c>
      <c r="C903" s="487">
        <f>SUM(C904:C913)</f>
        <v>51181</v>
      </c>
      <c r="D903" s="487">
        <f>SUM(D904:D913)</f>
        <v>57945</v>
      </c>
      <c r="E903" s="488">
        <f t="shared" si="183"/>
        <v>0.13215841816299</v>
      </c>
      <c r="F903" s="197" t="str">
        <f t="shared" si="184"/>
        <v>是</v>
      </c>
      <c r="G903" s="372" t="str">
        <f t="shared" si="185"/>
        <v>款</v>
      </c>
      <c r="H903" s="372" t="str">
        <f t="shared" si="186"/>
        <v>213</v>
      </c>
      <c r="I903" s="372" t="str">
        <f t="shared" si="182"/>
        <v>21305</v>
      </c>
      <c r="J903" s="372">
        <f t="shared" si="187"/>
        <v>0</v>
      </c>
      <c r="K903" s="372">
        <f t="shared" ref="K903:K966" si="188">SUM(L903:P903)</f>
        <v>0</v>
      </c>
      <c r="L903" s="236">
        <v>0</v>
      </c>
      <c r="N903" s="236">
        <v>0</v>
      </c>
      <c r="P903" s="372">
        <v>0</v>
      </c>
    </row>
    <row r="904" ht="33" customHeight="1" spans="1:17">
      <c r="A904" s="341">
        <v>2130501</v>
      </c>
      <c r="B904" s="336" t="s">
        <v>145</v>
      </c>
      <c r="C904" s="388">
        <v>232</v>
      </c>
      <c r="D904" s="489">
        <v>192</v>
      </c>
      <c r="E904" s="488">
        <f t="shared" si="183"/>
        <v>-0.172413793103448</v>
      </c>
      <c r="F904" s="197" t="str">
        <f t="shared" si="184"/>
        <v>是</v>
      </c>
      <c r="G904" s="372" t="str">
        <f t="shared" si="185"/>
        <v>项</v>
      </c>
      <c r="H904" s="372" t="str">
        <f t="shared" si="186"/>
        <v>213</v>
      </c>
      <c r="I904" s="372" t="str">
        <f t="shared" si="182"/>
        <v>21305</v>
      </c>
      <c r="J904" s="372">
        <f t="shared" si="187"/>
        <v>192</v>
      </c>
      <c r="K904" s="372">
        <f t="shared" si="188"/>
        <v>191.946296</v>
      </c>
      <c r="L904" s="236">
        <v>191.946296</v>
      </c>
      <c r="M904" s="372">
        <v>0</v>
      </c>
      <c r="N904" s="236">
        <v>0</v>
      </c>
      <c r="O904" s="372">
        <v>0</v>
      </c>
      <c r="P904" s="372">
        <v>0</v>
      </c>
      <c r="Q904" s="372">
        <v>0</v>
      </c>
    </row>
    <row r="905" ht="36" hidden="1" customHeight="1" spans="1:17">
      <c r="A905" s="341">
        <v>2130502</v>
      </c>
      <c r="B905" s="336" t="s">
        <v>146</v>
      </c>
      <c r="C905" s="388">
        <v>0</v>
      </c>
      <c r="D905" s="489">
        <f>ROUND(J905-Q905,0)</f>
        <v>0</v>
      </c>
      <c r="E905" s="488" t="str">
        <f t="shared" si="183"/>
        <v/>
      </c>
      <c r="F905" s="197" t="str">
        <f t="shared" si="184"/>
        <v>否</v>
      </c>
      <c r="G905" s="372" t="str">
        <f t="shared" si="185"/>
        <v>项</v>
      </c>
      <c r="H905" s="372" t="str">
        <f t="shared" si="186"/>
        <v>213</v>
      </c>
      <c r="I905" s="372" t="str">
        <f t="shared" si="182"/>
        <v>21305</v>
      </c>
      <c r="J905" s="372">
        <f t="shared" si="187"/>
        <v>0</v>
      </c>
      <c r="K905" s="372">
        <f t="shared" si="188"/>
        <v>0</v>
      </c>
      <c r="L905" s="236">
        <v>0</v>
      </c>
      <c r="M905" s="372">
        <v>0</v>
      </c>
      <c r="N905" s="236">
        <v>0</v>
      </c>
      <c r="O905" s="372">
        <v>0</v>
      </c>
      <c r="P905" s="372">
        <v>0</v>
      </c>
      <c r="Q905" s="372">
        <v>0</v>
      </c>
    </row>
    <row r="906" ht="36" hidden="1" customHeight="1" spans="1:17">
      <c r="A906" s="341">
        <v>2130503</v>
      </c>
      <c r="B906" s="336" t="s">
        <v>147</v>
      </c>
      <c r="C906" s="388">
        <v>0</v>
      </c>
      <c r="D906" s="489">
        <f>ROUND(J906-Q906,0)</f>
        <v>0</v>
      </c>
      <c r="E906" s="488" t="str">
        <f t="shared" si="183"/>
        <v/>
      </c>
      <c r="F906" s="197" t="str">
        <f t="shared" si="184"/>
        <v>否</v>
      </c>
      <c r="G906" s="372" t="str">
        <f t="shared" si="185"/>
        <v>项</v>
      </c>
      <c r="H906" s="372" t="str">
        <f t="shared" si="186"/>
        <v>213</v>
      </c>
      <c r="I906" s="372" t="str">
        <f t="shared" si="182"/>
        <v>21305</v>
      </c>
      <c r="J906" s="372">
        <f t="shared" si="187"/>
        <v>0</v>
      </c>
      <c r="K906" s="372">
        <f t="shared" si="188"/>
        <v>0</v>
      </c>
      <c r="L906" s="236">
        <v>0</v>
      </c>
      <c r="M906" s="372">
        <v>0</v>
      </c>
      <c r="N906" s="236">
        <v>0</v>
      </c>
      <c r="O906" s="372">
        <v>0</v>
      </c>
      <c r="P906" s="372">
        <v>0</v>
      </c>
      <c r="Q906" s="372">
        <v>0</v>
      </c>
    </row>
    <row r="907" ht="33" customHeight="1" spans="1:18">
      <c r="A907" s="341">
        <v>2130504</v>
      </c>
      <c r="B907" s="336" t="s">
        <v>831</v>
      </c>
      <c r="C907" s="388">
        <v>24347</v>
      </c>
      <c r="D907" s="489">
        <v>52408</v>
      </c>
      <c r="E907" s="488">
        <f t="shared" si="183"/>
        <v>1.15254446132994</v>
      </c>
      <c r="F907" s="197" t="str">
        <f t="shared" si="184"/>
        <v>是</v>
      </c>
      <c r="G907" s="372" t="str">
        <f t="shared" si="185"/>
        <v>项</v>
      </c>
      <c r="H907" s="372" t="str">
        <f t="shared" si="186"/>
        <v>213</v>
      </c>
      <c r="I907" s="372" t="str">
        <f t="shared" si="182"/>
        <v>21305</v>
      </c>
      <c r="J907" s="372">
        <f t="shared" si="187"/>
        <v>52408</v>
      </c>
      <c r="K907" s="372">
        <f t="shared" si="188"/>
        <v>52408.127649</v>
      </c>
      <c r="L907" s="236">
        <v>0</v>
      </c>
      <c r="M907" s="372">
        <v>0</v>
      </c>
      <c r="N907" s="236">
        <v>0</v>
      </c>
      <c r="O907" s="372">
        <v>49000</v>
      </c>
      <c r="P907" s="372">
        <v>3408.127649</v>
      </c>
      <c r="Q907" s="372">
        <v>25707</v>
      </c>
      <c r="R907" s="372">
        <v>7000</v>
      </c>
    </row>
    <row r="908" ht="33" customHeight="1" spans="1:17">
      <c r="A908" s="341">
        <v>2130505</v>
      </c>
      <c r="B908" s="336" t="s">
        <v>832</v>
      </c>
      <c r="C908" s="388">
        <v>21772</v>
      </c>
      <c r="D908" s="489">
        <v>3127</v>
      </c>
      <c r="E908" s="488">
        <f t="shared" si="183"/>
        <v>-0.856375160756936</v>
      </c>
      <c r="F908" s="197" t="str">
        <f t="shared" si="184"/>
        <v>是</v>
      </c>
      <c r="G908" s="372" t="str">
        <f t="shared" si="185"/>
        <v>项</v>
      </c>
      <c r="H908" s="372" t="str">
        <f t="shared" si="186"/>
        <v>213</v>
      </c>
      <c r="I908" s="372" t="str">
        <f t="shared" si="182"/>
        <v>21305</v>
      </c>
      <c r="J908" s="372">
        <f t="shared" si="187"/>
        <v>3127</v>
      </c>
      <c r="K908" s="372">
        <f t="shared" si="188"/>
        <v>3126.797056</v>
      </c>
      <c r="L908" s="236">
        <v>0</v>
      </c>
      <c r="M908" s="372">
        <v>0</v>
      </c>
      <c r="N908" s="236">
        <v>0</v>
      </c>
      <c r="O908" s="372">
        <v>0</v>
      </c>
      <c r="P908" s="372">
        <v>3126.797056</v>
      </c>
      <c r="Q908" s="372">
        <v>0</v>
      </c>
    </row>
    <row r="909" ht="33" customHeight="1" spans="1:17">
      <c r="A909" s="341">
        <v>2130506</v>
      </c>
      <c r="B909" s="336" t="s">
        <v>833</v>
      </c>
      <c r="C909" s="388">
        <v>483</v>
      </c>
      <c r="D909" s="489"/>
      <c r="E909" s="488">
        <f t="shared" si="183"/>
        <v>-1</v>
      </c>
      <c r="F909" s="197" t="str">
        <f t="shared" si="184"/>
        <v>是</v>
      </c>
      <c r="G909" s="372" t="str">
        <f t="shared" si="185"/>
        <v>项</v>
      </c>
      <c r="H909" s="372" t="str">
        <f t="shared" si="186"/>
        <v>213</v>
      </c>
      <c r="I909" s="372" t="str">
        <f t="shared" si="182"/>
        <v>21305</v>
      </c>
      <c r="J909" s="372">
        <f t="shared" si="187"/>
        <v>0</v>
      </c>
      <c r="K909" s="372">
        <f t="shared" si="188"/>
        <v>0</v>
      </c>
      <c r="L909" s="236">
        <v>0</v>
      </c>
      <c r="M909" s="372">
        <v>0</v>
      </c>
      <c r="N909" s="236">
        <v>0</v>
      </c>
      <c r="O909" s="372">
        <v>0</v>
      </c>
      <c r="P909" s="372">
        <v>0</v>
      </c>
      <c r="Q909" s="372">
        <v>0</v>
      </c>
    </row>
    <row r="910" ht="33" customHeight="1" spans="1:17">
      <c r="A910" s="341">
        <v>2130507</v>
      </c>
      <c r="B910" s="336" t="s">
        <v>1718</v>
      </c>
      <c r="C910" s="388">
        <v>2135</v>
      </c>
      <c r="D910" s="489">
        <v>40</v>
      </c>
      <c r="E910" s="488">
        <f t="shared" si="183"/>
        <v>-0.981264637002342</v>
      </c>
      <c r="F910" s="197" t="str">
        <f t="shared" si="184"/>
        <v>是</v>
      </c>
      <c r="G910" s="372" t="str">
        <f t="shared" si="185"/>
        <v>项</v>
      </c>
      <c r="H910" s="372" t="str">
        <f t="shared" si="186"/>
        <v>213</v>
      </c>
      <c r="I910" s="372" t="str">
        <f t="shared" si="182"/>
        <v>21305</v>
      </c>
      <c r="J910" s="372">
        <f t="shared" si="187"/>
        <v>40</v>
      </c>
      <c r="K910" s="372">
        <f t="shared" si="188"/>
        <v>40.383611</v>
      </c>
      <c r="L910" s="236">
        <v>0</v>
      </c>
      <c r="M910" s="372">
        <v>0</v>
      </c>
      <c r="N910" s="236">
        <v>0</v>
      </c>
      <c r="O910" s="372">
        <v>0</v>
      </c>
      <c r="P910" s="372">
        <v>40.383611</v>
      </c>
      <c r="Q910" s="372">
        <v>0</v>
      </c>
    </row>
    <row r="911" ht="36" hidden="1" customHeight="1" spans="1:17">
      <c r="A911" s="341">
        <v>2130508</v>
      </c>
      <c r="B911" s="336" t="s">
        <v>835</v>
      </c>
      <c r="C911" s="388">
        <v>0</v>
      </c>
      <c r="D911" s="489">
        <f>ROUND(J911-Q911,0)</f>
        <v>0</v>
      </c>
      <c r="E911" s="488" t="str">
        <f t="shared" si="183"/>
        <v/>
      </c>
      <c r="F911" s="197" t="str">
        <f t="shared" si="184"/>
        <v>否</v>
      </c>
      <c r="G911" s="372" t="str">
        <f t="shared" si="185"/>
        <v>项</v>
      </c>
      <c r="H911" s="372" t="str">
        <f t="shared" si="186"/>
        <v>213</v>
      </c>
      <c r="I911" s="372" t="str">
        <f t="shared" si="182"/>
        <v>21305</v>
      </c>
      <c r="J911" s="372">
        <f t="shared" si="187"/>
        <v>0</v>
      </c>
      <c r="K911" s="372">
        <f t="shared" si="188"/>
        <v>0</v>
      </c>
      <c r="L911" s="236">
        <v>0</v>
      </c>
      <c r="M911" s="372">
        <v>0</v>
      </c>
      <c r="N911" s="236">
        <v>0</v>
      </c>
      <c r="O911" s="372">
        <v>0</v>
      </c>
      <c r="P911" s="372">
        <v>0</v>
      </c>
      <c r="Q911" s="372">
        <v>0</v>
      </c>
    </row>
    <row r="912" ht="33" customHeight="1" spans="1:17">
      <c r="A912" s="341">
        <v>2130550</v>
      </c>
      <c r="B912" s="336" t="s">
        <v>154</v>
      </c>
      <c r="C912" s="388">
        <v>192</v>
      </c>
      <c r="D912" s="489">
        <v>182</v>
      </c>
      <c r="E912" s="488">
        <f t="shared" si="183"/>
        <v>-0.0520833333333334</v>
      </c>
      <c r="F912" s="197" t="str">
        <f t="shared" si="184"/>
        <v>是</v>
      </c>
      <c r="G912" s="372" t="str">
        <f t="shared" si="185"/>
        <v>项</v>
      </c>
      <c r="H912" s="372" t="str">
        <f t="shared" si="186"/>
        <v>213</v>
      </c>
      <c r="I912" s="372" t="str">
        <f t="shared" si="182"/>
        <v>21305</v>
      </c>
      <c r="J912" s="372">
        <f t="shared" si="187"/>
        <v>182</v>
      </c>
      <c r="K912" s="372">
        <f t="shared" si="188"/>
        <v>182.446121</v>
      </c>
      <c r="L912" s="236">
        <v>182.446121</v>
      </c>
      <c r="M912" s="372">
        <v>0</v>
      </c>
      <c r="N912" s="236">
        <v>0</v>
      </c>
      <c r="O912" s="372">
        <v>0</v>
      </c>
      <c r="P912" s="372">
        <v>0</v>
      </c>
      <c r="Q912" s="372">
        <v>0</v>
      </c>
    </row>
    <row r="913" ht="33" customHeight="1" spans="1:18">
      <c r="A913" s="341">
        <v>2130599</v>
      </c>
      <c r="B913" s="336" t="s">
        <v>1719</v>
      </c>
      <c r="C913" s="388">
        <v>2020</v>
      </c>
      <c r="D913" s="489">
        <v>1996</v>
      </c>
      <c r="E913" s="488">
        <f t="shared" si="183"/>
        <v>-0.0118811881188119</v>
      </c>
      <c r="F913" s="197" t="str">
        <f t="shared" si="184"/>
        <v>是</v>
      </c>
      <c r="G913" s="372" t="str">
        <f t="shared" si="185"/>
        <v>项</v>
      </c>
      <c r="H913" s="372" t="str">
        <f t="shared" si="186"/>
        <v>213</v>
      </c>
      <c r="I913" s="372" t="str">
        <f t="shared" si="182"/>
        <v>21305</v>
      </c>
      <c r="J913" s="372">
        <f t="shared" si="187"/>
        <v>1996</v>
      </c>
      <c r="K913" s="372">
        <f t="shared" si="188"/>
        <v>1995.899083</v>
      </c>
      <c r="L913" s="236">
        <v>0</v>
      </c>
      <c r="M913" s="372">
        <v>447.03</v>
      </c>
      <c r="N913" s="236">
        <v>0</v>
      </c>
      <c r="O913" s="372">
        <v>195.27264</v>
      </c>
      <c r="P913" s="372">
        <v>1353.596443</v>
      </c>
      <c r="Q913" s="372">
        <v>0</v>
      </c>
      <c r="R913" s="372">
        <v>64.53</v>
      </c>
    </row>
    <row r="914" ht="33" customHeight="1" spans="1:16">
      <c r="A914" s="341">
        <v>21307</v>
      </c>
      <c r="B914" s="336" t="s">
        <v>843</v>
      </c>
      <c r="C914" s="487">
        <f>SUM(C915:C920)</f>
        <v>3933</v>
      </c>
      <c r="D914" s="487">
        <f>SUM(D915:D920)</f>
        <v>5088</v>
      </c>
      <c r="E914" s="488">
        <f t="shared" si="183"/>
        <v>0.293668954996186</v>
      </c>
      <c r="F914" s="197" t="str">
        <f t="shared" si="184"/>
        <v>是</v>
      </c>
      <c r="G914" s="372" t="str">
        <f t="shared" si="185"/>
        <v>款</v>
      </c>
      <c r="H914" s="372" t="str">
        <f t="shared" si="186"/>
        <v>213</v>
      </c>
      <c r="I914" s="372" t="str">
        <f t="shared" si="182"/>
        <v>21307</v>
      </c>
      <c r="J914" s="372">
        <f t="shared" si="187"/>
        <v>0</v>
      </c>
      <c r="K914" s="372">
        <f t="shared" si="188"/>
        <v>0</v>
      </c>
      <c r="L914" s="236">
        <v>0</v>
      </c>
      <c r="N914" s="236">
        <v>0</v>
      </c>
      <c r="O914" s="372">
        <v>0</v>
      </c>
      <c r="P914" s="372">
        <v>0</v>
      </c>
    </row>
    <row r="915" ht="33" customHeight="1" spans="1:17">
      <c r="A915" s="341">
        <v>2130701</v>
      </c>
      <c r="B915" s="336" t="s">
        <v>1720</v>
      </c>
      <c r="C915" s="388">
        <v>110</v>
      </c>
      <c r="D915" s="489">
        <v>199</v>
      </c>
      <c r="E915" s="488">
        <f t="shared" si="183"/>
        <v>0.809090909090909</v>
      </c>
      <c r="F915" s="197" t="str">
        <f t="shared" si="184"/>
        <v>是</v>
      </c>
      <c r="G915" s="372" t="str">
        <f t="shared" si="185"/>
        <v>项</v>
      </c>
      <c r="H915" s="372" t="str">
        <f t="shared" si="186"/>
        <v>213</v>
      </c>
      <c r="I915" s="372" t="str">
        <f t="shared" si="182"/>
        <v>21307</v>
      </c>
      <c r="J915" s="372">
        <f t="shared" si="187"/>
        <v>199</v>
      </c>
      <c r="K915" s="372">
        <f t="shared" si="188"/>
        <v>198.87</v>
      </c>
      <c r="L915" s="236">
        <v>0</v>
      </c>
      <c r="M915" s="372">
        <v>0</v>
      </c>
      <c r="N915" s="236">
        <v>0</v>
      </c>
      <c r="O915" s="372">
        <v>0</v>
      </c>
      <c r="P915" s="372">
        <v>198.87</v>
      </c>
      <c r="Q915" s="372">
        <v>0</v>
      </c>
    </row>
    <row r="916" ht="36" hidden="1" customHeight="1" spans="1:17">
      <c r="A916" s="341">
        <v>2130704</v>
      </c>
      <c r="B916" s="336" t="s">
        <v>845</v>
      </c>
      <c r="C916" s="388">
        <v>0</v>
      </c>
      <c r="D916" s="489">
        <f>ROUND(J916-Q916,0)</f>
        <v>0</v>
      </c>
      <c r="E916" s="488" t="str">
        <f t="shared" si="183"/>
        <v/>
      </c>
      <c r="F916" s="197" t="str">
        <f t="shared" si="184"/>
        <v>否</v>
      </c>
      <c r="G916" s="372" t="str">
        <f t="shared" si="185"/>
        <v>项</v>
      </c>
      <c r="H916" s="372" t="str">
        <f t="shared" si="186"/>
        <v>213</v>
      </c>
      <c r="I916" s="372" t="str">
        <f t="shared" si="182"/>
        <v>21307</v>
      </c>
      <c r="J916" s="372">
        <f t="shared" si="187"/>
        <v>0</v>
      </c>
      <c r="K916" s="372">
        <f t="shared" si="188"/>
        <v>0</v>
      </c>
      <c r="L916" s="236">
        <v>0</v>
      </c>
      <c r="M916" s="372">
        <v>0</v>
      </c>
      <c r="N916" s="236">
        <v>0</v>
      </c>
      <c r="O916" s="372">
        <v>0</v>
      </c>
      <c r="P916" s="372">
        <v>0</v>
      </c>
      <c r="Q916" s="372">
        <v>0</v>
      </c>
    </row>
    <row r="917" ht="33" customHeight="1" spans="1:17">
      <c r="A917" s="341">
        <v>2130705</v>
      </c>
      <c r="B917" s="336" t="s">
        <v>846</v>
      </c>
      <c r="C917" s="388">
        <v>2755</v>
      </c>
      <c r="D917" s="489">
        <v>3888</v>
      </c>
      <c r="E917" s="488">
        <f t="shared" si="183"/>
        <v>0.411252268602541</v>
      </c>
      <c r="F917" s="197" t="str">
        <f t="shared" si="184"/>
        <v>是</v>
      </c>
      <c r="G917" s="372" t="str">
        <f t="shared" si="185"/>
        <v>项</v>
      </c>
      <c r="H917" s="372" t="str">
        <f t="shared" si="186"/>
        <v>213</v>
      </c>
      <c r="I917" s="372" t="str">
        <f t="shared" si="182"/>
        <v>21307</v>
      </c>
      <c r="J917" s="372">
        <f t="shared" si="187"/>
        <v>3888</v>
      </c>
      <c r="K917" s="372">
        <f t="shared" si="188"/>
        <v>3888.44802</v>
      </c>
      <c r="L917" s="236">
        <v>2883.02032</v>
      </c>
      <c r="M917" s="372">
        <v>0</v>
      </c>
      <c r="N917" s="236">
        <v>1005.4277</v>
      </c>
      <c r="O917" s="372">
        <v>0</v>
      </c>
      <c r="P917" s="372">
        <v>0</v>
      </c>
      <c r="Q917" s="372">
        <v>0</v>
      </c>
    </row>
    <row r="918" ht="33" customHeight="1" spans="1:17">
      <c r="A918" s="341">
        <v>2130706</v>
      </c>
      <c r="B918" s="336" t="s">
        <v>847</v>
      </c>
      <c r="C918" s="388">
        <v>903</v>
      </c>
      <c r="D918" s="489">
        <v>1001</v>
      </c>
      <c r="E918" s="488">
        <f t="shared" si="183"/>
        <v>0.108527131782946</v>
      </c>
      <c r="F918" s="197" t="str">
        <f t="shared" si="184"/>
        <v>是</v>
      </c>
      <c r="G918" s="372" t="str">
        <f t="shared" si="185"/>
        <v>项</v>
      </c>
      <c r="H918" s="372" t="str">
        <f t="shared" si="186"/>
        <v>213</v>
      </c>
      <c r="I918" s="372" t="str">
        <f t="shared" si="182"/>
        <v>21307</v>
      </c>
      <c r="J918" s="372">
        <f t="shared" si="187"/>
        <v>1001</v>
      </c>
      <c r="K918" s="372">
        <f t="shared" si="188"/>
        <v>1000.86</v>
      </c>
      <c r="L918" s="236">
        <v>535.596</v>
      </c>
      <c r="M918" s="372">
        <v>0</v>
      </c>
      <c r="N918" s="236">
        <v>465.264</v>
      </c>
      <c r="O918" s="372">
        <v>0</v>
      </c>
      <c r="P918" s="372">
        <v>0</v>
      </c>
      <c r="Q918" s="372">
        <v>0</v>
      </c>
    </row>
    <row r="919" ht="36" customHeight="1" spans="1:17">
      <c r="A919" s="341">
        <v>2130707</v>
      </c>
      <c r="B919" s="336" t="s">
        <v>848</v>
      </c>
      <c r="C919" s="388">
        <v>165</v>
      </c>
      <c r="D919" s="489"/>
      <c r="E919" s="488">
        <f t="shared" si="183"/>
        <v>-1</v>
      </c>
      <c r="F919" s="197" t="str">
        <f t="shared" si="184"/>
        <v>是</v>
      </c>
      <c r="G919" s="372" t="str">
        <f t="shared" si="185"/>
        <v>项</v>
      </c>
      <c r="H919" s="372" t="str">
        <f t="shared" si="186"/>
        <v>213</v>
      </c>
      <c r="I919" s="372" t="str">
        <f t="shared" si="182"/>
        <v>21307</v>
      </c>
      <c r="J919" s="372">
        <f t="shared" si="187"/>
        <v>0</v>
      </c>
      <c r="K919" s="372">
        <f t="shared" si="188"/>
        <v>0</v>
      </c>
      <c r="L919" s="236">
        <v>0</v>
      </c>
      <c r="M919" s="372">
        <v>0</v>
      </c>
      <c r="N919" s="236">
        <v>0</v>
      </c>
      <c r="O919" s="372">
        <v>0</v>
      </c>
      <c r="P919" s="372">
        <v>0</v>
      </c>
      <c r="Q919" s="372">
        <v>0</v>
      </c>
    </row>
    <row r="920" ht="36" hidden="1" customHeight="1" spans="1:17">
      <c r="A920" s="341">
        <v>2130799</v>
      </c>
      <c r="B920" s="336" t="s">
        <v>849</v>
      </c>
      <c r="C920" s="388">
        <v>0</v>
      </c>
      <c r="D920" s="489">
        <f>ROUND(J920-Q920,0)</f>
        <v>0</v>
      </c>
      <c r="E920" s="488" t="str">
        <f t="shared" si="183"/>
        <v/>
      </c>
      <c r="F920" s="197" t="str">
        <f t="shared" si="184"/>
        <v>否</v>
      </c>
      <c r="G920" s="372" t="str">
        <f t="shared" si="185"/>
        <v>项</v>
      </c>
      <c r="H920" s="372" t="str">
        <f t="shared" si="186"/>
        <v>213</v>
      </c>
      <c r="I920" s="372" t="str">
        <f t="shared" si="182"/>
        <v>21307</v>
      </c>
      <c r="J920" s="372">
        <f t="shared" si="187"/>
        <v>0</v>
      </c>
      <c r="K920" s="372">
        <f t="shared" si="188"/>
        <v>0</v>
      </c>
      <c r="L920" s="236">
        <v>0</v>
      </c>
      <c r="M920" s="372">
        <v>0</v>
      </c>
      <c r="N920" s="236">
        <v>0</v>
      </c>
      <c r="O920" s="372">
        <v>0</v>
      </c>
      <c r="P920" s="372">
        <v>0</v>
      </c>
      <c r="Q920" s="372">
        <v>0</v>
      </c>
    </row>
    <row r="921" ht="33" customHeight="1" spans="1:16">
      <c r="A921" s="341">
        <v>21308</v>
      </c>
      <c r="B921" s="336" t="s">
        <v>850</v>
      </c>
      <c r="C921" s="487">
        <f>SUM(C922:C926)</f>
        <v>1211</v>
      </c>
      <c r="D921" s="487">
        <f>SUM(D922:D926)</f>
        <v>2538</v>
      </c>
      <c r="E921" s="488">
        <f t="shared" si="183"/>
        <v>1.09578860445912</v>
      </c>
      <c r="F921" s="197" t="str">
        <f t="shared" si="184"/>
        <v>是</v>
      </c>
      <c r="G921" s="372" t="str">
        <f t="shared" si="185"/>
        <v>款</v>
      </c>
      <c r="H921" s="372" t="str">
        <f t="shared" si="186"/>
        <v>213</v>
      </c>
      <c r="I921" s="372" t="str">
        <f t="shared" si="182"/>
        <v>21308</v>
      </c>
      <c r="J921" s="372">
        <f t="shared" si="187"/>
        <v>0</v>
      </c>
      <c r="K921" s="372">
        <f t="shared" si="188"/>
        <v>0</v>
      </c>
      <c r="L921" s="236">
        <v>0</v>
      </c>
      <c r="N921" s="236">
        <v>0</v>
      </c>
      <c r="P921" s="372">
        <v>0</v>
      </c>
    </row>
    <row r="922" ht="36" hidden="1" customHeight="1" spans="1:17">
      <c r="A922" s="341">
        <v>2130801</v>
      </c>
      <c r="B922" s="336" t="s">
        <v>851</v>
      </c>
      <c r="C922" s="388">
        <v>0</v>
      </c>
      <c r="D922" s="489">
        <f>ROUND(J922-Q922,0)</f>
        <v>0</v>
      </c>
      <c r="E922" s="488" t="str">
        <f t="shared" si="183"/>
        <v/>
      </c>
      <c r="F922" s="197" t="str">
        <f t="shared" si="184"/>
        <v>否</v>
      </c>
      <c r="G922" s="372" t="str">
        <f t="shared" si="185"/>
        <v>项</v>
      </c>
      <c r="H922" s="372" t="str">
        <f t="shared" si="186"/>
        <v>213</v>
      </c>
      <c r="I922" s="372" t="str">
        <f t="shared" si="182"/>
        <v>21308</v>
      </c>
      <c r="J922" s="372">
        <f t="shared" si="187"/>
        <v>0</v>
      </c>
      <c r="K922" s="372">
        <f t="shared" si="188"/>
        <v>0</v>
      </c>
      <c r="L922" s="236">
        <v>0</v>
      </c>
      <c r="M922" s="372">
        <v>0</v>
      </c>
      <c r="N922" s="236">
        <v>0</v>
      </c>
      <c r="O922" s="372">
        <v>0</v>
      </c>
      <c r="P922" s="372">
        <v>0</v>
      </c>
      <c r="Q922" s="372">
        <v>0</v>
      </c>
    </row>
    <row r="923" ht="33" customHeight="1" spans="1:17">
      <c r="A923" s="341">
        <v>2130803</v>
      </c>
      <c r="B923" s="336" t="s">
        <v>853</v>
      </c>
      <c r="C923" s="388">
        <v>202</v>
      </c>
      <c r="D923" s="489">
        <v>2129</v>
      </c>
      <c r="E923" s="488">
        <f t="shared" si="183"/>
        <v>9.53960396039604</v>
      </c>
      <c r="F923" s="197" t="str">
        <f t="shared" si="184"/>
        <v>是</v>
      </c>
      <c r="G923" s="372" t="str">
        <f t="shared" si="185"/>
        <v>项</v>
      </c>
      <c r="H923" s="372" t="str">
        <f t="shared" si="186"/>
        <v>213</v>
      </c>
      <c r="I923" s="372" t="str">
        <f t="shared" si="182"/>
        <v>21308</v>
      </c>
      <c r="J923" s="372">
        <f t="shared" si="187"/>
        <v>2129</v>
      </c>
      <c r="K923" s="372">
        <f t="shared" si="188"/>
        <v>2129.499621</v>
      </c>
      <c r="L923" s="236">
        <v>0</v>
      </c>
      <c r="M923" s="372">
        <v>112.12312</v>
      </c>
      <c r="N923" s="236">
        <v>0</v>
      </c>
      <c r="O923" s="372">
        <v>835.97454</v>
      </c>
      <c r="P923" s="372">
        <v>1181.401961</v>
      </c>
      <c r="Q923" s="372">
        <v>0</v>
      </c>
    </row>
    <row r="924" ht="33" customHeight="1" spans="1:17">
      <c r="A924" s="341">
        <v>2130804</v>
      </c>
      <c r="B924" s="336" t="s">
        <v>1721</v>
      </c>
      <c r="C924" s="388">
        <v>877</v>
      </c>
      <c r="D924" s="489">
        <v>399</v>
      </c>
      <c r="E924" s="488">
        <f t="shared" si="183"/>
        <v>-0.545039908779932</v>
      </c>
      <c r="F924" s="197" t="str">
        <f t="shared" si="184"/>
        <v>是</v>
      </c>
      <c r="G924" s="372" t="str">
        <f t="shared" si="185"/>
        <v>项</v>
      </c>
      <c r="H924" s="372" t="str">
        <f t="shared" si="186"/>
        <v>213</v>
      </c>
      <c r="I924" s="372" t="str">
        <f t="shared" si="182"/>
        <v>21308</v>
      </c>
      <c r="J924" s="372">
        <f t="shared" si="187"/>
        <v>399</v>
      </c>
      <c r="K924" s="372">
        <f t="shared" si="188"/>
        <v>398.894272</v>
      </c>
      <c r="L924" s="236">
        <v>0</v>
      </c>
      <c r="M924" s="372">
        <v>0</v>
      </c>
      <c r="N924" s="236">
        <v>0</v>
      </c>
      <c r="O924" s="372">
        <v>138.86</v>
      </c>
      <c r="P924" s="372">
        <v>260.034272</v>
      </c>
      <c r="Q924" s="372">
        <v>138.86</v>
      </c>
    </row>
    <row r="925" ht="36" hidden="1" customHeight="1" spans="1:17">
      <c r="A925" s="341">
        <v>2130805</v>
      </c>
      <c r="B925" s="336" t="s">
        <v>855</v>
      </c>
      <c r="C925" s="388">
        <v>0</v>
      </c>
      <c r="D925" s="489">
        <f>ROUND(J925-Q925,0)</f>
        <v>0</v>
      </c>
      <c r="E925" s="488" t="str">
        <f t="shared" si="183"/>
        <v/>
      </c>
      <c r="F925" s="197" t="str">
        <f t="shared" si="184"/>
        <v>否</v>
      </c>
      <c r="G925" s="372" t="str">
        <f t="shared" si="185"/>
        <v>项</v>
      </c>
      <c r="H925" s="372" t="str">
        <f t="shared" si="186"/>
        <v>213</v>
      </c>
      <c r="I925" s="372" t="str">
        <f t="shared" si="182"/>
        <v>21308</v>
      </c>
      <c r="J925" s="372">
        <f t="shared" si="187"/>
        <v>0</v>
      </c>
      <c r="K925" s="372">
        <f t="shared" si="188"/>
        <v>0</v>
      </c>
      <c r="L925" s="236">
        <v>0</v>
      </c>
      <c r="M925" s="372">
        <v>0</v>
      </c>
      <c r="N925" s="236">
        <v>0</v>
      </c>
      <c r="O925" s="372">
        <v>0</v>
      </c>
      <c r="P925" s="372">
        <v>0</v>
      </c>
      <c r="Q925" s="372">
        <v>0</v>
      </c>
    </row>
    <row r="926" ht="36" customHeight="1" spans="1:17">
      <c r="A926" s="341">
        <v>2130899</v>
      </c>
      <c r="B926" s="336" t="s">
        <v>856</v>
      </c>
      <c r="C926" s="388">
        <v>132</v>
      </c>
      <c r="D926" s="489">
        <v>10</v>
      </c>
      <c r="E926" s="488">
        <f t="shared" si="183"/>
        <v>-0.924242424242424</v>
      </c>
      <c r="F926" s="197" t="str">
        <f t="shared" si="184"/>
        <v>是</v>
      </c>
      <c r="G926" s="372" t="str">
        <f t="shared" si="185"/>
        <v>项</v>
      </c>
      <c r="H926" s="372" t="str">
        <f t="shared" si="186"/>
        <v>213</v>
      </c>
      <c r="I926" s="372" t="str">
        <f t="shared" si="182"/>
        <v>21308</v>
      </c>
      <c r="J926" s="372">
        <f t="shared" si="187"/>
        <v>10</v>
      </c>
      <c r="K926" s="372">
        <f t="shared" si="188"/>
        <v>9.554705</v>
      </c>
      <c r="L926" s="236">
        <v>0</v>
      </c>
      <c r="M926" s="372">
        <v>0</v>
      </c>
      <c r="N926" s="236">
        <v>0</v>
      </c>
      <c r="O926" s="372">
        <v>0</v>
      </c>
      <c r="P926" s="372">
        <v>9.554705</v>
      </c>
      <c r="Q926" s="372">
        <v>0</v>
      </c>
    </row>
    <row r="927" ht="36" hidden="1" customHeight="1" spans="1:16">
      <c r="A927" s="341">
        <v>21309</v>
      </c>
      <c r="B927" s="336" t="s">
        <v>857</v>
      </c>
      <c r="C927" s="487">
        <f>SUM(C928:C929)</f>
        <v>0</v>
      </c>
      <c r="D927" s="487">
        <f>SUM(D928:D929)</f>
        <v>0</v>
      </c>
      <c r="E927" s="488" t="str">
        <f t="shared" si="183"/>
        <v/>
      </c>
      <c r="F927" s="197" t="str">
        <f t="shared" si="184"/>
        <v>否</v>
      </c>
      <c r="G927" s="372" t="str">
        <f t="shared" si="185"/>
        <v>款</v>
      </c>
      <c r="H927" s="372" t="str">
        <f t="shared" si="186"/>
        <v>213</v>
      </c>
      <c r="I927" s="372" t="str">
        <f t="shared" si="182"/>
        <v>21309</v>
      </c>
      <c r="J927" s="372">
        <f t="shared" si="187"/>
        <v>0</v>
      </c>
      <c r="K927" s="372">
        <f t="shared" si="188"/>
        <v>0</v>
      </c>
      <c r="L927" s="236">
        <v>0</v>
      </c>
      <c r="N927" s="236">
        <v>0</v>
      </c>
      <c r="O927" s="372">
        <v>0</v>
      </c>
      <c r="P927" s="372">
        <v>0</v>
      </c>
    </row>
    <row r="928" ht="36" hidden="1" customHeight="1" spans="1:17">
      <c r="A928" s="341">
        <v>2130901</v>
      </c>
      <c r="B928" s="336" t="s">
        <v>858</v>
      </c>
      <c r="C928" s="388">
        <v>0</v>
      </c>
      <c r="D928" s="489">
        <f>ROUND(J928-Q928,0)</f>
        <v>0</v>
      </c>
      <c r="E928" s="488" t="str">
        <f t="shared" si="183"/>
        <v/>
      </c>
      <c r="F928" s="197" t="str">
        <f t="shared" si="184"/>
        <v>否</v>
      </c>
      <c r="G928" s="372" t="str">
        <f t="shared" si="185"/>
        <v>项</v>
      </c>
      <c r="H928" s="372" t="str">
        <f t="shared" si="186"/>
        <v>213</v>
      </c>
      <c r="I928" s="372" t="str">
        <f t="shared" si="182"/>
        <v>21309</v>
      </c>
      <c r="J928" s="372">
        <f t="shared" si="187"/>
        <v>0</v>
      </c>
      <c r="K928" s="372">
        <f t="shared" si="188"/>
        <v>0</v>
      </c>
      <c r="L928" s="236">
        <v>0</v>
      </c>
      <c r="M928" s="372">
        <v>0</v>
      </c>
      <c r="N928" s="236">
        <v>0</v>
      </c>
      <c r="O928" s="372">
        <v>0</v>
      </c>
      <c r="P928" s="372">
        <v>0</v>
      </c>
      <c r="Q928" s="372">
        <v>0</v>
      </c>
    </row>
    <row r="929" ht="36" hidden="1" customHeight="1" spans="1:17">
      <c r="A929" s="341">
        <v>2130999</v>
      </c>
      <c r="B929" s="336" t="s">
        <v>859</v>
      </c>
      <c r="C929" s="388">
        <v>0</v>
      </c>
      <c r="D929" s="489">
        <f>ROUND(J929-Q929,0)</f>
        <v>0</v>
      </c>
      <c r="E929" s="488" t="str">
        <f t="shared" si="183"/>
        <v/>
      </c>
      <c r="F929" s="197" t="str">
        <f t="shared" si="184"/>
        <v>否</v>
      </c>
      <c r="G929" s="372" t="str">
        <f t="shared" si="185"/>
        <v>项</v>
      </c>
      <c r="H929" s="372" t="str">
        <f t="shared" si="186"/>
        <v>213</v>
      </c>
      <c r="I929" s="372" t="str">
        <f t="shared" si="182"/>
        <v>21309</v>
      </c>
      <c r="J929" s="372">
        <f t="shared" si="187"/>
        <v>0</v>
      </c>
      <c r="K929" s="372">
        <f t="shared" si="188"/>
        <v>0</v>
      </c>
      <c r="L929" s="236">
        <v>0</v>
      </c>
      <c r="M929" s="372">
        <v>0</v>
      </c>
      <c r="N929" s="236">
        <v>0</v>
      </c>
      <c r="O929" s="372">
        <v>0</v>
      </c>
      <c r="P929" s="372">
        <v>0</v>
      </c>
      <c r="Q929" s="372">
        <v>0</v>
      </c>
    </row>
    <row r="930" ht="33" customHeight="1" spans="1:16">
      <c r="A930" s="341">
        <v>21399</v>
      </c>
      <c r="B930" s="336" t="s">
        <v>860</v>
      </c>
      <c r="C930" s="487">
        <f>SUM(C931:C932)</f>
        <v>24</v>
      </c>
      <c r="D930" s="487">
        <f>SUM(D931:D932)</f>
        <v>3</v>
      </c>
      <c r="E930" s="488">
        <f t="shared" si="183"/>
        <v>-0.875</v>
      </c>
      <c r="F930" s="197" t="str">
        <f t="shared" si="184"/>
        <v>是</v>
      </c>
      <c r="G930" s="372" t="str">
        <f t="shared" si="185"/>
        <v>款</v>
      </c>
      <c r="H930" s="372" t="str">
        <f t="shared" si="186"/>
        <v>213</v>
      </c>
      <c r="I930" s="372" t="str">
        <f t="shared" si="182"/>
        <v>21399</v>
      </c>
      <c r="J930" s="372">
        <f t="shared" si="187"/>
        <v>0</v>
      </c>
      <c r="K930" s="372">
        <f t="shared" si="188"/>
        <v>0</v>
      </c>
      <c r="L930" s="236">
        <v>0</v>
      </c>
      <c r="N930" s="236">
        <v>0</v>
      </c>
      <c r="O930" s="372">
        <v>0</v>
      </c>
      <c r="P930" s="372">
        <v>0</v>
      </c>
    </row>
    <row r="931" ht="36" hidden="1" customHeight="1" spans="1:17">
      <c r="A931" s="341">
        <v>2139901</v>
      </c>
      <c r="B931" s="336" t="s">
        <v>861</v>
      </c>
      <c r="C931" s="388">
        <v>0</v>
      </c>
      <c r="D931" s="489">
        <f>ROUND(J931-Q931,0)</f>
        <v>0</v>
      </c>
      <c r="E931" s="488" t="str">
        <f t="shared" si="183"/>
        <v/>
      </c>
      <c r="F931" s="197" t="str">
        <f t="shared" si="184"/>
        <v>否</v>
      </c>
      <c r="G931" s="372" t="str">
        <f t="shared" si="185"/>
        <v>项</v>
      </c>
      <c r="H931" s="372" t="str">
        <f t="shared" si="186"/>
        <v>213</v>
      </c>
      <c r="I931" s="372" t="str">
        <f t="shared" si="182"/>
        <v>21399</v>
      </c>
      <c r="J931" s="372">
        <f t="shared" si="187"/>
        <v>0</v>
      </c>
      <c r="K931" s="372">
        <f t="shared" si="188"/>
        <v>0</v>
      </c>
      <c r="L931" s="236">
        <v>0</v>
      </c>
      <c r="M931" s="372">
        <v>0</v>
      </c>
      <c r="N931" s="236">
        <v>0</v>
      </c>
      <c r="O931" s="372">
        <v>0</v>
      </c>
      <c r="P931" s="372">
        <v>0</v>
      </c>
      <c r="Q931" s="372">
        <v>0</v>
      </c>
    </row>
    <row r="932" ht="33" customHeight="1" spans="1:17">
      <c r="A932" s="341">
        <v>2139999</v>
      </c>
      <c r="B932" s="336" t="s">
        <v>862</v>
      </c>
      <c r="C932" s="388">
        <v>24</v>
      </c>
      <c r="D932" s="489">
        <v>3</v>
      </c>
      <c r="E932" s="488">
        <f t="shared" si="183"/>
        <v>-0.875</v>
      </c>
      <c r="F932" s="197" t="str">
        <f t="shared" si="184"/>
        <v>是</v>
      </c>
      <c r="G932" s="372" t="str">
        <f t="shared" si="185"/>
        <v>项</v>
      </c>
      <c r="H932" s="372" t="str">
        <f t="shared" si="186"/>
        <v>213</v>
      </c>
      <c r="I932" s="372" t="str">
        <f t="shared" si="182"/>
        <v>21399</v>
      </c>
      <c r="J932" s="372">
        <f t="shared" si="187"/>
        <v>3</v>
      </c>
      <c r="K932" s="372">
        <f t="shared" si="188"/>
        <v>3.4</v>
      </c>
      <c r="L932" s="236">
        <v>0</v>
      </c>
      <c r="M932" s="372">
        <v>0</v>
      </c>
      <c r="N932" s="236">
        <v>0</v>
      </c>
      <c r="O932" s="372">
        <v>0</v>
      </c>
      <c r="P932" s="372">
        <v>3.4</v>
      </c>
      <c r="Q932" s="372">
        <v>0</v>
      </c>
    </row>
    <row r="933" ht="33" customHeight="1" spans="1:16">
      <c r="A933" s="349">
        <v>214</v>
      </c>
      <c r="B933" s="331" t="s">
        <v>106</v>
      </c>
      <c r="C933" s="485">
        <f>SUM(C934,C955,C965,C975,C982)</f>
        <v>5194</v>
      </c>
      <c r="D933" s="485">
        <f>SUM(D934,D955,D965,D975,D982)</f>
        <v>14364</v>
      </c>
      <c r="E933" s="486">
        <f t="shared" si="183"/>
        <v>1.76549865229111</v>
      </c>
      <c r="F933" s="197" t="str">
        <f t="shared" si="184"/>
        <v>是</v>
      </c>
      <c r="G933" s="372" t="str">
        <f t="shared" si="185"/>
        <v>类</v>
      </c>
      <c r="H933" s="372" t="str">
        <f t="shared" si="186"/>
        <v>214</v>
      </c>
      <c r="I933" s="372" t="str">
        <f t="shared" si="182"/>
        <v>214</v>
      </c>
      <c r="J933" s="372">
        <f t="shared" si="187"/>
        <v>0</v>
      </c>
      <c r="K933" s="372">
        <f t="shared" si="188"/>
        <v>0</v>
      </c>
      <c r="L933" s="236">
        <v>0</v>
      </c>
      <c r="N933" s="236">
        <v>0</v>
      </c>
      <c r="P933" s="372">
        <v>0</v>
      </c>
    </row>
    <row r="934" ht="33" customHeight="1" spans="1:16">
      <c r="A934" s="341">
        <v>21401</v>
      </c>
      <c r="B934" s="336" t="s">
        <v>863</v>
      </c>
      <c r="C934" s="487">
        <f>SUM(C935:C954)</f>
        <v>5194</v>
      </c>
      <c r="D934" s="487">
        <f>SUM(D935:D954)</f>
        <v>14364</v>
      </c>
      <c r="E934" s="488">
        <f t="shared" si="183"/>
        <v>1.76549865229111</v>
      </c>
      <c r="F934" s="197" t="str">
        <f t="shared" si="184"/>
        <v>是</v>
      </c>
      <c r="G934" s="372" t="str">
        <f t="shared" si="185"/>
        <v>款</v>
      </c>
      <c r="H934" s="372" t="str">
        <f t="shared" si="186"/>
        <v>214</v>
      </c>
      <c r="I934" s="372" t="str">
        <f t="shared" si="182"/>
        <v>21401</v>
      </c>
      <c r="J934" s="372">
        <f t="shared" si="187"/>
        <v>0</v>
      </c>
      <c r="K934" s="372">
        <f t="shared" si="188"/>
        <v>0</v>
      </c>
      <c r="L934" s="236">
        <v>0</v>
      </c>
      <c r="N934" s="236">
        <v>0</v>
      </c>
      <c r="P934" s="372">
        <v>0</v>
      </c>
    </row>
    <row r="935" ht="36" customHeight="1" spans="1:17">
      <c r="A935" s="341">
        <v>2140101</v>
      </c>
      <c r="B935" s="336" t="s">
        <v>145</v>
      </c>
      <c r="C935" s="388">
        <v>328</v>
      </c>
      <c r="D935" s="489">
        <v>371</v>
      </c>
      <c r="E935" s="488">
        <f t="shared" si="183"/>
        <v>0.13109756097561</v>
      </c>
      <c r="F935" s="197" t="str">
        <f t="shared" si="184"/>
        <v>是</v>
      </c>
      <c r="G935" s="372" t="str">
        <f t="shared" si="185"/>
        <v>项</v>
      </c>
      <c r="H935" s="372" t="str">
        <f t="shared" si="186"/>
        <v>214</v>
      </c>
      <c r="I935" s="372" t="str">
        <f t="shared" si="182"/>
        <v>21401</v>
      </c>
      <c r="J935" s="372">
        <f t="shared" si="187"/>
        <v>371</v>
      </c>
      <c r="K935" s="372">
        <f t="shared" si="188"/>
        <v>370.6442</v>
      </c>
      <c r="L935" s="236">
        <v>304.6442</v>
      </c>
      <c r="M935" s="372">
        <v>66</v>
      </c>
      <c r="N935" s="236">
        <v>0</v>
      </c>
      <c r="O935" s="372">
        <v>0</v>
      </c>
      <c r="P935" s="372">
        <v>0</v>
      </c>
      <c r="Q935" s="372">
        <v>0</v>
      </c>
    </row>
    <row r="936" ht="36" hidden="1" customHeight="1" spans="1:17">
      <c r="A936" s="341">
        <v>2140102</v>
      </c>
      <c r="B936" s="336" t="s">
        <v>146</v>
      </c>
      <c r="C936" s="388">
        <v>0</v>
      </c>
      <c r="D936" s="489">
        <f>ROUND(J936-Q936,0)</f>
        <v>0</v>
      </c>
      <c r="E936" s="488" t="str">
        <f t="shared" si="183"/>
        <v/>
      </c>
      <c r="F936" s="197" t="str">
        <f t="shared" si="184"/>
        <v>否</v>
      </c>
      <c r="G936" s="372" t="str">
        <f t="shared" si="185"/>
        <v>项</v>
      </c>
      <c r="H936" s="372" t="str">
        <f t="shared" si="186"/>
        <v>214</v>
      </c>
      <c r="I936" s="372" t="str">
        <f t="shared" si="182"/>
        <v>21401</v>
      </c>
      <c r="J936" s="372">
        <f t="shared" si="187"/>
        <v>0</v>
      </c>
      <c r="K936" s="372">
        <f t="shared" si="188"/>
        <v>0</v>
      </c>
      <c r="L936" s="236">
        <v>0</v>
      </c>
      <c r="M936" s="372">
        <v>0</v>
      </c>
      <c r="N936" s="236">
        <v>0</v>
      </c>
      <c r="O936" s="372">
        <v>0</v>
      </c>
      <c r="P936" s="372">
        <v>0</v>
      </c>
      <c r="Q936" s="372">
        <v>0</v>
      </c>
    </row>
    <row r="937" ht="36" hidden="1" customHeight="1" spans="1:17">
      <c r="A937" s="341">
        <v>2140103</v>
      </c>
      <c r="B937" s="336" t="s">
        <v>147</v>
      </c>
      <c r="C937" s="388">
        <v>0</v>
      </c>
      <c r="D937" s="489">
        <f>ROUND(J937-Q937,0)</f>
        <v>0</v>
      </c>
      <c r="E937" s="488" t="str">
        <f t="shared" si="183"/>
        <v/>
      </c>
      <c r="F937" s="197" t="str">
        <f t="shared" si="184"/>
        <v>否</v>
      </c>
      <c r="G937" s="372" t="str">
        <f t="shared" si="185"/>
        <v>项</v>
      </c>
      <c r="H937" s="372" t="str">
        <f t="shared" si="186"/>
        <v>214</v>
      </c>
      <c r="I937" s="372" t="str">
        <f t="shared" si="182"/>
        <v>21401</v>
      </c>
      <c r="J937" s="372">
        <f t="shared" si="187"/>
        <v>0</v>
      </c>
      <c r="K937" s="372">
        <f t="shared" si="188"/>
        <v>0</v>
      </c>
      <c r="L937" s="236">
        <v>0</v>
      </c>
      <c r="M937" s="372">
        <v>0</v>
      </c>
      <c r="N937" s="236">
        <v>0</v>
      </c>
      <c r="O937" s="372">
        <v>0</v>
      </c>
      <c r="P937" s="372">
        <v>0</v>
      </c>
      <c r="Q937" s="372">
        <v>0</v>
      </c>
    </row>
    <row r="938" ht="33" customHeight="1" spans="1:17">
      <c r="A938" s="341">
        <v>2140104</v>
      </c>
      <c r="B938" s="336" t="s">
        <v>864</v>
      </c>
      <c r="C938" s="388">
        <v>2547</v>
      </c>
      <c r="D938" s="489">
        <v>8207</v>
      </c>
      <c r="E938" s="488">
        <f t="shared" si="183"/>
        <v>2.22222222222222</v>
      </c>
      <c r="F938" s="197" t="str">
        <f t="shared" si="184"/>
        <v>是</v>
      </c>
      <c r="G938" s="372" t="str">
        <f t="shared" si="185"/>
        <v>项</v>
      </c>
      <c r="H938" s="372" t="str">
        <f t="shared" si="186"/>
        <v>214</v>
      </c>
      <c r="I938" s="372" t="str">
        <f t="shared" si="182"/>
        <v>21401</v>
      </c>
      <c r="J938" s="372">
        <f t="shared" si="187"/>
        <v>8207</v>
      </c>
      <c r="K938" s="372">
        <f t="shared" si="188"/>
        <v>8207.335</v>
      </c>
      <c r="L938" s="236">
        <v>0</v>
      </c>
      <c r="M938" s="372">
        <v>0</v>
      </c>
      <c r="N938" s="236">
        <v>0</v>
      </c>
      <c r="O938" s="372">
        <v>0</v>
      </c>
      <c r="P938" s="372">
        <v>8207.335</v>
      </c>
      <c r="Q938" s="372">
        <v>0</v>
      </c>
    </row>
    <row r="939" ht="33" customHeight="1" spans="1:17">
      <c r="A939" s="341">
        <v>2140106</v>
      </c>
      <c r="B939" s="336" t="s">
        <v>865</v>
      </c>
      <c r="C939" s="388">
        <v>1744</v>
      </c>
      <c r="D939" s="489">
        <v>4867</v>
      </c>
      <c r="E939" s="488">
        <f t="shared" si="183"/>
        <v>1.79071100917431</v>
      </c>
      <c r="F939" s="197" t="str">
        <f t="shared" si="184"/>
        <v>是</v>
      </c>
      <c r="G939" s="372" t="str">
        <f t="shared" si="185"/>
        <v>项</v>
      </c>
      <c r="H939" s="372" t="str">
        <f t="shared" si="186"/>
        <v>214</v>
      </c>
      <c r="I939" s="372" t="str">
        <f t="shared" si="182"/>
        <v>21401</v>
      </c>
      <c r="J939" s="372">
        <f t="shared" si="187"/>
        <v>4867</v>
      </c>
      <c r="K939" s="372">
        <f t="shared" si="188"/>
        <v>4866.919283</v>
      </c>
      <c r="L939" s="236">
        <v>205.8015</v>
      </c>
      <c r="M939" s="372">
        <v>0</v>
      </c>
      <c r="N939" s="236">
        <v>0</v>
      </c>
      <c r="O939" s="372">
        <v>2103.32</v>
      </c>
      <c r="P939" s="372">
        <v>2557.797783</v>
      </c>
      <c r="Q939" s="372">
        <v>0</v>
      </c>
    </row>
    <row r="940" ht="36" hidden="1" customHeight="1" spans="1:17">
      <c r="A940" s="341">
        <v>2140109</v>
      </c>
      <c r="B940" s="336" t="s">
        <v>866</v>
      </c>
      <c r="C940" s="388">
        <v>0</v>
      </c>
      <c r="D940" s="489">
        <f>ROUND(J940-Q940,0)</f>
        <v>0</v>
      </c>
      <c r="E940" s="488" t="str">
        <f t="shared" si="183"/>
        <v/>
      </c>
      <c r="F940" s="197" t="str">
        <f t="shared" si="184"/>
        <v>否</v>
      </c>
      <c r="G940" s="372" t="str">
        <f t="shared" si="185"/>
        <v>项</v>
      </c>
      <c r="H940" s="372" t="str">
        <f t="shared" si="186"/>
        <v>214</v>
      </c>
      <c r="I940" s="372" t="str">
        <f t="shared" si="182"/>
        <v>21401</v>
      </c>
      <c r="J940" s="372">
        <f t="shared" si="187"/>
        <v>0</v>
      </c>
      <c r="K940" s="372">
        <f t="shared" si="188"/>
        <v>0</v>
      </c>
      <c r="L940" s="236">
        <v>0</v>
      </c>
      <c r="M940" s="372">
        <v>0</v>
      </c>
      <c r="N940" s="236">
        <v>0</v>
      </c>
      <c r="O940" s="372">
        <v>0</v>
      </c>
      <c r="P940" s="372">
        <v>0</v>
      </c>
      <c r="Q940" s="372">
        <v>0</v>
      </c>
    </row>
    <row r="941" ht="36" hidden="1" customHeight="1" spans="1:17">
      <c r="A941" s="341">
        <v>2140110</v>
      </c>
      <c r="B941" s="336" t="s">
        <v>867</v>
      </c>
      <c r="C941" s="388">
        <v>0</v>
      </c>
      <c r="D941" s="489">
        <f>ROUND(J941-Q941,0)</f>
        <v>0</v>
      </c>
      <c r="E941" s="488" t="str">
        <f t="shared" si="183"/>
        <v/>
      </c>
      <c r="F941" s="197" t="str">
        <f t="shared" si="184"/>
        <v>否</v>
      </c>
      <c r="G941" s="372" t="str">
        <f t="shared" si="185"/>
        <v>项</v>
      </c>
      <c r="H941" s="372" t="str">
        <f t="shared" si="186"/>
        <v>214</v>
      </c>
      <c r="I941" s="372" t="str">
        <f t="shared" si="182"/>
        <v>21401</v>
      </c>
      <c r="J941" s="372">
        <f t="shared" si="187"/>
        <v>0</v>
      </c>
      <c r="K941" s="372">
        <f t="shared" si="188"/>
        <v>0</v>
      </c>
      <c r="L941" s="236">
        <v>0</v>
      </c>
      <c r="M941" s="372">
        <v>0</v>
      </c>
      <c r="N941" s="236">
        <v>0</v>
      </c>
      <c r="O941" s="372">
        <v>0</v>
      </c>
      <c r="P941" s="372">
        <v>0</v>
      </c>
      <c r="Q941" s="372">
        <v>0</v>
      </c>
    </row>
    <row r="942" ht="33" customHeight="1" spans="1:17">
      <c r="A942" s="341">
        <v>2140112</v>
      </c>
      <c r="B942" s="336" t="s">
        <v>869</v>
      </c>
      <c r="C942" s="388">
        <v>265</v>
      </c>
      <c r="D942" s="489">
        <v>226</v>
      </c>
      <c r="E942" s="488">
        <f t="shared" si="183"/>
        <v>-0.147169811320755</v>
      </c>
      <c r="F942" s="197" t="str">
        <f t="shared" si="184"/>
        <v>是</v>
      </c>
      <c r="G942" s="372" t="str">
        <f t="shared" si="185"/>
        <v>项</v>
      </c>
      <c r="H942" s="372" t="str">
        <f t="shared" si="186"/>
        <v>214</v>
      </c>
      <c r="I942" s="372" t="str">
        <f t="shared" si="182"/>
        <v>21401</v>
      </c>
      <c r="J942" s="372">
        <f t="shared" si="187"/>
        <v>226</v>
      </c>
      <c r="K942" s="372">
        <f t="shared" si="188"/>
        <v>226.1665</v>
      </c>
      <c r="L942" s="236">
        <v>211.1665</v>
      </c>
      <c r="M942" s="372">
        <v>15</v>
      </c>
      <c r="N942" s="236">
        <v>0</v>
      </c>
      <c r="O942" s="372">
        <v>0</v>
      </c>
      <c r="P942" s="372">
        <v>0</v>
      </c>
      <c r="Q942" s="372">
        <v>0</v>
      </c>
    </row>
    <row r="943" ht="36" hidden="1" customHeight="1" spans="1:17">
      <c r="A943" s="341">
        <v>2140114</v>
      </c>
      <c r="B943" s="336" t="s">
        <v>870</v>
      </c>
      <c r="C943" s="388">
        <v>0</v>
      </c>
      <c r="D943" s="489">
        <f t="shared" ref="D942:D954" si="189">ROUND(J943-Q943,0)</f>
        <v>0</v>
      </c>
      <c r="E943" s="488" t="str">
        <f t="shared" si="183"/>
        <v/>
      </c>
      <c r="F943" s="197" t="str">
        <f t="shared" si="184"/>
        <v>否</v>
      </c>
      <c r="G943" s="372" t="str">
        <f t="shared" si="185"/>
        <v>项</v>
      </c>
      <c r="H943" s="372" t="str">
        <f t="shared" si="186"/>
        <v>214</v>
      </c>
      <c r="I943" s="372" t="str">
        <f t="shared" si="182"/>
        <v>21401</v>
      </c>
      <c r="J943" s="372">
        <f t="shared" si="187"/>
        <v>0</v>
      </c>
      <c r="K943" s="372">
        <f t="shared" si="188"/>
        <v>0</v>
      </c>
      <c r="L943" s="236">
        <v>0</v>
      </c>
      <c r="M943" s="372">
        <v>0</v>
      </c>
      <c r="N943" s="236">
        <v>0</v>
      </c>
      <c r="O943" s="372">
        <v>0</v>
      </c>
      <c r="P943" s="372">
        <v>0</v>
      </c>
      <c r="Q943" s="372">
        <v>0</v>
      </c>
    </row>
    <row r="944" ht="36" hidden="1" customHeight="1" spans="1:17">
      <c r="A944" s="341">
        <v>2140122</v>
      </c>
      <c r="B944" s="336" t="s">
        <v>1722</v>
      </c>
      <c r="C944" s="388">
        <v>0</v>
      </c>
      <c r="D944" s="489">
        <f t="shared" si="189"/>
        <v>0</v>
      </c>
      <c r="E944" s="488" t="str">
        <f t="shared" si="183"/>
        <v/>
      </c>
      <c r="F944" s="197" t="str">
        <f t="shared" si="184"/>
        <v>否</v>
      </c>
      <c r="G944" s="372" t="str">
        <f t="shared" si="185"/>
        <v>项</v>
      </c>
      <c r="H944" s="372" t="str">
        <f t="shared" si="186"/>
        <v>214</v>
      </c>
      <c r="I944" s="372" t="str">
        <f t="shared" si="182"/>
        <v>21401</v>
      </c>
      <c r="J944" s="372">
        <f t="shared" si="187"/>
        <v>0</v>
      </c>
      <c r="K944" s="372">
        <f t="shared" si="188"/>
        <v>0</v>
      </c>
      <c r="L944" s="236">
        <v>0</v>
      </c>
      <c r="M944" s="372">
        <v>0</v>
      </c>
      <c r="N944" s="236">
        <v>0</v>
      </c>
      <c r="O944" s="372">
        <v>0</v>
      </c>
      <c r="P944" s="372">
        <v>0</v>
      </c>
      <c r="Q944" s="372">
        <v>0</v>
      </c>
    </row>
    <row r="945" ht="36" customHeight="1" spans="1:17">
      <c r="A945" s="341">
        <v>2140123</v>
      </c>
      <c r="B945" s="336" t="s">
        <v>872</v>
      </c>
      <c r="C945" s="388">
        <v>2</v>
      </c>
      <c r="D945" s="489"/>
      <c r="E945" s="488">
        <f t="shared" si="183"/>
        <v>-1</v>
      </c>
      <c r="F945" s="197" t="str">
        <f t="shared" si="184"/>
        <v>是</v>
      </c>
      <c r="G945" s="372" t="str">
        <f t="shared" si="185"/>
        <v>项</v>
      </c>
      <c r="H945" s="372" t="str">
        <f t="shared" si="186"/>
        <v>214</v>
      </c>
      <c r="I945" s="372" t="str">
        <f t="shared" si="182"/>
        <v>21401</v>
      </c>
      <c r="J945" s="372">
        <f t="shared" si="187"/>
        <v>0</v>
      </c>
      <c r="K945" s="372">
        <f t="shared" si="188"/>
        <v>0</v>
      </c>
      <c r="L945" s="236">
        <v>0</v>
      </c>
      <c r="M945" s="372">
        <v>0</v>
      </c>
      <c r="N945" s="236">
        <v>0</v>
      </c>
      <c r="O945" s="372">
        <v>0</v>
      </c>
      <c r="P945" s="372">
        <v>0</v>
      </c>
      <c r="Q945" s="372">
        <v>0</v>
      </c>
    </row>
    <row r="946" ht="36" hidden="1" customHeight="1" spans="1:17">
      <c r="A946" s="341">
        <v>2140127</v>
      </c>
      <c r="B946" s="336" t="s">
        <v>873</v>
      </c>
      <c r="C946" s="388">
        <v>0</v>
      </c>
      <c r="D946" s="489">
        <f t="shared" si="189"/>
        <v>0</v>
      </c>
      <c r="E946" s="488" t="str">
        <f t="shared" si="183"/>
        <v/>
      </c>
      <c r="F946" s="197" t="str">
        <f t="shared" si="184"/>
        <v>否</v>
      </c>
      <c r="G946" s="372" t="str">
        <f t="shared" si="185"/>
        <v>项</v>
      </c>
      <c r="H946" s="372" t="str">
        <f t="shared" si="186"/>
        <v>214</v>
      </c>
      <c r="I946" s="372" t="str">
        <f t="shared" si="182"/>
        <v>21401</v>
      </c>
      <c r="J946" s="372">
        <f t="shared" si="187"/>
        <v>0</v>
      </c>
      <c r="K946" s="372">
        <f t="shared" si="188"/>
        <v>0</v>
      </c>
      <c r="L946" s="236">
        <v>0</v>
      </c>
      <c r="M946" s="372">
        <v>0</v>
      </c>
      <c r="N946" s="236">
        <v>0</v>
      </c>
      <c r="O946" s="372">
        <v>0</v>
      </c>
      <c r="P946" s="372">
        <v>0</v>
      </c>
      <c r="Q946" s="372">
        <v>0</v>
      </c>
    </row>
    <row r="947" ht="36" hidden="1" customHeight="1" spans="1:17">
      <c r="A947" s="341">
        <v>2140128</v>
      </c>
      <c r="B947" s="336" t="s">
        <v>874</v>
      </c>
      <c r="C947" s="388">
        <v>0</v>
      </c>
      <c r="D947" s="489">
        <f t="shared" si="189"/>
        <v>0</v>
      </c>
      <c r="E947" s="488" t="str">
        <f t="shared" si="183"/>
        <v/>
      </c>
      <c r="F947" s="197" t="str">
        <f t="shared" si="184"/>
        <v>否</v>
      </c>
      <c r="G947" s="372" t="str">
        <f t="shared" si="185"/>
        <v>项</v>
      </c>
      <c r="H947" s="372" t="str">
        <f t="shared" si="186"/>
        <v>214</v>
      </c>
      <c r="I947" s="372" t="str">
        <f t="shared" ref="I947:I981" si="190">LEFT(A947,5)</f>
        <v>21401</v>
      </c>
      <c r="J947" s="372">
        <f t="shared" si="187"/>
        <v>0</v>
      </c>
      <c r="K947" s="372">
        <f t="shared" si="188"/>
        <v>0</v>
      </c>
      <c r="L947" s="236">
        <v>0</v>
      </c>
      <c r="M947" s="372">
        <v>0</v>
      </c>
      <c r="N947" s="236">
        <v>0</v>
      </c>
      <c r="O947" s="372">
        <v>0</v>
      </c>
      <c r="P947" s="372">
        <v>0</v>
      </c>
      <c r="Q947" s="372">
        <v>0</v>
      </c>
    </row>
    <row r="948" ht="36" hidden="1" customHeight="1" spans="1:17">
      <c r="A948" s="341">
        <v>2140129</v>
      </c>
      <c r="B948" s="336" t="s">
        <v>875</v>
      </c>
      <c r="C948" s="388">
        <v>0</v>
      </c>
      <c r="D948" s="489">
        <f t="shared" si="189"/>
        <v>0</v>
      </c>
      <c r="E948" s="488" t="str">
        <f t="shared" si="183"/>
        <v/>
      </c>
      <c r="F948" s="197" t="str">
        <f t="shared" si="184"/>
        <v>否</v>
      </c>
      <c r="G948" s="372" t="str">
        <f t="shared" si="185"/>
        <v>项</v>
      </c>
      <c r="H948" s="372" t="str">
        <f t="shared" si="186"/>
        <v>214</v>
      </c>
      <c r="I948" s="372" t="str">
        <f t="shared" si="190"/>
        <v>21401</v>
      </c>
      <c r="J948" s="372">
        <f t="shared" si="187"/>
        <v>0</v>
      </c>
      <c r="K948" s="372">
        <f t="shared" si="188"/>
        <v>0</v>
      </c>
      <c r="L948" s="236">
        <v>0</v>
      </c>
      <c r="M948" s="372">
        <v>0</v>
      </c>
      <c r="N948" s="236">
        <v>0</v>
      </c>
      <c r="O948" s="372">
        <v>0</v>
      </c>
      <c r="P948" s="372">
        <v>0</v>
      </c>
      <c r="Q948" s="372">
        <v>0</v>
      </c>
    </row>
    <row r="949" ht="36" hidden="1" customHeight="1" spans="1:17">
      <c r="A949" s="341">
        <v>2140130</v>
      </c>
      <c r="B949" s="336" t="s">
        <v>876</v>
      </c>
      <c r="C949" s="388">
        <v>0</v>
      </c>
      <c r="D949" s="489">
        <f t="shared" si="189"/>
        <v>0</v>
      </c>
      <c r="E949" s="488" t="str">
        <f t="shared" si="183"/>
        <v/>
      </c>
      <c r="F949" s="197" t="str">
        <f t="shared" si="184"/>
        <v>否</v>
      </c>
      <c r="G949" s="372" t="str">
        <f t="shared" si="185"/>
        <v>项</v>
      </c>
      <c r="H949" s="372" t="str">
        <f t="shared" si="186"/>
        <v>214</v>
      </c>
      <c r="I949" s="372" t="str">
        <f t="shared" si="190"/>
        <v>21401</v>
      </c>
      <c r="J949" s="372">
        <f t="shared" si="187"/>
        <v>0</v>
      </c>
      <c r="K949" s="372">
        <f t="shared" si="188"/>
        <v>0</v>
      </c>
      <c r="L949" s="236">
        <v>0</v>
      </c>
      <c r="M949" s="372">
        <v>0</v>
      </c>
      <c r="N949" s="236">
        <v>0</v>
      </c>
      <c r="O949" s="372">
        <v>0</v>
      </c>
      <c r="P949" s="372">
        <v>0</v>
      </c>
      <c r="Q949" s="372">
        <v>0</v>
      </c>
    </row>
    <row r="950" ht="36" hidden="1" customHeight="1" spans="1:17">
      <c r="A950" s="341">
        <v>2140131</v>
      </c>
      <c r="B950" s="336" t="s">
        <v>877</v>
      </c>
      <c r="C950" s="388">
        <v>0</v>
      </c>
      <c r="D950" s="489">
        <f t="shared" si="189"/>
        <v>0</v>
      </c>
      <c r="E950" s="488" t="str">
        <f t="shared" si="183"/>
        <v/>
      </c>
      <c r="F950" s="197" t="str">
        <f t="shared" si="184"/>
        <v>否</v>
      </c>
      <c r="G950" s="372" t="str">
        <f t="shared" si="185"/>
        <v>项</v>
      </c>
      <c r="H950" s="372" t="str">
        <f t="shared" si="186"/>
        <v>214</v>
      </c>
      <c r="I950" s="372" t="str">
        <f t="shared" si="190"/>
        <v>21401</v>
      </c>
      <c r="J950" s="372">
        <f t="shared" si="187"/>
        <v>0</v>
      </c>
      <c r="K950" s="372">
        <f t="shared" si="188"/>
        <v>0</v>
      </c>
      <c r="L950" s="236">
        <v>0</v>
      </c>
      <c r="M950" s="372">
        <v>0</v>
      </c>
      <c r="N950" s="236">
        <v>0</v>
      </c>
      <c r="O950" s="372">
        <v>0</v>
      </c>
      <c r="P950" s="372">
        <v>0</v>
      </c>
      <c r="Q950" s="372">
        <v>0</v>
      </c>
    </row>
    <row r="951" ht="36" hidden="1" customHeight="1" spans="1:17">
      <c r="A951" s="341">
        <v>2140133</v>
      </c>
      <c r="B951" s="336" t="s">
        <v>878</v>
      </c>
      <c r="C951" s="388">
        <v>0</v>
      </c>
      <c r="D951" s="489">
        <f t="shared" si="189"/>
        <v>0</v>
      </c>
      <c r="E951" s="488" t="str">
        <f t="shared" si="183"/>
        <v/>
      </c>
      <c r="F951" s="197" t="str">
        <f t="shared" si="184"/>
        <v>否</v>
      </c>
      <c r="G951" s="372" t="str">
        <f t="shared" si="185"/>
        <v>项</v>
      </c>
      <c r="H951" s="372" t="str">
        <f t="shared" si="186"/>
        <v>214</v>
      </c>
      <c r="I951" s="372" t="str">
        <f t="shared" si="190"/>
        <v>21401</v>
      </c>
      <c r="J951" s="372">
        <f t="shared" si="187"/>
        <v>0</v>
      </c>
      <c r="K951" s="372">
        <f t="shared" si="188"/>
        <v>0</v>
      </c>
      <c r="L951" s="236">
        <v>0</v>
      </c>
      <c r="M951" s="372">
        <v>0</v>
      </c>
      <c r="N951" s="236">
        <v>0</v>
      </c>
      <c r="O951" s="372">
        <v>0</v>
      </c>
      <c r="P951" s="372">
        <v>0</v>
      </c>
      <c r="Q951" s="372">
        <v>0</v>
      </c>
    </row>
    <row r="952" ht="36" hidden="1" customHeight="1" spans="1:17">
      <c r="A952" s="341">
        <v>2140136</v>
      </c>
      <c r="B952" s="336" t="s">
        <v>879</v>
      </c>
      <c r="C952" s="388">
        <v>0</v>
      </c>
      <c r="D952" s="489">
        <f t="shared" si="189"/>
        <v>0</v>
      </c>
      <c r="E952" s="488" t="str">
        <f t="shared" si="183"/>
        <v/>
      </c>
      <c r="F952" s="197" t="str">
        <f t="shared" si="184"/>
        <v>否</v>
      </c>
      <c r="G952" s="372" t="str">
        <f t="shared" si="185"/>
        <v>项</v>
      </c>
      <c r="H952" s="372" t="str">
        <f t="shared" si="186"/>
        <v>214</v>
      </c>
      <c r="I952" s="372" t="str">
        <f t="shared" si="190"/>
        <v>21401</v>
      </c>
      <c r="J952" s="372">
        <f t="shared" si="187"/>
        <v>0</v>
      </c>
      <c r="K952" s="372">
        <f t="shared" si="188"/>
        <v>0</v>
      </c>
      <c r="L952" s="236">
        <v>0</v>
      </c>
      <c r="M952" s="372">
        <v>0</v>
      </c>
      <c r="N952" s="236">
        <v>0</v>
      </c>
      <c r="O952" s="372">
        <v>0</v>
      </c>
      <c r="P952" s="372">
        <v>0</v>
      </c>
      <c r="Q952" s="372">
        <v>0</v>
      </c>
    </row>
    <row r="953" ht="36" hidden="1" customHeight="1" spans="1:17">
      <c r="A953" s="341">
        <v>2140138</v>
      </c>
      <c r="B953" s="336" t="s">
        <v>880</v>
      </c>
      <c r="C953" s="388">
        <v>0</v>
      </c>
      <c r="D953" s="489">
        <f t="shared" si="189"/>
        <v>0</v>
      </c>
      <c r="E953" s="488" t="str">
        <f t="shared" ref="E953:E981" si="191">IF(C953&lt;&gt;0,D953/C953-1,"")</f>
        <v/>
      </c>
      <c r="F953" s="197" t="str">
        <f t="shared" ref="F953:F981" si="192">IF(LEN(A953)=3,"是",IF(B953&lt;&gt;"",IF(SUM(C953:D953)&lt;&gt;0,"是","否"),"是"))</f>
        <v>否</v>
      </c>
      <c r="G953" s="372" t="str">
        <f t="shared" ref="G953:G981" si="193">IF(LEN(A953)=3,"类",IF(LEN(A953)=5,"款","项"))</f>
        <v>项</v>
      </c>
      <c r="H953" s="372" t="str">
        <f t="shared" si="186"/>
        <v>214</v>
      </c>
      <c r="I953" s="372" t="str">
        <f t="shared" si="190"/>
        <v>21401</v>
      </c>
      <c r="J953" s="372">
        <f t="shared" si="187"/>
        <v>0</v>
      </c>
      <c r="K953" s="372">
        <f t="shared" si="188"/>
        <v>0</v>
      </c>
      <c r="L953" s="236">
        <v>0</v>
      </c>
      <c r="M953" s="372">
        <v>0</v>
      </c>
      <c r="N953" s="236">
        <v>0</v>
      </c>
      <c r="O953" s="372">
        <v>0</v>
      </c>
      <c r="P953" s="372">
        <v>0</v>
      </c>
      <c r="Q953" s="372">
        <v>0</v>
      </c>
    </row>
    <row r="954" ht="36" customHeight="1" spans="1:17">
      <c r="A954" s="341">
        <v>2140199</v>
      </c>
      <c r="B954" s="336" t="s">
        <v>882</v>
      </c>
      <c r="C954" s="388">
        <v>308</v>
      </c>
      <c r="D954" s="489">
        <v>693</v>
      </c>
      <c r="E954" s="488">
        <f t="shared" si="191"/>
        <v>1.25</v>
      </c>
      <c r="F954" s="197" t="str">
        <f t="shared" si="192"/>
        <v>是</v>
      </c>
      <c r="G954" s="372" t="str">
        <f t="shared" si="193"/>
        <v>项</v>
      </c>
      <c r="H954" s="372" t="str">
        <f t="shared" ref="H954:H981" si="194">LEFT(A954,3)</f>
        <v>214</v>
      </c>
      <c r="I954" s="372" t="str">
        <f t="shared" si="190"/>
        <v>21401</v>
      </c>
      <c r="J954" s="372">
        <f t="shared" si="187"/>
        <v>693</v>
      </c>
      <c r="K954" s="372">
        <f t="shared" si="188"/>
        <v>693.4237</v>
      </c>
      <c r="L954" s="236">
        <v>52.8316</v>
      </c>
      <c r="M954" s="372">
        <v>0</v>
      </c>
      <c r="N954" s="236">
        <v>0</v>
      </c>
      <c r="O954" s="372">
        <v>0</v>
      </c>
      <c r="P954" s="372">
        <v>640.5921</v>
      </c>
      <c r="Q954" s="372">
        <v>0</v>
      </c>
    </row>
    <row r="955" ht="36" hidden="1" customHeight="1" spans="1:16">
      <c r="A955" s="341">
        <v>21402</v>
      </c>
      <c r="B955" s="336" t="s">
        <v>883</v>
      </c>
      <c r="C955" s="487">
        <f>SUM(C956:C964)</f>
        <v>0</v>
      </c>
      <c r="D955" s="487">
        <f>SUM(D956:D964)</f>
        <v>0</v>
      </c>
      <c r="E955" s="488" t="str">
        <f t="shared" si="191"/>
        <v/>
      </c>
      <c r="F955" s="197" t="str">
        <f t="shared" si="192"/>
        <v>否</v>
      </c>
      <c r="G955" s="372" t="str">
        <f t="shared" si="193"/>
        <v>款</v>
      </c>
      <c r="H955" s="372" t="str">
        <f t="shared" si="194"/>
        <v>214</v>
      </c>
      <c r="I955" s="372" t="str">
        <f t="shared" si="190"/>
        <v>21402</v>
      </c>
      <c r="J955" s="372">
        <f t="shared" si="187"/>
        <v>0</v>
      </c>
      <c r="K955" s="372">
        <f t="shared" si="188"/>
        <v>0</v>
      </c>
      <c r="L955" s="236">
        <v>0</v>
      </c>
      <c r="N955" s="236">
        <v>0</v>
      </c>
      <c r="O955" s="372">
        <v>0</v>
      </c>
      <c r="P955" s="372">
        <v>0</v>
      </c>
    </row>
    <row r="956" ht="36" hidden="1" customHeight="1" spans="1:17">
      <c r="A956" s="341">
        <v>2140201</v>
      </c>
      <c r="B956" s="336" t="s">
        <v>145</v>
      </c>
      <c r="C956" s="388">
        <v>0</v>
      </c>
      <c r="D956" s="489">
        <f t="shared" ref="D956:D964" si="195">ROUND(J956-Q956,0)</f>
        <v>0</v>
      </c>
      <c r="E956" s="488" t="str">
        <f t="shared" si="191"/>
        <v/>
      </c>
      <c r="F956" s="197" t="str">
        <f t="shared" si="192"/>
        <v>否</v>
      </c>
      <c r="G956" s="372" t="str">
        <f t="shared" si="193"/>
        <v>项</v>
      </c>
      <c r="H956" s="372" t="str">
        <f t="shared" si="194"/>
        <v>214</v>
      </c>
      <c r="I956" s="372" t="str">
        <f t="shared" si="190"/>
        <v>21402</v>
      </c>
      <c r="J956" s="372">
        <f t="shared" si="187"/>
        <v>0</v>
      </c>
      <c r="K956" s="372">
        <f t="shared" si="188"/>
        <v>0</v>
      </c>
      <c r="L956" s="236">
        <v>0</v>
      </c>
      <c r="M956" s="372">
        <v>0</v>
      </c>
      <c r="N956" s="236">
        <v>0</v>
      </c>
      <c r="O956" s="372">
        <v>0</v>
      </c>
      <c r="P956" s="372">
        <v>0</v>
      </c>
      <c r="Q956" s="372">
        <v>0</v>
      </c>
    </row>
    <row r="957" ht="36" hidden="1" customHeight="1" spans="1:17">
      <c r="A957" s="341">
        <v>2140202</v>
      </c>
      <c r="B957" s="336" t="s">
        <v>146</v>
      </c>
      <c r="C957" s="388">
        <v>0</v>
      </c>
      <c r="D957" s="489">
        <f t="shared" si="195"/>
        <v>0</v>
      </c>
      <c r="E957" s="488" t="str">
        <f t="shared" si="191"/>
        <v/>
      </c>
      <c r="F957" s="197" t="str">
        <f t="shared" si="192"/>
        <v>否</v>
      </c>
      <c r="G957" s="372" t="str">
        <f t="shared" si="193"/>
        <v>项</v>
      </c>
      <c r="H957" s="372" t="str">
        <f t="shared" si="194"/>
        <v>214</v>
      </c>
      <c r="I957" s="372" t="str">
        <f t="shared" si="190"/>
        <v>21402</v>
      </c>
      <c r="J957" s="372">
        <f t="shared" si="187"/>
        <v>0</v>
      </c>
      <c r="K957" s="372">
        <f t="shared" si="188"/>
        <v>0</v>
      </c>
      <c r="L957" s="236">
        <v>0</v>
      </c>
      <c r="M957" s="372">
        <v>0</v>
      </c>
      <c r="N957" s="236">
        <v>0</v>
      </c>
      <c r="O957" s="372">
        <v>0</v>
      </c>
      <c r="P957" s="372">
        <v>0</v>
      </c>
      <c r="Q957" s="372">
        <v>0</v>
      </c>
    </row>
    <row r="958" ht="36" hidden="1" customHeight="1" spans="1:17">
      <c r="A958" s="341">
        <v>2140203</v>
      </c>
      <c r="B958" s="336" t="s">
        <v>147</v>
      </c>
      <c r="C958" s="388">
        <v>0</v>
      </c>
      <c r="D958" s="489">
        <f t="shared" si="195"/>
        <v>0</v>
      </c>
      <c r="E958" s="488" t="str">
        <f t="shared" si="191"/>
        <v/>
      </c>
      <c r="F958" s="197" t="str">
        <f t="shared" si="192"/>
        <v>否</v>
      </c>
      <c r="G958" s="372" t="str">
        <f t="shared" si="193"/>
        <v>项</v>
      </c>
      <c r="H958" s="372" t="str">
        <f t="shared" si="194"/>
        <v>214</v>
      </c>
      <c r="I958" s="372" t="str">
        <f t="shared" si="190"/>
        <v>21402</v>
      </c>
      <c r="J958" s="372">
        <f t="shared" si="187"/>
        <v>0</v>
      </c>
      <c r="K958" s="372">
        <f t="shared" si="188"/>
        <v>0</v>
      </c>
      <c r="L958" s="236">
        <v>0</v>
      </c>
      <c r="M958" s="372">
        <v>0</v>
      </c>
      <c r="N958" s="236">
        <v>0</v>
      </c>
      <c r="O958" s="372">
        <v>0</v>
      </c>
      <c r="P958" s="372">
        <v>0</v>
      </c>
      <c r="Q958" s="372">
        <v>0</v>
      </c>
    </row>
    <row r="959" ht="36" hidden="1" customHeight="1" spans="1:17">
      <c r="A959" s="341">
        <v>2140204</v>
      </c>
      <c r="B959" s="336" t="s">
        <v>884</v>
      </c>
      <c r="C959" s="388">
        <v>0</v>
      </c>
      <c r="D959" s="489">
        <f t="shared" si="195"/>
        <v>0</v>
      </c>
      <c r="E959" s="488" t="str">
        <f t="shared" si="191"/>
        <v/>
      </c>
      <c r="F959" s="197" t="str">
        <f t="shared" si="192"/>
        <v>否</v>
      </c>
      <c r="G959" s="372" t="str">
        <f t="shared" si="193"/>
        <v>项</v>
      </c>
      <c r="H959" s="372" t="str">
        <f t="shared" si="194"/>
        <v>214</v>
      </c>
      <c r="I959" s="372" t="str">
        <f t="shared" si="190"/>
        <v>21402</v>
      </c>
      <c r="J959" s="372">
        <f t="shared" si="187"/>
        <v>0</v>
      </c>
      <c r="K959" s="372">
        <f t="shared" si="188"/>
        <v>0</v>
      </c>
      <c r="L959" s="236">
        <v>0</v>
      </c>
      <c r="M959" s="372">
        <v>0</v>
      </c>
      <c r="N959" s="236">
        <v>0</v>
      </c>
      <c r="O959" s="372">
        <v>0</v>
      </c>
      <c r="P959" s="372">
        <v>0</v>
      </c>
      <c r="Q959" s="372">
        <v>0</v>
      </c>
    </row>
    <row r="960" ht="36" hidden="1" customHeight="1" spans="1:17">
      <c r="A960" s="341">
        <v>2140205</v>
      </c>
      <c r="B960" s="336" t="s">
        <v>885</v>
      </c>
      <c r="C960" s="388">
        <v>0</v>
      </c>
      <c r="D960" s="489">
        <f t="shared" si="195"/>
        <v>0</v>
      </c>
      <c r="E960" s="488" t="str">
        <f t="shared" si="191"/>
        <v/>
      </c>
      <c r="F960" s="197" t="str">
        <f t="shared" si="192"/>
        <v>否</v>
      </c>
      <c r="G960" s="372" t="str">
        <f t="shared" si="193"/>
        <v>项</v>
      </c>
      <c r="H960" s="372" t="str">
        <f t="shared" si="194"/>
        <v>214</v>
      </c>
      <c r="I960" s="372" t="str">
        <f t="shared" si="190"/>
        <v>21402</v>
      </c>
      <c r="J960" s="372">
        <f t="shared" si="187"/>
        <v>0</v>
      </c>
      <c r="K960" s="372">
        <f t="shared" si="188"/>
        <v>0</v>
      </c>
      <c r="L960" s="236">
        <v>0</v>
      </c>
      <c r="M960" s="372">
        <v>0</v>
      </c>
      <c r="N960" s="236">
        <v>0</v>
      </c>
      <c r="O960" s="372">
        <v>0</v>
      </c>
      <c r="P960" s="372">
        <v>0</v>
      </c>
      <c r="Q960" s="372">
        <v>0</v>
      </c>
    </row>
    <row r="961" ht="36" hidden="1" customHeight="1" spans="1:17">
      <c r="A961" s="341">
        <v>2140206</v>
      </c>
      <c r="B961" s="336" t="s">
        <v>886</v>
      </c>
      <c r="C961" s="388">
        <v>0</v>
      </c>
      <c r="D961" s="489">
        <f t="shared" si="195"/>
        <v>0</v>
      </c>
      <c r="E961" s="488" t="str">
        <f t="shared" si="191"/>
        <v/>
      </c>
      <c r="F961" s="197" t="str">
        <f t="shared" si="192"/>
        <v>否</v>
      </c>
      <c r="G961" s="372" t="str">
        <f t="shared" si="193"/>
        <v>项</v>
      </c>
      <c r="H961" s="372" t="str">
        <f t="shared" si="194"/>
        <v>214</v>
      </c>
      <c r="I961" s="372" t="str">
        <f t="shared" si="190"/>
        <v>21402</v>
      </c>
      <c r="J961" s="372">
        <f t="shared" si="187"/>
        <v>0</v>
      </c>
      <c r="K961" s="372">
        <f t="shared" si="188"/>
        <v>0</v>
      </c>
      <c r="L961" s="236">
        <v>0</v>
      </c>
      <c r="M961" s="372">
        <v>0</v>
      </c>
      <c r="N961" s="236">
        <v>0</v>
      </c>
      <c r="O961" s="372">
        <v>0</v>
      </c>
      <c r="P961" s="372">
        <v>0</v>
      </c>
      <c r="Q961" s="372">
        <v>0</v>
      </c>
    </row>
    <row r="962" ht="36" hidden="1" customHeight="1" spans="1:17">
      <c r="A962" s="341">
        <v>2140207</v>
      </c>
      <c r="B962" s="336" t="s">
        <v>887</v>
      </c>
      <c r="C962" s="388">
        <v>0</v>
      </c>
      <c r="D962" s="489">
        <f t="shared" si="195"/>
        <v>0</v>
      </c>
      <c r="E962" s="488" t="str">
        <f t="shared" si="191"/>
        <v/>
      </c>
      <c r="F962" s="197" t="str">
        <f t="shared" si="192"/>
        <v>否</v>
      </c>
      <c r="G962" s="372" t="str">
        <f t="shared" si="193"/>
        <v>项</v>
      </c>
      <c r="H962" s="372" t="str">
        <f t="shared" si="194"/>
        <v>214</v>
      </c>
      <c r="I962" s="372" t="str">
        <f t="shared" si="190"/>
        <v>21402</v>
      </c>
      <c r="J962" s="372">
        <f t="shared" si="187"/>
        <v>0</v>
      </c>
      <c r="K962" s="372">
        <f t="shared" si="188"/>
        <v>0</v>
      </c>
      <c r="L962" s="236">
        <v>0</v>
      </c>
      <c r="M962" s="372">
        <v>0</v>
      </c>
      <c r="N962" s="236">
        <v>0</v>
      </c>
      <c r="O962" s="372">
        <v>0</v>
      </c>
      <c r="P962" s="372">
        <v>0</v>
      </c>
      <c r="Q962" s="372">
        <v>0</v>
      </c>
    </row>
    <row r="963" ht="36" hidden="1" customHeight="1" spans="1:17">
      <c r="A963" s="341">
        <v>2140208</v>
      </c>
      <c r="B963" s="336" t="s">
        <v>888</v>
      </c>
      <c r="C963" s="388">
        <v>0</v>
      </c>
      <c r="D963" s="489">
        <f t="shared" si="195"/>
        <v>0</v>
      </c>
      <c r="E963" s="488" t="str">
        <f t="shared" si="191"/>
        <v/>
      </c>
      <c r="F963" s="197" t="str">
        <f t="shared" si="192"/>
        <v>否</v>
      </c>
      <c r="G963" s="372" t="str">
        <f t="shared" si="193"/>
        <v>项</v>
      </c>
      <c r="H963" s="372" t="str">
        <f t="shared" si="194"/>
        <v>214</v>
      </c>
      <c r="I963" s="372" t="str">
        <f t="shared" si="190"/>
        <v>21402</v>
      </c>
      <c r="J963" s="372">
        <f t="shared" si="187"/>
        <v>0</v>
      </c>
      <c r="K963" s="372">
        <f t="shared" si="188"/>
        <v>0</v>
      </c>
      <c r="L963" s="236">
        <v>0</v>
      </c>
      <c r="M963" s="372">
        <v>0</v>
      </c>
      <c r="N963" s="236">
        <v>0</v>
      </c>
      <c r="O963" s="372">
        <v>0</v>
      </c>
      <c r="P963" s="372">
        <v>0</v>
      </c>
      <c r="Q963" s="372">
        <v>0</v>
      </c>
    </row>
    <row r="964" ht="36" hidden="1" customHeight="1" spans="1:17">
      <c r="A964" s="341">
        <v>2140299</v>
      </c>
      <c r="B964" s="336" t="s">
        <v>889</v>
      </c>
      <c r="C964" s="388">
        <v>0</v>
      </c>
      <c r="D964" s="489">
        <f t="shared" si="195"/>
        <v>0</v>
      </c>
      <c r="E964" s="488" t="str">
        <f t="shared" si="191"/>
        <v/>
      </c>
      <c r="F964" s="197" t="str">
        <f t="shared" si="192"/>
        <v>否</v>
      </c>
      <c r="G964" s="372" t="str">
        <f t="shared" si="193"/>
        <v>项</v>
      </c>
      <c r="H964" s="372" t="str">
        <f t="shared" si="194"/>
        <v>214</v>
      </c>
      <c r="I964" s="372" t="str">
        <f t="shared" si="190"/>
        <v>21402</v>
      </c>
      <c r="J964" s="372">
        <f t="shared" si="187"/>
        <v>0</v>
      </c>
      <c r="K964" s="372">
        <f t="shared" si="188"/>
        <v>0</v>
      </c>
      <c r="L964" s="236">
        <v>0</v>
      </c>
      <c r="M964" s="372">
        <v>0</v>
      </c>
      <c r="N964" s="236">
        <v>0</v>
      </c>
      <c r="O964" s="372">
        <v>0</v>
      </c>
      <c r="P964" s="372">
        <v>0</v>
      </c>
      <c r="Q964" s="372">
        <v>0</v>
      </c>
    </row>
    <row r="965" ht="36" hidden="1" customHeight="1" spans="1:16">
      <c r="A965" s="341">
        <v>21403</v>
      </c>
      <c r="B965" s="336" t="s">
        <v>890</v>
      </c>
      <c r="C965" s="487">
        <f>SUM(C966:C974)</f>
        <v>0</v>
      </c>
      <c r="D965" s="487">
        <f>SUM(D966:D974)</f>
        <v>0</v>
      </c>
      <c r="E965" s="488" t="str">
        <f t="shared" si="191"/>
        <v/>
      </c>
      <c r="F965" s="197" t="str">
        <f t="shared" si="192"/>
        <v>否</v>
      </c>
      <c r="G965" s="372" t="str">
        <f t="shared" si="193"/>
        <v>款</v>
      </c>
      <c r="H965" s="372" t="str">
        <f t="shared" si="194"/>
        <v>214</v>
      </c>
      <c r="I965" s="372" t="str">
        <f t="shared" si="190"/>
        <v>21403</v>
      </c>
      <c r="J965" s="372">
        <f t="shared" ref="J965:J1028" si="196">ROUND(K965,0)</f>
        <v>0</v>
      </c>
      <c r="K965" s="372">
        <f t="shared" si="188"/>
        <v>0</v>
      </c>
      <c r="L965" s="236">
        <v>0</v>
      </c>
      <c r="N965" s="236">
        <v>0</v>
      </c>
      <c r="O965" s="372">
        <v>0</v>
      </c>
      <c r="P965" s="372">
        <v>0</v>
      </c>
    </row>
    <row r="966" ht="36" hidden="1" customHeight="1" spans="1:17">
      <c r="A966" s="341">
        <v>2140301</v>
      </c>
      <c r="B966" s="336" t="s">
        <v>145</v>
      </c>
      <c r="C966" s="388">
        <v>0</v>
      </c>
      <c r="D966" s="489">
        <f t="shared" ref="D966:D974" si="197">ROUND(J966-Q966,0)</f>
        <v>0</v>
      </c>
      <c r="E966" s="488" t="str">
        <f t="shared" si="191"/>
        <v/>
      </c>
      <c r="F966" s="197" t="str">
        <f t="shared" si="192"/>
        <v>否</v>
      </c>
      <c r="G966" s="372" t="str">
        <f t="shared" si="193"/>
        <v>项</v>
      </c>
      <c r="H966" s="372" t="str">
        <f t="shared" si="194"/>
        <v>214</v>
      </c>
      <c r="I966" s="372" t="str">
        <f t="shared" si="190"/>
        <v>21403</v>
      </c>
      <c r="J966" s="372">
        <f t="shared" si="196"/>
        <v>0</v>
      </c>
      <c r="K966" s="372">
        <f t="shared" si="188"/>
        <v>0</v>
      </c>
      <c r="L966" s="236">
        <v>0</v>
      </c>
      <c r="M966" s="372">
        <v>0</v>
      </c>
      <c r="N966" s="236">
        <v>0</v>
      </c>
      <c r="O966" s="372">
        <v>0</v>
      </c>
      <c r="P966" s="372">
        <v>0</v>
      </c>
      <c r="Q966" s="372">
        <v>0</v>
      </c>
    </row>
    <row r="967" ht="36" hidden="1" customHeight="1" spans="1:17">
      <c r="A967" s="341">
        <v>2140302</v>
      </c>
      <c r="B967" s="336" t="s">
        <v>146</v>
      </c>
      <c r="C967" s="388">
        <v>0</v>
      </c>
      <c r="D967" s="489">
        <f t="shared" si="197"/>
        <v>0</v>
      </c>
      <c r="E967" s="488" t="str">
        <f t="shared" si="191"/>
        <v/>
      </c>
      <c r="F967" s="197" t="str">
        <f t="shared" si="192"/>
        <v>否</v>
      </c>
      <c r="G967" s="372" t="str">
        <f t="shared" si="193"/>
        <v>项</v>
      </c>
      <c r="H967" s="372" t="str">
        <f t="shared" si="194"/>
        <v>214</v>
      </c>
      <c r="I967" s="372" t="str">
        <f t="shared" si="190"/>
        <v>21403</v>
      </c>
      <c r="J967" s="372">
        <f t="shared" si="196"/>
        <v>0</v>
      </c>
      <c r="K967" s="372">
        <f t="shared" ref="K967:K1030" si="198">SUM(L967:P967)</f>
        <v>0</v>
      </c>
      <c r="L967" s="236">
        <v>0</v>
      </c>
      <c r="M967" s="372">
        <v>0</v>
      </c>
      <c r="N967" s="236">
        <v>0</v>
      </c>
      <c r="O967" s="372">
        <v>0</v>
      </c>
      <c r="P967" s="372">
        <v>0</v>
      </c>
      <c r="Q967" s="372">
        <v>0</v>
      </c>
    </row>
    <row r="968" ht="36" hidden="1" customHeight="1" spans="1:17">
      <c r="A968" s="341">
        <v>2140303</v>
      </c>
      <c r="B968" s="336" t="s">
        <v>147</v>
      </c>
      <c r="C968" s="388">
        <v>0</v>
      </c>
      <c r="D968" s="489">
        <f t="shared" si="197"/>
        <v>0</v>
      </c>
      <c r="E968" s="488" t="str">
        <f t="shared" si="191"/>
        <v/>
      </c>
      <c r="F968" s="197" t="str">
        <f t="shared" si="192"/>
        <v>否</v>
      </c>
      <c r="G968" s="372" t="str">
        <f t="shared" si="193"/>
        <v>项</v>
      </c>
      <c r="H968" s="372" t="str">
        <f t="shared" si="194"/>
        <v>214</v>
      </c>
      <c r="I968" s="372" t="str">
        <f t="shared" si="190"/>
        <v>21403</v>
      </c>
      <c r="J968" s="372">
        <f t="shared" si="196"/>
        <v>0</v>
      </c>
      <c r="K968" s="372">
        <f t="shared" si="198"/>
        <v>0</v>
      </c>
      <c r="L968" s="236">
        <v>0</v>
      </c>
      <c r="M968" s="372">
        <v>0</v>
      </c>
      <c r="N968" s="236">
        <v>0</v>
      </c>
      <c r="O968" s="372">
        <v>0</v>
      </c>
      <c r="P968" s="372">
        <v>0</v>
      </c>
      <c r="Q968" s="372">
        <v>0</v>
      </c>
    </row>
    <row r="969" ht="36" hidden="1" customHeight="1" spans="1:17">
      <c r="A969" s="341">
        <v>2140304</v>
      </c>
      <c r="B969" s="336" t="s">
        <v>891</v>
      </c>
      <c r="C969" s="388">
        <v>0</v>
      </c>
      <c r="D969" s="489">
        <f t="shared" si="197"/>
        <v>0</v>
      </c>
      <c r="E969" s="488" t="str">
        <f t="shared" si="191"/>
        <v/>
      </c>
      <c r="F969" s="197" t="str">
        <f t="shared" si="192"/>
        <v>否</v>
      </c>
      <c r="G969" s="372" t="str">
        <f t="shared" si="193"/>
        <v>项</v>
      </c>
      <c r="H969" s="372" t="str">
        <f t="shared" si="194"/>
        <v>214</v>
      </c>
      <c r="I969" s="372" t="str">
        <f t="shared" si="190"/>
        <v>21403</v>
      </c>
      <c r="J969" s="372">
        <f t="shared" si="196"/>
        <v>0</v>
      </c>
      <c r="K969" s="372">
        <f t="shared" si="198"/>
        <v>0</v>
      </c>
      <c r="L969" s="236">
        <v>0</v>
      </c>
      <c r="M969" s="372">
        <v>0</v>
      </c>
      <c r="N969" s="236">
        <v>0</v>
      </c>
      <c r="O969" s="372">
        <v>0</v>
      </c>
      <c r="P969" s="372">
        <v>0</v>
      </c>
      <c r="Q969" s="372">
        <v>0</v>
      </c>
    </row>
    <row r="970" ht="36" hidden="1" customHeight="1" spans="1:17">
      <c r="A970" s="341">
        <v>2140305</v>
      </c>
      <c r="B970" s="336" t="s">
        <v>892</v>
      </c>
      <c r="C970" s="388">
        <v>0</v>
      </c>
      <c r="D970" s="489">
        <f t="shared" si="197"/>
        <v>0</v>
      </c>
      <c r="E970" s="488" t="str">
        <f t="shared" si="191"/>
        <v/>
      </c>
      <c r="F970" s="197" t="str">
        <f t="shared" si="192"/>
        <v>否</v>
      </c>
      <c r="G970" s="372" t="str">
        <f t="shared" si="193"/>
        <v>项</v>
      </c>
      <c r="H970" s="372" t="str">
        <f t="shared" si="194"/>
        <v>214</v>
      </c>
      <c r="I970" s="372" t="str">
        <f t="shared" si="190"/>
        <v>21403</v>
      </c>
      <c r="J970" s="372">
        <f t="shared" si="196"/>
        <v>0</v>
      </c>
      <c r="K970" s="372">
        <f t="shared" si="198"/>
        <v>0</v>
      </c>
      <c r="L970" s="236">
        <v>0</v>
      </c>
      <c r="M970" s="372">
        <v>0</v>
      </c>
      <c r="N970" s="236">
        <v>0</v>
      </c>
      <c r="O970" s="372">
        <v>0</v>
      </c>
      <c r="P970" s="372">
        <v>0</v>
      </c>
      <c r="Q970" s="372">
        <v>0</v>
      </c>
    </row>
    <row r="971" ht="36" hidden="1" customHeight="1" spans="1:17">
      <c r="A971" s="341">
        <v>2140306</v>
      </c>
      <c r="B971" s="336" t="s">
        <v>893</v>
      </c>
      <c r="C971" s="388">
        <v>0</v>
      </c>
      <c r="D971" s="489">
        <f t="shared" si="197"/>
        <v>0</v>
      </c>
      <c r="E971" s="488" t="str">
        <f t="shared" si="191"/>
        <v/>
      </c>
      <c r="F971" s="197" t="str">
        <f t="shared" si="192"/>
        <v>否</v>
      </c>
      <c r="G971" s="372" t="str">
        <f t="shared" si="193"/>
        <v>项</v>
      </c>
      <c r="H971" s="372" t="str">
        <f t="shared" si="194"/>
        <v>214</v>
      </c>
      <c r="I971" s="372" t="str">
        <f t="shared" si="190"/>
        <v>21403</v>
      </c>
      <c r="J971" s="372">
        <f t="shared" si="196"/>
        <v>0</v>
      </c>
      <c r="K971" s="372">
        <f t="shared" si="198"/>
        <v>0</v>
      </c>
      <c r="L971" s="236">
        <v>0</v>
      </c>
      <c r="M971" s="372">
        <v>0</v>
      </c>
      <c r="N971" s="236">
        <v>0</v>
      </c>
      <c r="O971" s="372">
        <v>0</v>
      </c>
      <c r="P971" s="372">
        <v>0</v>
      </c>
      <c r="Q971" s="372">
        <v>0</v>
      </c>
    </row>
    <row r="972" ht="36" hidden="1" customHeight="1" spans="1:17">
      <c r="A972" s="341">
        <v>2140307</v>
      </c>
      <c r="B972" s="336" t="s">
        <v>894</v>
      </c>
      <c r="C972" s="388">
        <v>0</v>
      </c>
      <c r="D972" s="489">
        <f t="shared" si="197"/>
        <v>0</v>
      </c>
      <c r="E972" s="488" t="str">
        <f t="shared" si="191"/>
        <v/>
      </c>
      <c r="F972" s="197" t="str">
        <f t="shared" si="192"/>
        <v>否</v>
      </c>
      <c r="G972" s="372" t="str">
        <f t="shared" si="193"/>
        <v>项</v>
      </c>
      <c r="H972" s="372" t="str">
        <f t="shared" si="194"/>
        <v>214</v>
      </c>
      <c r="I972" s="372" t="str">
        <f t="shared" si="190"/>
        <v>21403</v>
      </c>
      <c r="J972" s="372">
        <f t="shared" si="196"/>
        <v>0</v>
      </c>
      <c r="K972" s="372">
        <f t="shared" si="198"/>
        <v>0</v>
      </c>
      <c r="L972" s="236">
        <v>0</v>
      </c>
      <c r="M972" s="372">
        <v>0</v>
      </c>
      <c r="N972" s="236">
        <v>0</v>
      </c>
      <c r="O972" s="372">
        <v>0</v>
      </c>
      <c r="P972" s="372">
        <v>0</v>
      </c>
      <c r="Q972" s="372">
        <v>0</v>
      </c>
    </row>
    <row r="973" ht="36" hidden="1" customHeight="1" spans="1:17">
      <c r="A973" s="341">
        <v>2140308</v>
      </c>
      <c r="B973" s="336" t="s">
        <v>895</v>
      </c>
      <c r="C973" s="388">
        <v>0</v>
      </c>
      <c r="D973" s="489">
        <f t="shared" si="197"/>
        <v>0</v>
      </c>
      <c r="E973" s="488" t="str">
        <f t="shared" si="191"/>
        <v/>
      </c>
      <c r="F973" s="197" t="str">
        <f t="shared" si="192"/>
        <v>否</v>
      </c>
      <c r="G973" s="372" t="str">
        <f t="shared" si="193"/>
        <v>项</v>
      </c>
      <c r="H973" s="372" t="str">
        <f t="shared" si="194"/>
        <v>214</v>
      </c>
      <c r="I973" s="372" t="str">
        <f t="shared" si="190"/>
        <v>21403</v>
      </c>
      <c r="J973" s="372">
        <f t="shared" si="196"/>
        <v>0</v>
      </c>
      <c r="K973" s="372">
        <f t="shared" si="198"/>
        <v>0</v>
      </c>
      <c r="L973" s="236">
        <v>0</v>
      </c>
      <c r="M973" s="372">
        <v>0</v>
      </c>
      <c r="N973" s="236">
        <v>0</v>
      </c>
      <c r="O973" s="372">
        <v>0</v>
      </c>
      <c r="P973" s="372">
        <v>0</v>
      </c>
      <c r="Q973" s="372">
        <v>0</v>
      </c>
    </row>
    <row r="974" ht="36" hidden="1" customHeight="1" spans="1:17">
      <c r="A974" s="341">
        <v>2140399</v>
      </c>
      <c r="B974" s="336" t="s">
        <v>896</v>
      </c>
      <c r="C974" s="388">
        <v>0</v>
      </c>
      <c r="D974" s="489">
        <f t="shared" si="197"/>
        <v>0</v>
      </c>
      <c r="E974" s="488" t="str">
        <f t="shared" si="191"/>
        <v/>
      </c>
      <c r="F974" s="197" t="str">
        <f t="shared" si="192"/>
        <v>否</v>
      </c>
      <c r="G974" s="372" t="str">
        <f t="shared" si="193"/>
        <v>项</v>
      </c>
      <c r="H974" s="372" t="str">
        <f t="shared" si="194"/>
        <v>214</v>
      </c>
      <c r="I974" s="372" t="str">
        <f t="shared" si="190"/>
        <v>21403</v>
      </c>
      <c r="J974" s="372">
        <f t="shared" si="196"/>
        <v>0</v>
      </c>
      <c r="K974" s="372">
        <f t="shared" si="198"/>
        <v>0</v>
      </c>
      <c r="L974" s="236">
        <v>0</v>
      </c>
      <c r="M974" s="372">
        <v>0</v>
      </c>
      <c r="N974" s="236">
        <v>0</v>
      </c>
      <c r="O974" s="372">
        <v>0</v>
      </c>
      <c r="P974" s="372">
        <v>0</v>
      </c>
      <c r="Q974" s="372">
        <v>0</v>
      </c>
    </row>
    <row r="975" ht="36" hidden="1" customHeight="1" spans="1:16">
      <c r="A975" s="341">
        <v>21405</v>
      </c>
      <c r="B975" s="336" t="s">
        <v>902</v>
      </c>
      <c r="C975" s="487">
        <f>SUM(C976:C981)</f>
        <v>0</v>
      </c>
      <c r="D975" s="487">
        <f>SUM(D976:D981)</f>
        <v>0</v>
      </c>
      <c r="E975" s="488" t="str">
        <f t="shared" si="191"/>
        <v/>
      </c>
      <c r="F975" s="197" t="str">
        <f t="shared" si="192"/>
        <v>否</v>
      </c>
      <c r="G975" s="372" t="str">
        <f t="shared" si="193"/>
        <v>款</v>
      </c>
      <c r="H975" s="372" t="str">
        <f t="shared" si="194"/>
        <v>214</v>
      </c>
      <c r="I975" s="372" t="str">
        <f t="shared" si="190"/>
        <v>21405</v>
      </c>
      <c r="J975" s="372">
        <f t="shared" si="196"/>
        <v>0</v>
      </c>
      <c r="K975" s="372">
        <f t="shared" si="198"/>
        <v>0</v>
      </c>
      <c r="L975" s="236">
        <v>0</v>
      </c>
      <c r="N975" s="236">
        <v>0</v>
      </c>
      <c r="O975" s="372">
        <v>0</v>
      </c>
      <c r="P975" s="372">
        <v>0</v>
      </c>
    </row>
    <row r="976" ht="36" hidden="1" customHeight="1" spans="1:17">
      <c r="A976" s="341">
        <v>2140501</v>
      </c>
      <c r="B976" s="336" t="s">
        <v>145</v>
      </c>
      <c r="C976" s="388">
        <v>0</v>
      </c>
      <c r="D976" s="489">
        <f t="shared" ref="D976:D981" si="199">ROUND(J976-Q976,0)</f>
        <v>0</v>
      </c>
      <c r="E976" s="488" t="str">
        <f t="shared" si="191"/>
        <v/>
      </c>
      <c r="F976" s="197" t="str">
        <f t="shared" si="192"/>
        <v>否</v>
      </c>
      <c r="G976" s="372" t="str">
        <f t="shared" si="193"/>
        <v>项</v>
      </c>
      <c r="H976" s="372" t="str">
        <f t="shared" si="194"/>
        <v>214</v>
      </c>
      <c r="I976" s="372" t="str">
        <f t="shared" si="190"/>
        <v>21405</v>
      </c>
      <c r="J976" s="372">
        <f t="shared" si="196"/>
        <v>0</v>
      </c>
      <c r="K976" s="372">
        <f t="shared" si="198"/>
        <v>0</v>
      </c>
      <c r="L976" s="236">
        <v>0</v>
      </c>
      <c r="M976" s="372">
        <v>0</v>
      </c>
      <c r="N976" s="236">
        <v>0</v>
      </c>
      <c r="O976" s="372">
        <v>0</v>
      </c>
      <c r="P976" s="372">
        <v>0</v>
      </c>
      <c r="Q976" s="372">
        <v>0</v>
      </c>
    </row>
    <row r="977" ht="36" hidden="1" customHeight="1" spans="1:17">
      <c r="A977" s="341">
        <v>2140502</v>
      </c>
      <c r="B977" s="336" t="s">
        <v>146</v>
      </c>
      <c r="C977" s="388">
        <v>0</v>
      </c>
      <c r="D977" s="489">
        <f t="shared" si="199"/>
        <v>0</v>
      </c>
      <c r="E977" s="488" t="str">
        <f t="shared" si="191"/>
        <v/>
      </c>
      <c r="F977" s="197" t="str">
        <f t="shared" si="192"/>
        <v>否</v>
      </c>
      <c r="G977" s="372" t="str">
        <f t="shared" si="193"/>
        <v>项</v>
      </c>
      <c r="H977" s="372" t="str">
        <f t="shared" si="194"/>
        <v>214</v>
      </c>
      <c r="I977" s="372" t="str">
        <f t="shared" si="190"/>
        <v>21405</v>
      </c>
      <c r="J977" s="372">
        <f t="shared" si="196"/>
        <v>0</v>
      </c>
      <c r="K977" s="372">
        <f t="shared" si="198"/>
        <v>0</v>
      </c>
      <c r="L977" s="236">
        <v>0</v>
      </c>
      <c r="M977" s="372">
        <v>0</v>
      </c>
      <c r="N977" s="236">
        <v>0</v>
      </c>
      <c r="O977" s="372">
        <v>0</v>
      </c>
      <c r="P977" s="372">
        <v>0</v>
      </c>
      <c r="Q977" s="372">
        <v>0</v>
      </c>
    </row>
    <row r="978" ht="36" hidden="1" customHeight="1" spans="1:17">
      <c r="A978" s="341">
        <v>2140503</v>
      </c>
      <c r="B978" s="336" t="s">
        <v>147</v>
      </c>
      <c r="C978" s="388">
        <v>0</v>
      </c>
      <c r="D978" s="489">
        <f t="shared" si="199"/>
        <v>0</v>
      </c>
      <c r="E978" s="488" t="str">
        <f t="shared" si="191"/>
        <v/>
      </c>
      <c r="F978" s="197" t="str">
        <f t="shared" si="192"/>
        <v>否</v>
      </c>
      <c r="G978" s="372" t="str">
        <f t="shared" si="193"/>
        <v>项</v>
      </c>
      <c r="H978" s="372" t="str">
        <f t="shared" si="194"/>
        <v>214</v>
      </c>
      <c r="I978" s="372" t="str">
        <f t="shared" si="190"/>
        <v>21405</v>
      </c>
      <c r="J978" s="372">
        <f t="shared" si="196"/>
        <v>0</v>
      </c>
      <c r="K978" s="372">
        <f t="shared" si="198"/>
        <v>0</v>
      </c>
      <c r="L978" s="236">
        <v>0</v>
      </c>
      <c r="M978" s="372">
        <v>0</v>
      </c>
      <c r="N978" s="236">
        <v>0</v>
      </c>
      <c r="O978" s="372">
        <v>0</v>
      </c>
      <c r="P978" s="372">
        <v>0</v>
      </c>
      <c r="Q978" s="372">
        <v>0</v>
      </c>
    </row>
    <row r="979" ht="36" hidden="1" customHeight="1" spans="1:17">
      <c r="A979" s="341">
        <v>2140504</v>
      </c>
      <c r="B979" s="336" t="s">
        <v>888</v>
      </c>
      <c r="C979" s="388">
        <v>0</v>
      </c>
      <c r="D979" s="489">
        <f t="shared" si="199"/>
        <v>0</v>
      </c>
      <c r="E979" s="488" t="str">
        <f t="shared" si="191"/>
        <v/>
      </c>
      <c r="F979" s="197" t="str">
        <f t="shared" si="192"/>
        <v>否</v>
      </c>
      <c r="G979" s="372" t="str">
        <f t="shared" si="193"/>
        <v>项</v>
      </c>
      <c r="H979" s="372" t="str">
        <f t="shared" si="194"/>
        <v>214</v>
      </c>
      <c r="I979" s="372" t="str">
        <f t="shared" si="190"/>
        <v>21405</v>
      </c>
      <c r="J979" s="372">
        <f t="shared" si="196"/>
        <v>0</v>
      </c>
      <c r="K979" s="372">
        <f t="shared" si="198"/>
        <v>0</v>
      </c>
      <c r="L979" s="236">
        <v>0</v>
      </c>
      <c r="M979" s="372">
        <v>0</v>
      </c>
      <c r="N979" s="236">
        <v>0</v>
      </c>
      <c r="O979" s="372">
        <v>0</v>
      </c>
      <c r="P979" s="372">
        <v>0</v>
      </c>
      <c r="Q979" s="372">
        <v>0</v>
      </c>
    </row>
    <row r="980" ht="36" hidden="1" customHeight="1" spans="1:17">
      <c r="A980" s="341">
        <v>2140505</v>
      </c>
      <c r="B980" s="336" t="s">
        <v>903</v>
      </c>
      <c r="C980" s="388">
        <v>0</v>
      </c>
      <c r="D980" s="489">
        <f t="shared" si="199"/>
        <v>0</v>
      </c>
      <c r="E980" s="488" t="str">
        <f t="shared" si="191"/>
        <v/>
      </c>
      <c r="F980" s="197" t="str">
        <f t="shared" si="192"/>
        <v>否</v>
      </c>
      <c r="G980" s="372" t="str">
        <f t="shared" si="193"/>
        <v>项</v>
      </c>
      <c r="H980" s="372" t="str">
        <f t="shared" si="194"/>
        <v>214</v>
      </c>
      <c r="I980" s="372" t="str">
        <f t="shared" si="190"/>
        <v>21405</v>
      </c>
      <c r="J980" s="372">
        <f t="shared" si="196"/>
        <v>0</v>
      </c>
      <c r="K980" s="372">
        <f t="shared" si="198"/>
        <v>0</v>
      </c>
      <c r="L980" s="236">
        <v>0</v>
      </c>
      <c r="M980" s="372">
        <v>0</v>
      </c>
      <c r="N980" s="236">
        <v>0</v>
      </c>
      <c r="O980" s="372">
        <v>0</v>
      </c>
      <c r="P980" s="372">
        <v>0</v>
      </c>
      <c r="Q980" s="372">
        <v>0</v>
      </c>
    </row>
    <row r="981" ht="36" hidden="1" customHeight="1" spans="1:17">
      <c r="A981" s="341">
        <v>2140599</v>
      </c>
      <c r="B981" s="336" t="s">
        <v>904</v>
      </c>
      <c r="C981" s="388">
        <v>0</v>
      </c>
      <c r="D981" s="489">
        <f t="shared" si="199"/>
        <v>0</v>
      </c>
      <c r="E981" s="488" t="str">
        <f t="shared" si="191"/>
        <v/>
      </c>
      <c r="F981" s="197" t="str">
        <f t="shared" si="192"/>
        <v>否</v>
      </c>
      <c r="G981" s="372" t="str">
        <f t="shared" si="193"/>
        <v>项</v>
      </c>
      <c r="H981" s="372" t="str">
        <f t="shared" si="194"/>
        <v>214</v>
      </c>
      <c r="I981" s="372" t="str">
        <f t="shared" si="190"/>
        <v>21405</v>
      </c>
      <c r="J981" s="372">
        <f t="shared" si="196"/>
        <v>0</v>
      </c>
      <c r="K981" s="372">
        <f t="shared" si="198"/>
        <v>0</v>
      </c>
      <c r="L981" s="236">
        <v>0</v>
      </c>
      <c r="M981" s="372">
        <v>0</v>
      </c>
      <c r="N981" s="236">
        <v>0</v>
      </c>
      <c r="O981" s="372">
        <v>0</v>
      </c>
      <c r="P981" s="372">
        <v>0</v>
      </c>
      <c r="Q981" s="372">
        <v>0</v>
      </c>
    </row>
    <row r="982" ht="36" hidden="1" customHeight="1" spans="1:16">
      <c r="A982" s="341">
        <v>21499</v>
      </c>
      <c r="B982" s="336" t="s">
        <v>910</v>
      </c>
      <c r="C982" s="487">
        <f>SUM(C983:C984)</f>
        <v>0</v>
      </c>
      <c r="D982" s="487">
        <f>SUM(D983:D984)</f>
        <v>0</v>
      </c>
      <c r="E982" s="488" t="str">
        <f t="shared" ref="E982:E1023" si="200">IF(C982&lt;&gt;0,D982/C982-1,"")</f>
        <v/>
      </c>
      <c r="F982" s="197" t="str">
        <f t="shared" ref="F982:F1023" si="201">IF(LEN(A982)=3,"是",IF(B982&lt;&gt;"",IF(SUM(C982:D982)&lt;&gt;0,"是","否"),"是"))</f>
        <v>否</v>
      </c>
      <c r="G982" s="372" t="str">
        <f t="shared" ref="G982:G1023" si="202">IF(LEN(A982)=3,"类",IF(LEN(A982)=5,"款","项"))</f>
        <v>款</v>
      </c>
      <c r="H982" s="372" t="str">
        <f t="shared" ref="H982:H1023" si="203">LEFT(A982,3)</f>
        <v>214</v>
      </c>
      <c r="I982" s="372" t="str">
        <f t="shared" ref="I982:I1023" si="204">LEFT(A982,5)</f>
        <v>21499</v>
      </c>
      <c r="J982" s="372">
        <f t="shared" si="196"/>
        <v>0</v>
      </c>
      <c r="K982" s="372">
        <f t="shared" si="198"/>
        <v>0</v>
      </c>
      <c r="L982" s="236">
        <v>0</v>
      </c>
      <c r="N982" s="236">
        <v>0</v>
      </c>
      <c r="O982" s="372">
        <v>0</v>
      </c>
      <c r="P982" s="372">
        <v>0</v>
      </c>
    </row>
    <row r="983" ht="36" hidden="1" customHeight="1" spans="1:17">
      <c r="A983" s="341">
        <v>2149901</v>
      </c>
      <c r="B983" s="336" t="s">
        <v>911</v>
      </c>
      <c r="C983" s="388"/>
      <c r="D983" s="489"/>
      <c r="E983" s="488" t="str">
        <f t="shared" si="200"/>
        <v/>
      </c>
      <c r="F983" s="197" t="str">
        <f t="shared" si="201"/>
        <v>否</v>
      </c>
      <c r="G983" s="372" t="str">
        <f t="shared" si="202"/>
        <v>项</v>
      </c>
      <c r="H983" s="372" t="str">
        <f t="shared" si="203"/>
        <v>214</v>
      </c>
      <c r="I983" s="372" t="str">
        <f t="shared" si="204"/>
        <v>21499</v>
      </c>
      <c r="J983" s="372">
        <f t="shared" si="196"/>
        <v>0</v>
      </c>
      <c r="K983" s="372">
        <f t="shared" si="198"/>
        <v>0</v>
      </c>
      <c r="L983" s="236">
        <v>0</v>
      </c>
      <c r="M983" s="372">
        <v>0</v>
      </c>
      <c r="N983" s="236">
        <v>0</v>
      </c>
      <c r="O983" s="372">
        <v>0</v>
      </c>
      <c r="P983" s="372">
        <v>0</v>
      </c>
      <c r="Q983" s="372">
        <v>0</v>
      </c>
    </row>
    <row r="984" ht="36" hidden="1" customHeight="1" spans="1:17">
      <c r="A984" s="341">
        <v>2149999</v>
      </c>
      <c r="B984" s="336" t="s">
        <v>912</v>
      </c>
      <c r="C984" s="388">
        <v>0</v>
      </c>
      <c r="D984" s="489">
        <f>ROUND(J984-Q984,0)</f>
        <v>0</v>
      </c>
      <c r="E984" s="488" t="str">
        <f t="shared" si="200"/>
        <v/>
      </c>
      <c r="F984" s="197" t="str">
        <f t="shared" si="201"/>
        <v>否</v>
      </c>
      <c r="G984" s="372" t="str">
        <f t="shared" si="202"/>
        <v>项</v>
      </c>
      <c r="H984" s="372" t="str">
        <f t="shared" si="203"/>
        <v>214</v>
      </c>
      <c r="I984" s="372" t="str">
        <f t="shared" si="204"/>
        <v>21499</v>
      </c>
      <c r="J984" s="372">
        <f t="shared" si="196"/>
        <v>0</v>
      </c>
      <c r="K984" s="372">
        <f t="shared" si="198"/>
        <v>0</v>
      </c>
      <c r="L984" s="236">
        <v>0</v>
      </c>
      <c r="M984" s="372">
        <v>0</v>
      </c>
      <c r="N984" s="236">
        <v>0</v>
      </c>
      <c r="O984" s="372">
        <v>0</v>
      </c>
      <c r="P984" s="372">
        <v>0</v>
      </c>
      <c r="Q984" s="372">
        <v>0</v>
      </c>
    </row>
    <row r="985" ht="33" customHeight="1" spans="1:16">
      <c r="A985" s="349">
        <v>215</v>
      </c>
      <c r="B985" s="331" t="s">
        <v>108</v>
      </c>
      <c r="C985" s="485">
        <f>SUM(C986,C996,C1012,C1017,C1028,C1035,C1043)</f>
        <v>603</v>
      </c>
      <c r="D985" s="485">
        <f>SUM(D986,D996,D1012,D1017,D1028,D1035,D1043)</f>
        <v>3971</v>
      </c>
      <c r="E985" s="486">
        <f t="shared" si="200"/>
        <v>5.58540630182421</v>
      </c>
      <c r="F985" s="197" t="str">
        <f t="shared" si="201"/>
        <v>是</v>
      </c>
      <c r="G985" s="372" t="str">
        <f t="shared" si="202"/>
        <v>类</v>
      </c>
      <c r="H985" s="372" t="str">
        <f t="shared" si="203"/>
        <v>215</v>
      </c>
      <c r="I985" s="372" t="str">
        <f t="shared" si="204"/>
        <v>215</v>
      </c>
      <c r="J985" s="372">
        <f t="shared" si="196"/>
        <v>0</v>
      </c>
      <c r="K985" s="372">
        <f t="shared" si="198"/>
        <v>0</v>
      </c>
      <c r="L985" s="236">
        <v>0</v>
      </c>
      <c r="N985" s="236">
        <v>0</v>
      </c>
      <c r="P985" s="372">
        <v>0</v>
      </c>
    </row>
    <row r="986" ht="36" hidden="1" customHeight="1" spans="1:16">
      <c r="A986" s="341">
        <v>21501</v>
      </c>
      <c r="B986" s="336" t="s">
        <v>913</v>
      </c>
      <c r="C986" s="487">
        <f>SUM(C987:C995)</f>
        <v>0</v>
      </c>
      <c r="D986" s="487">
        <f>SUM(D987:D995)</f>
        <v>0</v>
      </c>
      <c r="E986" s="488" t="str">
        <f t="shared" si="200"/>
        <v/>
      </c>
      <c r="F986" s="197" t="str">
        <f t="shared" si="201"/>
        <v>否</v>
      </c>
      <c r="G986" s="372" t="str">
        <f t="shared" si="202"/>
        <v>款</v>
      </c>
      <c r="H986" s="372" t="str">
        <f t="shared" si="203"/>
        <v>215</v>
      </c>
      <c r="I986" s="372" t="str">
        <f t="shared" si="204"/>
        <v>21501</v>
      </c>
      <c r="J986" s="372">
        <f t="shared" si="196"/>
        <v>0</v>
      </c>
      <c r="K986" s="372">
        <f t="shared" si="198"/>
        <v>0</v>
      </c>
      <c r="L986" s="236">
        <v>0</v>
      </c>
      <c r="N986" s="236">
        <v>0</v>
      </c>
      <c r="O986" s="372">
        <v>0</v>
      </c>
      <c r="P986" s="372">
        <v>0</v>
      </c>
    </row>
    <row r="987" ht="36" hidden="1" customHeight="1" spans="1:17">
      <c r="A987" s="341">
        <v>2150101</v>
      </c>
      <c r="B987" s="336" t="s">
        <v>145</v>
      </c>
      <c r="C987" s="388">
        <v>0</v>
      </c>
      <c r="D987" s="489">
        <f t="shared" ref="D987:D995" si="205">ROUND(J987-Q987,0)</f>
        <v>0</v>
      </c>
      <c r="E987" s="488" t="str">
        <f t="shared" si="200"/>
        <v/>
      </c>
      <c r="F987" s="197" t="str">
        <f t="shared" si="201"/>
        <v>否</v>
      </c>
      <c r="G987" s="372" t="str">
        <f t="shared" si="202"/>
        <v>项</v>
      </c>
      <c r="H987" s="372" t="str">
        <f t="shared" si="203"/>
        <v>215</v>
      </c>
      <c r="I987" s="372" t="str">
        <f t="shared" si="204"/>
        <v>21501</v>
      </c>
      <c r="J987" s="372">
        <f t="shared" si="196"/>
        <v>0</v>
      </c>
      <c r="K987" s="372">
        <f t="shared" si="198"/>
        <v>0</v>
      </c>
      <c r="L987" s="236">
        <v>0</v>
      </c>
      <c r="M987" s="372">
        <v>0</v>
      </c>
      <c r="N987" s="236">
        <v>0</v>
      </c>
      <c r="O987" s="372">
        <v>0</v>
      </c>
      <c r="P987" s="372">
        <v>0</v>
      </c>
      <c r="Q987" s="372">
        <v>0</v>
      </c>
    </row>
    <row r="988" ht="36" hidden="1" customHeight="1" spans="1:17">
      <c r="A988" s="341">
        <v>2150102</v>
      </c>
      <c r="B988" s="336" t="s">
        <v>146</v>
      </c>
      <c r="C988" s="388">
        <v>0</v>
      </c>
      <c r="D988" s="489">
        <f t="shared" si="205"/>
        <v>0</v>
      </c>
      <c r="E988" s="488" t="str">
        <f t="shared" si="200"/>
        <v/>
      </c>
      <c r="F988" s="197" t="str">
        <f t="shared" si="201"/>
        <v>否</v>
      </c>
      <c r="G988" s="372" t="str">
        <f t="shared" si="202"/>
        <v>项</v>
      </c>
      <c r="H988" s="372" t="str">
        <f t="shared" si="203"/>
        <v>215</v>
      </c>
      <c r="I988" s="372" t="str">
        <f t="shared" si="204"/>
        <v>21501</v>
      </c>
      <c r="J988" s="372">
        <f t="shared" si="196"/>
        <v>0</v>
      </c>
      <c r="K988" s="372">
        <f t="shared" si="198"/>
        <v>0</v>
      </c>
      <c r="L988" s="236">
        <v>0</v>
      </c>
      <c r="M988" s="372">
        <v>0</v>
      </c>
      <c r="N988" s="236">
        <v>0</v>
      </c>
      <c r="O988" s="372">
        <v>0</v>
      </c>
      <c r="P988" s="372">
        <v>0</v>
      </c>
      <c r="Q988" s="372">
        <v>0</v>
      </c>
    </row>
    <row r="989" ht="36" hidden="1" customHeight="1" spans="1:17">
      <c r="A989" s="341">
        <v>2150103</v>
      </c>
      <c r="B989" s="336" t="s">
        <v>147</v>
      </c>
      <c r="C989" s="388">
        <v>0</v>
      </c>
      <c r="D989" s="489">
        <f t="shared" si="205"/>
        <v>0</v>
      </c>
      <c r="E989" s="488" t="str">
        <f t="shared" si="200"/>
        <v/>
      </c>
      <c r="F989" s="197" t="str">
        <f t="shared" si="201"/>
        <v>否</v>
      </c>
      <c r="G989" s="372" t="str">
        <f t="shared" si="202"/>
        <v>项</v>
      </c>
      <c r="H989" s="372" t="str">
        <f t="shared" si="203"/>
        <v>215</v>
      </c>
      <c r="I989" s="372" t="str">
        <f t="shared" si="204"/>
        <v>21501</v>
      </c>
      <c r="J989" s="372">
        <f t="shared" si="196"/>
        <v>0</v>
      </c>
      <c r="K989" s="372">
        <f t="shared" si="198"/>
        <v>0</v>
      </c>
      <c r="L989" s="236">
        <v>0</v>
      </c>
      <c r="M989" s="372">
        <v>0</v>
      </c>
      <c r="N989" s="236">
        <v>0</v>
      </c>
      <c r="O989" s="372">
        <v>0</v>
      </c>
      <c r="P989" s="372">
        <v>0</v>
      </c>
      <c r="Q989" s="372">
        <v>0</v>
      </c>
    </row>
    <row r="990" ht="36" hidden="1" customHeight="1" spans="1:17">
      <c r="A990" s="341">
        <v>2150104</v>
      </c>
      <c r="B990" s="336" t="s">
        <v>914</v>
      </c>
      <c r="C990" s="388">
        <v>0</v>
      </c>
      <c r="D990" s="489">
        <f t="shared" si="205"/>
        <v>0</v>
      </c>
      <c r="E990" s="488" t="str">
        <f t="shared" si="200"/>
        <v/>
      </c>
      <c r="F990" s="197" t="str">
        <f t="shared" si="201"/>
        <v>否</v>
      </c>
      <c r="G990" s="372" t="str">
        <f t="shared" si="202"/>
        <v>项</v>
      </c>
      <c r="H990" s="372" t="str">
        <f t="shared" si="203"/>
        <v>215</v>
      </c>
      <c r="I990" s="372" t="str">
        <f t="shared" si="204"/>
        <v>21501</v>
      </c>
      <c r="J990" s="372">
        <f t="shared" si="196"/>
        <v>0</v>
      </c>
      <c r="K990" s="372">
        <f t="shared" si="198"/>
        <v>0</v>
      </c>
      <c r="L990" s="236">
        <v>0</v>
      </c>
      <c r="M990" s="372">
        <v>0</v>
      </c>
      <c r="N990" s="236">
        <v>0</v>
      </c>
      <c r="O990" s="372">
        <v>0</v>
      </c>
      <c r="P990" s="372">
        <v>0</v>
      </c>
      <c r="Q990" s="372">
        <v>0</v>
      </c>
    </row>
    <row r="991" ht="36" hidden="1" customHeight="1" spans="1:17">
      <c r="A991" s="341">
        <v>2150105</v>
      </c>
      <c r="B991" s="336" t="s">
        <v>915</v>
      </c>
      <c r="C991" s="388">
        <v>0</v>
      </c>
      <c r="D991" s="489">
        <f t="shared" si="205"/>
        <v>0</v>
      </c>
      <c r="E991" s="488" t="str">
        <f t="shared" si="200"/>
        <v/>
      </c>
      <c r="F991" s="197" t="str">
        <f t="shared" si="201"/>
        <v>否</v>
      </c>
      <c r="G991" s="372" t="str">
        <f t="shared" si="202"/>
        <v>项</v>
      </c>
      <c r="H991" s="372" t="str">
        <f t="shared" si="203"/>
        <v>215</v>
      </c>
      <c r="I991" s="372" t="str">
        <f t="shared" si="204"/>
        <v>21501</v>
      </c>
      <c r="J991" s="372">
        <f t="shared" si="196"/>
        <v>0</v>
      </c>
      <c r="K991" s="372">
        <f t="shared" si="198"/>
        <v>0</v>
      </c>
      <c r="L991" s="236">
        <v>0</v>
      </c>
      <c r="M991" s="372">
        <v>0</v>
      </c>
      <c r="N991" s="236">
        <v>0</v>
      </c>
      <c r="O991" s="372">
        <v>0</v>
      </c>
      <c r="P991" s="372">
        <v>0</v>
      </c>
      <c r="Q991" s="372">
        <v>0</v>
      </c>
    </row>
    <row r="992" ht="36" hidden="1" customHeight="1" spans="1:17">
      <c r="A992" s="341">
        <v>2150106</v>
      </c>
      <c r="B992" s="336" t="s">
        <v>916</v>
      </c>
      <c r="C992" s="388">
        <v>0</v>
      </c>
      <c r="D992" s="489">
        <f t="shared" si="205"/>
        <v>0</v>
      </c>
      <c r="E992" s="488" t="str">
        <f t="shared" si="200"/>
        <v/>
      </c>
      <c r="F992" s="197" t="str">
        <f t="shared" si="201"/>
        <v>否</v>
      </c>
      <c r="G992" s="372" t="str">
        <f t="shared" si="202"/>
        <v>项</v>
      </c>
      <c r="H992" s="372" t="str">
        <f t="shared" si="203"/>
        <v>215</v>
      </c>
      <c r="I992" s="372" t="str">
        <f t="shared" si="204"/>
        <v>21501</v>
      </c>
      <c r="J992" s="372">
        <f t="shared" si="196"/>
        <v>0</v>
      </c>
      <c r="K992" s="372">
        <f t="shared" si="198"/>
        <v>0</v>
      </c>
      <c r="L992" s="236">
        <v>0</v>
      </c>
      <c r="M992" s="372">
        <v>0</v>
      </c>
      <c r="N992" s="236">
        <v>0</v>
      </c>
      <c r="O992" s="372">
        <v>0</v>
      </c>
      <c r="P992" s="372">
        <v>0</v>
      </c>
      <c r="Q992" s="372">
        <v>0</v>
      </c>
    </row>
    <row r="993" ht="36" hidden="1" customHeight="1" spans="1:17">
      <c r="A993" s="341">
        <v>2150107</v>
      </c>
      <c r="B993" s="336" t="s">
        <v>917</v>
      </c>
      <c r="C993" s="388">
        <v>0</v>
      </c>
      <c r="D993" s="489">
        <f t="shared" si="205"/>
        <v>0</v>
      </c>
      <c r="E993" s="488" t="str">
        <f t="shared" si="200"/>
        <v/>
      </c>
      <c r="F993" s="197" t="str">
        <f t="shared" si="201"/>
        <v>否</v>
      </c>
      <c r="G993" s="372" t="str">
        <f t="shared" si="202"/>
        <v>项</v>
      </c>
      <c r="H993" s="372" t="str">
        <f t="shared" si="203"/>
        <v>215</v>
      </c>
      <c r="I993" s="372" t="str">
        <f t="shared" si="204"/>
        <v>21501</v>
      </c>
      <c r="J993" s="372">
        <f t="shared" si="196"/>
        <v>0</v>
      </c>
      <c r="K993" s="372">
        <f t="shared" si="198"/>
        <v>0</v>
      </c>
      <c r="L993" s="236">
        <v>0</v>
      </c>
      <c r="M993" s="372">
        <v>0</v>
      </c>
      <c r="N993" s="236">
        <v>0</v>
      </c>
      <c r="O993" s="372">
        <v>0</v>
      </c>
      <c r="P993" s="372">
        <v>0</v>
      </c>
      <c r="Q993" s="372">
        <v>0</v>
      </c>
    </row>
    <row r="994" ht="36" hidden="1" customHeight="1" spans="1:17">
      <c r="A994" s="341">
        <v>2150108</v>
      </c>
      <c r="B994" s="336" t="s">
        <v>918</v>
      </c>
      <c r="C994" s="388">
        <v>0</v>
      </c>
      <c r="D994" s="489">
        <f t="shared" si="205"/>
        <v>0</v>
      </c>
      <c r="E994" s="488" t="str">
        <f t="shared" si="200"/>
        <v/>
      </c>
      <c r="F994" s="197" t="str">
        <f t="shared" si="201"/>
        <v>否</v>
      </c>
      <c r="G994" s="372" t="str">
        <f t="shared" si="202"/>
        <v>项</v>
      </c>
      <c r="H994" s="372" t="str">
        <f t="shared" si="203"/>
        <v>215</v>
      </c>
      <c r="I994" s="372" t="str">
        <f t="shared" si="204"/>
        <v>21501</v>
      </c>
      <c r="J994" s="372">
        <f t="shared" si="196"/>
        <v>0</v>
      </c>
      <c r="K994" s="372">
        <f t="shared" si="198"/>
        <v>0</v>
      </c>
      <c r="L994" s="236">
        <v>0</v>
      </c>
      <c r="M994" s="372">
        <v>0</v>
      </c>
      <c r="N994" s="236">
        <v>0</v>
      </c>
      <c r="O994" s="372">
        <v>0</v>
      </c>
      <c r="P994" s="372">
        <v>0</v>
      </c>
      <c r="Q994" s="372">
        <v>0</v>
      </c>
    </row>
    <row r="995" ht="36" hidden="1" customHeight="1" spans="1:17">
      <c r="A995" s="341">
        <v>2150199</v>
      </c>
      <c r="B995" s="336" t="s">
        <v>919</v>
      </c>
      <c r="C995" s="388">
        <v>0</v>
      </c>
      <c r="D995" s="489">
        <f t="shared" si="205"/>
        <v>0</v>
      </c>
      <c r="E995" s="488" t="str">
        <f t="shared" si="200"/>
        <v/>
      </c>
      <c r="F995" s="197" t="str">
        <f t="shared" si="201"/>
        <v>否</v>
      </c>
      <c r="G995" s="372" t="str">
        <f t="shared" si="202"/>
        <v>项</v>
      </c>
      <c r="H995" s="372" t="str">
        <f t="shared" si="203"/>
        <v>215</v>
      </c>
      <c r="I995" s="372" t="str">
        <f t="shared" si="204"/>
        <v>21501</v>
      </c>
      <c r="J995" s="372">
        <f t="shared" si="196"/>
        <v>0</v>
      </c>
      <c r="K995" s="372">
        <f t="shared" si="198"/>
        <v>0</v>
      </c>
      <c r="L995" s="236">
        <v>0</v>
      </c>
      <c r="M995" s="372">
        <v>0</v>
      </c>
      <c r="N995" s="236">
        <v>0</v>
      </c>
      <c r="O995" s="372">
        <v>0</v>
      </c>
      <c r="P995" s="372">
        <v>0</v>
      </c>
      <c r="Q995" s="372">
        <v>0</v>
      </c>
    </row>
    <row r="996" ht="36" hidden="1" customHeight="1" spans="1:16">
      <c r="A996" s="341">
        <v>21502</v>
      </c>
      <c r="B996" s="336" t="s">
        <v>920</v>
      </c>
      <c r="C996" s="487">
        <f>SUM(C997:C1011)</f>
        <v>0</v>
      </c>
      <c r="D996" s="487">
        <f>SUM(D997:D1011)</f>
        <v>0</v>
      </c>
      <c r="E996" s="488" t="str">
        <f t="shared" si="200"/>
        <v/>
      </c>
      <c r="F996" s="197" t="str">
        <f t="shared" si="201"/>
        <v>否</v>
      </c>
      <c r="G996" s="372" t="str">
        <f t="shared" si="202"/>
        <v>款</v>
      </c>
      <c r="H996" s="372" t="str">
        <f t="shared" si="203"/>
        <v>215</v>
      </c>
      <c r="I996" s="372" t="str">
        <f t="shared" si="204"/>
        <v>21502</v>
      </c>
      <c r="J996" s="372">
        <f t="shared" si="196"/>
        <v>0</v>
      </c>
      <c r="K996" s="372">
        <f t="shared" si="198"/>
        <v>0</v>
      </c>
      <c r="L996" s="236">
        <v>0</v>
      </c>
      <c r="N996" s="236">
        <v>0</v>
      </c>
      <c r="O996" s="372">
        <v>0</v>
      </c>
      <c r="P996" s="372">
        <v>0</v>
      </c>
    </row>
    <row r="997" ht="36" hidden="1" customHeight="1" spans="1:17">
      <c r="A997" s="341">
        <v>2150201</v>
      </c>
      <c r="B997" s="336" t="s">
        <v>145</v>
      </c>
      <c r="C997" s="388">
        <v>0</v>
      </c>
      <c r="D997" s="489">
        <f t="shared" ref="D997:D1011" si="206">ROUND(J997-Q997,0)</f>
        <v>0</v>
      </c>
      <c r="E997" s="488" t="str">
        <f t="shared" si="200"/>
        <v/>
      </c>
      <c r="F997" s="197" t="str">
        <f t="shared" si="201"/>
        <v>否</v>
      </c>
      <c r="G997" s="372" t="str">
        <f t="shared" si="202"/>
        <v>项</v>
      </c>
      <c r="H997" s="372" t="str">
        <f t="shared" si="203"/>
        <v>215</v>
      </c>
      <c r="I997" s="372" t="str">
        <f t="shared" si="204"/>
        <v>21502</v>
      </c>
      <c r="J997" s="372">
        <f t="shared" si="196"/>
        <v>0</v>
      </c>
      <c r="K997" s="372">
        <f t="shared" si="198"/>
        <v>0</v>
      </c>
      <c r="L997" s="236">
        <v>0</v>
      </c>
      <c r="M997" s="372">
        <v>0</v>
      </c>
      <c r="N997" s="236">
        <v>0</v>
      </c>
      <c r="O997" s="372">
        <v>0</v>
      </c>
      <c r="P997" s="372">
        <v>0</v>
      </c>
      <c r="Q997" s="372">
        <v>0</v>
      </c>
    </row>
    <row r="998" ht="36" hidden="1" customHeight="1" spans="1:17">
      <c r="A998" s="341">
        <v>2150202</v>
      </c>
      <c r="B998" s="336" t="s">
        <v>146</v>
      </c>
      <c r="C998" s="388">
        <v>0</v>
      </c>
      <c r="D998" s="489">
        <f t="shared" si="206"/>
        <v>0</v>
      </c>
      <c r="E998" s="488" t="str">
        <f t="shared" si="200"/>
        <v/>
      </c>
      <c r="F998" s="197" t="str">
        <f t="shared" si="201"/>
        <v>否</v>
      </c>
      <c r="G998" s="372" t="str">
        <f t="shared" si="202"/>
        <v>项</v>
      </c>
      <c r="H998" s="372" t="str">
        <f t="shared" si="203"/>
        <v>215</v>
      </c>
      <c r="I998" s="372" t="str">
        <f t="shared" si="204"/>
        <v>21502</v>
      </c>
      <c r="J998" s="372">
        <f t="shared" si="196"/>
        <v>0</v>
      </c>
      <c r="K998" s="372">
        <f t="shared" si="198"/>
        <v>0</v>
      </c>
      <c r="L998" s="236">
        <v>0</v>
      </c>
      <c r="M998" s="372">
        <v>0</v>
      </c>
      <c r="N998" s="236">
        <v>0</v>
      </c>
      <c r="O998" s="372">
        <v>0</v>
      </c>
      <c r="P998" s="372">
        <v>0</v>
      </c>
      <c r="Q998" s="372">
        <v>0</v>
      </c>
    </row>
    <row r="999" ht="36" hidden="1" customHeight="1" spans="1:17">
      <c r="A999" s="341">
        <v>2150203</v>
      </c>
      <c r="B999" s="336" t="s">
        <v>147</v>
      </c>
      <c r="C999" s="388">
        <v>0</v>
      </c>
      <c r="D999" s="489">
        <f t="shared" si="206"/>
        <v>0</v>
      </c>
      <c r="E999" s="488" t="str">
        <f t="shared" si="200"/>
        <v/>
      </c>
      <c r="F999" s="197" t="str">
        <f t="shared" si="201"/>
        <v>否</v>
      </c>
      <c r="G999" s="372" t="str">
        <f t="shared" si="202"/>
        <v>项</v>
      </c>
      <c r="H999" s="372" t="str">
        <f t="shared" si="203"/>
        <v>215</v>
      </c>
      <c r="I999" s="372" t="str">
        <f t="shared" si="204"/>
        <v>21502</v>
      </c>
      <c r="J999" s="372">
        <f t="shared" si="196"/>
        <v>0</v>
      </c>
      <c r="K999" s="372">
        <f t="shared" si="198"/>
        <v>0</v>
      </c>
      <c r="L999" s="236">
        <v>0</v>
      </c>
      <c r="M999" s="372">
        <v>0</v>
      </c>
      <c r="N999" s="236">
        <v>0</v>
      </c>
      <c r="O999" s="372">
        <v>0</v>
      </c>
      <c r="P999" s="372">
        <v>0</v>
      </c>
      <c r="Q999" s="372">
        <v>0</v>
      </c>
    </row>
    <row r="1000" ht="36" hidden="1" customHeight="1" spans="1:17">
      <c r="A1000" s="341">
        <v>2150204</v>
      </c>
      <c r="B1000" s="336" t="s">
        <v>921</v>
      </c>
      <c r="C1000" s="388">
        <v>0</v>
      </c>
      <c r="D1000" s="489">
        <f t="shared" si="206"/>
        <v>0</v>
      </c>
      <c r="E1000" s="488" t="str">
        <f t="shared" si="200"/>
        <v/>
      </c>
      <c r="F1000" s="197" t="str">
        <f t="shared" si="201"/>
        <v>否</v>
      </c>
      <c r="G1000" s="372" t="str">
        <f t="shared" si="202"/>
        <v>项</v>
      </c>
      <c r="H1000" s="372" t="str">
        <f t="shared" si="203"/>
        <v>215</v>
      </c>
      <c r="I1000" s="372" t="str">
        <f t="shared" si="204"/>
        <v>21502</v>
      </c>
      <c r="J1000" s="372">
        <f t="shared" si="196"/>
        <v>0</v>
      </c>
      <c r="K1000" s="372">
        <f t="shared" si="198"/>
        <v>0</v>
      </c>
      <c r="L1000" s="236">
        <v>0</v>
      </c>
      <c r="M1000" s="372">
        <v>0</v>
      </c>
      <c r="N1000" s="236">
        <v>0</v>
      </c>
      <c r="O1000" s="372">
        <v>0</v>
      </c>
      <c r="P1000" s="372">
        <v>0</v>
      </c>
      <c r="Q1000" s="372">
        <v>0</v>
      </c>
    </row>
    <row r="1001" ht="36" hidden="1" customHeight="1" spans="1:17">
      <c r="A1001" s="341">
        <v>2150205</v>
      </c>
      <c r="B1001" s="336" t="s">
        <v>922</v>
      </c>
      <c r="C1001" s="388">
        <v>0</v>
      </c>
      <c r="D1001" s="489">
        <f t="shared" si="206"/>
        <v>0</v>
      </c>
      <c r="E1001" s="488" t="str">
        <f t="shared" si="200"/>
        <v/>
      </c>
      <c r="F1001" s="197" t="str">
        <f t="shared" si="201"/>
        <v>否</v>
      </c>
      <c r="G1001" s="372" t="str">
        <f t="shared" si="202"/>
        <v>项</v>
      </c>
      <c r="H1001" s="372" t="str">
        <f t="shared" si="203"/>
        <v>215</v>
      </c>
      <c r="I1001" s="372" t="str">
        <f t="shared" si="204"/>
        <v>21502</v>
      </c>
      <c r="J1001" s="372">
        <f t="shared" si="196"/>
        <v>0</v>
      </c>
      <c r="K1001" s="372">
        <f t="shared" si="198"/>
        <v>0</v>
      </c>
      <c r="L1001" s="236">
        <v>0</v>
      </c>
      <c r="M1001" s="372">
        <v>0</v>
      </c>
      <c r="N1001" s="236">
        <v>0</v>
      </c>
      <c r="O1001" s="372">
        <v>0</v>
      </c>
      <c r="P1001" s="372">
        <v>0</v>
      </c>
      <c r="Q1001" s="372">
        <v>0</v>
      </c>
    </row>
    <row r="1002" ht="36" hidden="1" customHeight="1" spans="1:17">
      <c r="A1002" s="341">
        <v>2150206</v>
      </c>
      <c r="B1002" s="336" t="s">
        <v>923</v>
      </c>
      <c r="C1002" s="388">
        <v>0</v>
      </c>
      <c r="D1002" s="489">
        <f t="shared" si="206"/>
        <v>0</v>
      </c>
      <c r="E1002" s="488" t="str">
        <f t="shared" si="200"/>
        <v/>
      </c>
      <c r="F1002" s="197" t="str">
        <f t="shared" si="201"/>
        <v>否</v>
      </c>
      <c r="G1002" s="372" t="str">
        <f t="shared" si="202"/>
        <v>项</v>
      </c>
      <c r="H1002" s="372" t="str">
        <f t="shared" si="203"/>
        <v>215</v>
      </c>
      <c r="I1002" s="372" t="str">
        <f t="shared" si="204"/>
        <v>21502</v>
      </c>
      <c r="J1002" s="372">
        <f t="shared" si="196"/>
        <v>0</v>
      </c>
      <c r="K1002" s="372">
        <f t="shared" si="198"/>
        <v>0</v>
      </c>
      <c r="L1002" s="236">
        <v>0</v>
      </c>
      <c r="M1002" s="372">
        <v>0</v>
      </c>
      <c r="N1002" s="236">
        <v>0</v>
      </c>
      <c r="O1002" s="372">
        <v>0</v>
      </c>
      <c r="P1002" s="372">
        <v>0</v>
      </c>
      <c r="Q1002" s="372">
        <v>0</v>
      </c>
    </row>
    <row r="1003" ht="36" hidden="1" customHeight="1" spans="1:17">
      <c r="A1003" s="341">
        <v>2150207</v>
      </c>
      <c r="B1003" s="336" t="s">
        <v>924</v>
      </c>
      <c r="C1003" s="388">
        <v>0</v>
      </c>
      <c r="D1003" s="489">
        <f t="shared" si="206"/>
        <v>0</v>
      </c>
      <c r="E1003" s="488" t="str">
        <f t="shared" si="200"/>
        <v/>
      </c>
      <c r="F1003" s="197" t="str">
        <f t="shared" si="201"/>
        <v>否</v>
      </c>
      <c r="G1003" s="372" t="str">
        <f t="shared" si="202"/>
        <v>项</v>
      </c>
      <c r="H1003" s="372" t="str">
        <f t="shared" si="203"/>
        <v>215</v>
      </c>
      <c r="I1003" s="372" t="str">
        <f t="shared" si="204"/>
        <v>21502</v>
      </c>
      <c r="J1003" s="372">
        <f t="shared" si="196"/>
        <v>0</v>
      </c>
      <c r="K1003" s="372">
        <f t="shared" si="198"/>
        <v>0</v>
      </c>
      <c r="L1003" s="236">
        <v>0</v>
      </c>
      <c r="M1003" s="372">
        <v>0</v>
      </c>
      <c r="N1003" s="236">
        <v>0</v>
      </c>
      <c r="O1003" s="372">
        <v>0</v>
      </c>
      <c r="P1003" s="372">
        <v>0</v>
      </c>
      <c r="Q1003" s="372">
        <v>0</v>
      </c>
    </row>
    <row r="1004" ht="36" hidden="1" customHeight="1" spans="1:17">
      <c r="A1004" s="341">
        <v>2150208</v>
      </c>
      <c r="B1004" s="336" t="s">
        <v>925</v>
      </c>
      <c r="C1004" s="388">
        <v>0</v>
      </c>
      <c r="D1004" s="489">
        <f t="shared" si="206"/>
        <v>0</v>
      </c>
      <c r="E1004" s="488" t="str">
        <f t="shared" si="200"/>
        <v/>
      </c>
      <c r="F1004" s="197" t="str">
        <f t="shared" si="201"/>
        <v>否</v>
      </c>
      <c r="G1004" s="372" t="str">
        <f t="shared" si="202"/>
        <v>项</v>
      </c>
      <c r="H1004" s="372" t="str">
        <f t="shared" si="203"/>
        <v>215</v>
      </c>
      <c r="I1004" s="372" t="str">
        <f t="shared" si="204"/>
        <v>21502</v>
      </c>
      <c r="J1004" s="372">
        <f t="shared" si="196"/>
        <v>0</v>
      </c>
      <c r="K1004" s="372">
        <f t="shared" si="198"/>
        <v>0</v>
      </c>
      <c r="L1004" s="236">
        <v>0</v>
      </c>
      <c r="M1004" s="372">
        <v>0</v>
      </c>
      <c r="N1004" s="236">
        <v>0</v>
      </c>
      <c r="O1004" s="372">
        <v>0</v>
      </c>
      <c r="P1004" s="372">
        <v>0</v>
      </c>
      <c r="Q1004" s="372">
        <v>0</v>
      </c>
    </row>
    <row r="1005" ht="36" hidden="1" customHeight="1" spans="1:17">
      <c r="A1005" s="341">
        <v>2150209</v>
      </c>
      <c r="B1005" s="336" t="s">
        <v>926</v>
      </c>
      <c r="C1005" s="388">
        <v>0</v>
      </c>
      <c r="D1005" s="489">
        <f t="shared" si="206"/>
        <v>0</v>
      </c>
      <c r="E1005" s="488" t="str">
        <f t="shared" si="200"/>
        <v/>
      </c>
      <c r="F1005" s="197" t="str">
        <f t="shared" si="201"/>
        <v>否</v>
      </c>
      <c r="G1005" s="372" t="str">
        <f t="shared" si="202"/>
        <v>项</v>
      </c>
      <c r="H1005" s="372" t="str">
        <f t="shared" si="203"/>
        <v>215</v>
      </c>
      <c r="I1005" s="372" t="str">
        <f t="shared" si="204"/>
        <v>21502</v>
      </c>
      <c r="J1005" s="372">
        <f t="shared" si="196"/>
        <v>0</v>
      </c>
      <c r="K1005" s="372">
        <f t="shared" si="198"/>
        <v>0</v>
      </c>
      <c r="L1005" s="236">
        <v>0</v>
      </c>
      <c r="M1005" s="372">
        <v>0</v>
      </c>
      <c r="N1005" s="236">
        <v>0</v>
      </c>
      <c r="O1005" s="372">
        <v>0</v>
      </c>
      <c r="P1005" s="372">
        <v>0</v>
      </c>
      <c r="Q1005" s="372">
        <v>0</v>
      </c>
    </row>
    <row r="1006" ht="36" hidden="1" customHeight="1" spans="1:17">
      <c r="A1006" s="341">
        <v>2150210</v>
      </c>
      <c r="B1006" s="336" t="s">
        <v>927</v>
      </c>
      <c r="C1006" s="388">
        <v>0</v>
      </c>
      <c r="D1006" s="489">
        <f t="shared" si="206"/>
        <v>0</v>
      </c>
      <c r="E1006" s="488" t="str">
        <f t="shared" si="200"/>
        <v/>
      </c>
      <c r="F1006" s="197" t="str">
        <f t="shared" si="201"/>
        <v>否</v>
      </c>
      <c r="G1006" s="372" t="str">
        <f t="shared" si="202"/>
        <v>项</v>
      </c>
      <c r="H1006" s="372" t="str">
        <f t="shared" si="203"/>
        <v>215</v>
      </c>
      <c r="I1006" s="372" t="str">
        <f t="shared" si="204"/>
        <v>21502</v>
      </c>
      <c r="J1006" s="372">
        <f t="shared" si="196"/>
        <v>0</v>
      </c>
      <c r="K1006" s="372">
        <f t="shared" si="198"/>
        <v>0</v>
      </c>
      <c r="L1006" s="236">
        <v>0</v>
      </c>
      <c r="M1006" s="372">
        <v>0</v>
      </c>
      <c r="N1006" s="236">
        <v>0</v>
      </c>
      <c r="O1006" s="372">
        <v>0</v>
      </c>
      <c r="P1006" s="372">
        <v>0</v>
      </c>
      <c r="Q1006" s="372">
        <v>0</v>
      </c>
    </row>
    <row r="1007" ht="36" hidden="1" customHeight="1" spans="1:17">
      <c r="A1007" s="341">
        <v>2150212</v>
      </c>
      <c r="B1007" s="336" t="s">
        <v>928</v>
      </c>
      <c r="C1007" s="388">
        <v>0</v>
      </c>
      <c r="D1007" s="489">
        <f t="shared" si="206"/>
        <v>0</v>
      </c>
      <c r="E1007" s="488" t="str">
        <f t="shared" si="200"/>
        <v/>
      </c>
      <c r="F1007" s="197" t="str">
        <f t="shared" si="201"/>
        <v>否</v>
      </c>
      <c r="G1007" s="372" t="str">
        <f t="shared" si="202"/>
        <v>项</v>
      </c>
      <c r="H1007" s="372" t="str">
        <f t="shared" si="203"/>
        <v>215</v>
      </c>
      <c r="I1007" s="372" t="str">
        <f t="shared" si="204"/>
        <v>21502</v>
      </c>
      <c r="J1007" s="372">
        <f t="shared" si="196"/>
        <v>0</v>
      </c>
      <c r="K1007" s="372">
        <f t="shared" si="198"/>
        <v>0</v>
      </c>
      <c r="L1007" s="236">
        <v>0</v>
      </c>
      <c r="M1007" s="372">
        <v>0</v>
      </c>
      <c r="N1007" s="236">
        <v>0</v>
      </c>
      <c r="O1007" s="372">
        <v>0</v>
      </c>
      <c r="P1007" s="372">
        <v>0</v>
      </c>
      <c r="Q1007" s="372">
        <v>0</v>
      </c>
    </row>
    <row r="1008" ht="36" hidden="1" customHeight="1" spans="1:17">
      <c r="A1008" s="341">
        <v>2150213</v>
      </c>
      <c r="B1008" s="336" t="s">
        <v>929</v>
      </c>
      <c r="C1008" s="388">
        <v>0</v>
      </c>
      <c r="D1008" s="489">
        <f t="shared" si="206"/>
        <v>0</v>
      </c>
      <c r="E1008" s="488" t="str">
        <f t="shared" si="200"/>
        <v/>
      </c>
      <c r="F1008" s="197" t="str">
        <f t="shared" si="201"/>
        <v>否</v>
      </c>
      <c r="G1008" s="372" t="str">
        <f t="shared" si="202"/>
        <v>项</v>
      </c>
      <c r="H1008" s="372" t="str">
        <f t="shared" si="203"/>
        <v>215</v>
      </c>
      <c r="I1008" s="372" t="str">
        <f t="shared" si="204"/>
        <v>21502</v>
      </c>
      <c r="J1008" s="372">
        <f t="shared" si="196"/>
        <v>0</v>
      </c>
      <c r="K1008" s="372">
        <f t="shared" si="198"/>
        <v>0</v>
      </c>
      <c r="L1008" s="236">
        <v>0</v>
      </c>
      <c r="M1008" s="372">
        <v>0</v>
      </c>
      <c r="N1008" s="236">
        <v>0</v>
      </c>
      <c r="O1008" s="372">
        <v>0</v>
      </c>
      <c r="P1008" s="372">
        <v>0</v>
      </c>
      <c r="Q1008" s="372">
        <v>0</v>
      </c>
    </row>
    <row r="1009" ht="36" hidden="1" customHeight="1" spans="1:17">
      <c r="A1009" s="341">
        <v>2150214</v>
      </c>
      <c r="B1009" s="336" t="s">
        <v>930</v>
      </c>
      <c r="C1009" s="388">
        <v>0</v>
      </c>
      <c r="D1009" s="489">
        <f t="shared" si="206"/>
        <v>0</v>
      </c>
      <c r="E1009" s="488" t="str">
        <f t="shared" si="200"/>
        <v/>
      </c>
      <c r="F1009" s="197" t="str">
        <f t="shared" si="201"/>
        <v>否</v>
      </c>
      <c r="G1009" s="372" t="str">
        <f t="shared" si="202"/>
        <v>项</v>
      </c>
      <c r="H1009" s="372" t="str">
        <f t="shared" si="203"/>
        <v>215</v>
      </c>
      <c r="I1009" s="372" t="str">
        <f t="shared" si="204"/>
        <v>21502</v>
      </c>
      <c r="J1009" s="372">
        <f t="shared" si="196"/>
        <v>0</v>
      </c>
      <c r="K1009" s="372">
        <f t="shared" si="198"/>
        <v>0</v>
      </c>
      <c r="L1009" s="236">
        <v>0</v>
      </c>
      <c r="M1009" s="372">
        <v>0</v>
      </c>
      <c r="N1009" s="236">
        <v>0</v>
      </c>
      <c r="O1009" s="372">
        <v>0</v>
      </c>
      <c r="P1009" s="372">
        <v>0</v>
      </c>
      <c r="Q1009" s="372">
        <v>0</v>
      </c>
    </row>
    <row r="1010" ht="36" hidden="1" customHeight="1" spans="1:17">
      <c r="A1010" s="341">
        <v>2150215</v>
      </c>
      <c r="B1010" s="336" t="s">
        <v>931</v>
      </c>
      <c r="C1010" s="388">
        <v>0</v>
      </c>
      <c r="D1010" s="489">
        <f t="shared" si="206"/>
        <v>0</v>
      </c>
      <c r="E1010" s="488" t="str">
        <f t="shared" si="200"/>
        <v/>
      </c>
      <c r="F1010" s="197" t="str">
        <f t="shared" si="201"/>
        <v>否</v>
      </c>
      <c r="G1010" s="372" t="str">
        <f t="shared" si="202"/>
        <v>项</v>
      </c>
      <c r="H1010" s="372" t="str">
        <f t="shared" si="203"/>
        <v>215</v>
      </c>
      <c r="I1010" s="372" t="str">
        <f t="shared" si="204"/>
        <v>21502</v>
      </c>
      <c r="J1010" s="372">
        <f t="shared" si="196"/>
        <v>0</v>
      </c>
      <c r="K1010" s="372">
        <f t="shared" si="198"/>
        <v>0</v>
      </c>
      <c r="L1010" s="236">
        <v>0</v>
      </c>
      <c r="M1010" s="372">
        <v>0</v>
      </c>
      <c r="N1010" s="236">
        <v>0</v>
      </c>
      <c r="O1010" s="372">
        <v>0</v>
      </c>
      <c r="P1010" s="372">
        <v>0</v>
      </c>
      <c r="Q1010" s="372">
        <v>0</v>
      </c>
    </row>
    <row r="1011" ht="36" hidden="1" customHeight="1" spans="1:17">
      <c r="A1011" s="341">
        <v>2150299</v>
      </c>
      <c r="B1011" s="336" t="s">
        <v>932</v>
      </c>
      <c r="C1011" s="388">
        <v>0</v>
      </c>
      <c r="D1011" s="489">
        <f t="shared" si="206"/>
        <v>0</v>
      </c>
      <c r="E1011" s="488" t="str">
        <f t="shared" si="200"/>
        <v/>
      </c>
      <c r="F1011" s="197" t="str">
        <f t="shared" si="201"/>
        <v>否</v>
      </c>
      <c r="G1011" s="372" t="str">
        <f t="shared" si="202"/>
        <v>项</v>
      </c>
      <c r="H1011" s="372" t="str">
        <f t="shared" si="203"/>
        <v>215</v>
      </c>
      <c r="I1011" s="372" t="str">
        <f t="shared" si="204"/>
        <v>21502</v>
      </c>
      <c r="J1011" s="372">
        <f t="shared" si="196"/>
        <v>0</v>
      </c>
      <c r="K1011" s="372">
        <f t="shared" si="198"/>
        <v>0</v>
      </c>
      <c r="L1011" s="236">
        <v>0</v>
      </c>
      <c r="M1011" s="372">
        <v>0</v>
      </c>
      <c r="N1011" s="236">
        <v>0</v>
      </c>
      <c r="O1011" s="372">
        <v>0</v>
      </c>
      <c r="P1011" s="372">
        <v>0</v>
      </c>
      <c r="Q1011" s="372">
        <v>0</v>
      </c>
    </row>
    <row r="1012" ht="36" hidden="1" customHeight="1" spans="1:16">
      <c r="A1012" s="341">
        <v>21503</v>
      </c>
      <c r="B1012" s="336" t="s">
        <v>933</v>
      </c>
      <c r="C1012" s="487">
        <f>SUM(C1013:C1016)</f>
        <v>0</v>
      </c>
      <c r="D1012" s="487">
        <f>SUM(D1013:D1016)</f>
        <v>0</v>
      </c>
      <c r="E1012" s="488" t="str">
        <f t="shared" si="200"/>
        <v/>
      </c>
      <c r="F1012" s="197" t="str">
        <f t="shared" si="201"/>
        <v>否</v>
      </c>
      <c r="G1012" s="372" t="str">
        <f t="shared" si="202"/>
        <v>款</v>
      </c>
      <c r="H1012" s="372" t="str">
        <f t="shared" si="203"/>
        <v>215</v>
      </c>
      <c r="I1012" s="372" t="str">
        <f t="shared" si="204"/>
        <v>21503</v>
      </c>
      <c r="J1012" s="372">
        <f t="shared" si="196"/>
        <v>0</v>
      </c>
      <c r="K1012" s="372">
        <f t="shared" si="198"/>
        <v>0</v>
      </c>
      <c r="L1012" s="236">
        <v>0</v>
      </c>
      <c r="N1012" s="236">
        <v>0</v>
      </c>
      <c r="O1012" s="372">
        <v>0</v>
      </c>
      <c r="P1012" s="372">
        <v>0</v>
      </c>
    </row>
    <row r="1013" ht="36" hidden="1" customHeight="1" spans="1:17">
      <c r="A1013" s="341">
        <v>2150301</v>
      </c>
      <c r="B1013" s="336" t="s">
        <v>145</v>
      </c>
      <c r="C1013" s="388">
        <v>0</v>
      </c>
      <c r="D1013" s="489">
        <f>ROUND(J1013-Q1013,0)</f>
        <v>0</v>
      </c>
      <c r="E1013" s="488" t="str">
        <f t="shared" si="200"/>
        <v/>
      </c>
      <c r="F1013" s="197" t="str">
        <f t="shared" si="201"/>
        <v>否</v>
      </c>
      <c r="G1013" s="372" t="str">
        <f t="shared" si="202"/>
        <v>项</v>
      </c>
      <c r="H1013" s="372" t="str">
        <f t="shared" si="203"/>
        <v>215</v>
      </c>
      <c r="I1013" s="372" t="str">
        <f t="shared" si="204"/>
        <v>21503</v>
      </c>
      <c r="J1013" s="372">
        <f t="shared" si="196"/>
        <v>0</v>
      </c>
      <c r="K1013" s="372">
        <f t="shared" si="198"/>
        <v>0</v>
      </c>
      <c r="L1013" s="236">
        <v>0</v>
      </c>
      <c r="M1013" s="372">
        <v>0</v>
      </c>
      <c r="N1013" s="236">
        <v>0</v>
      </c>
      <c r="O1013" s="372">
        <v>0</v>
      </c>
      <c r="P1013" s="372">
        <v>0</v>
      </c>
      <c r="Q1013" s="372">
        <v>0</v>
      </c>
    </row>
    <row r="1014" ht="36" hidden="1" customHeight="1" spans="1:17">
      <c r="A1014" s="341">
        <v>2150302</v>
      </c>
      <c r="B1014" s="336" t="s">
        <v>146</v>
      </c>
      <c r="C1014" s="388">
        <v>0</v>
      </c>
      <c r="D1014" s="489">
        <f>ROUND(J1014-Q1014,0)</f>
        <v>0</v>
      </c>
      <c r="E1014" s="488" t="str">
        <f t="shared" si="200"/>
        <v/>
      </c>
      <c r="F1014" s="197" t="str">
        <f t="shared" si="201"/>
        <v>否</v>
      </c>
      <c r="G1014" s="372" t="str">
        <f t="shared" si="202"/>
        <v>项</v>
      </c>
      <c r="H1014" s="372" t="str">
        <f t="shared" si="203"/>
        <v>215</v>
      </c>
      <c r="I1014" s="372" t="str">
        <f t="shared" si="204"/>
        <v>21503</v>
      </c>
      <c r="J1014" s="372">
        <f t="shared" si="196"/>
        <v>0</v>
      </c>
      <c r="K1014" s="372">
        <f t="shared" si="198"/>
        <v>0</v>
      </c>
      <c r="L1014" s="236">
        <v>0</v>
      </c>
      <c r="M1014" s="372">
        <v>0</v>
      </c>
      <c r="N1014" s="236">
        <v>0</v>
      </c>
      <c r="O1014" s="372">
        <v>0</v>
      </c>
      <c r="P1014" s="372">
        <v>0</v>
      </c>
      <c r="Q1014" s="372">
        <v>0</v>
      </c>
    </row>
    <row r="1015" ht="36" hidden="1" customHeight="1" spans="1:17">
      <c r="A1015" s="341">
        <v>2150303</v>
      </c>
      <c r="B1015" s="336" t="s">
        <v>147</v>
      </c>
      <c r="C1015" s="388">
        <v>0</v>
      </c>
      <c r="D1015" s="489">
        <f>ROUND(J1015-Q1015,0)</f>
        <v>0</v>
      </c>
      <c r="E1015" s="488" t="str">
        <f t="shared" si="200"/>
        <v/>
      </c>
      <c r="F1015" s="197" t="str">
        <f t="shared" si="201"/>
        <v>否</v>
      </c>
      <c r="G1015" s="372" t="str">
        <f t="shared" si="202"/>
        <v>项</v>
      </c>
      <c r="H1015" s="372" t="str">
        <f t="shared" si="203"/>
        <v>215</v>
      </c>
      <c r="I1015" s="372" t="str">
        <f t="shared" si="204"/>
        <v>21503</v>
      </c>
      <c r="J1015" s="372">
        <f t="shared" si="196"/>
        <v>0</v>
      </c>
      <c r="K1015" s="372">
        <f t="shared" si="198"/>
        <v>0</v>
      </c>
      <c r="L1015" s="236">
        <v>0</v>
      </c>
      <c r="M1015" s="372">
        <v>0</v>
      </c>
      <c r="N1015" s="236">
        <v>0</v>
      </c>
      <c r="O1015" s="372">
        <v>0</v>
      </c>
      <c r="P1015" s="372">
        <v>0</v>
      </c>
      <c r="Q1015" s="372">
        <v>0</v>
      </c>
    </row>
    <row r="1016" ht="36" hidden="1" customHeight="1" spans="1:17">
      <c r="A1016" s="341">
        <v>2150399</v>
      </c>
      <c r="B1016" s="336" t="s">
        <v>934</v>
      </c>
      <c r="C1016" s="388">
        <v>0</v>
      </c>
      <c r="D1016" s="489">
        <f>ROUND(J1016-Q1016,0)</f>
        <v>0</v>
      </c>
      <c r="E1016" s="488" t="str">
        <f t="shared" si="200"/>
        <v/>
      </c>
      <c r="F1016" s="197" t="str">
        <f t="shared" si="201"/>
        <v>否</v>
      </c>
      <c r="G1016" s="372" t="str">
        <f t="shared" si="202"/>
        <v>项</v>
      </c>
      <c r="H1016" s="372" t="str">
        <f t="shared" si="203"/>
        <v>215</v>
      </c>
      <c r="I1016" s="372" t="str">
        <f t="shared" si="204"/>
        <v>21503</v>
      </c>
      <c r="J1016" s="372">
        <f t="shared" si="196"/>
        <v>0</v>
      </c>
      <c r="K1016" s="372">
        <f t="shared" si="198"/>
        <v>0</v>
      </c>
      <c r="L1016" s="236">
        <v>0</v>
      </c>
      <c r="M1016" s="372">
        <v>0</v>
      </c>
      <c r="N1016" s="236">
        <v>0</v>
      </c>
      <c r="O1016" s="372">
        <v>0</v>
      </c>
      <c r="P1016" s="372">
        <v>0</v>
      </c>
      <c r="Q1016" s="372">
        <v>0</v>
      </c>
    </row>
    <row r="1017" ht="33" customHeight="1" spans="1:16">
      <c r="A1017" s="341">
        <v>21505</v>
      </c>
      <c r="B1017" s="336" t="s">
        <v>935</v>
      </c>
      <c r="C1017" s="487">
        <f>SUM(C1018:C1027)</f>
        <v>325</v>
      </c>
      <c r="D1017" s="487">
        <f>SUM(D1018:D1027)</f>
        <v>2943</v>
      </c>
      <c r="E1017" s="488">
        <f t="shared" si="200"/>
        <v>8.05538461538462</v>
      </c>
      <c r="F1017" s="197" t="str">
        <f t="shared" si="201"/>
        <v>是</v>
      </c>
      <c r="G1017" s="372" t="str">
        <f t="shared" si="202"/>
        <v>款</v>
      </c>
      <c r="H1017" s="372" t="str">
        <f t="shared" si="203"/>
        <v>215</v>
      </c>
      <c r="I1017" s="372" t="str">
        <f t="shared" si="204"/>
        <v>21505</v>
      </c>
      <c r="J1017" s="372">
        <f t="shared" si="196"/>
        <v>0</v>
      </c>
      <c r="K1017" s="372">
        <f t="shared" si="198"/>
        <v>0</v>
      </c>
      <c r="L1017" s="236">
        <v>0</v>
      </c>
      <c r="N1017" s="236">
        <v>0</v>
      </c>
      <c r="O1017" s="372">
        <v>0</v>
      </c>
      <c r="P1017" s="372">
        <v>0</v>
      </c>
    </row>
    <row r="1018" ht="36" hidden="1" customHeight="1" spans="1:17">
      <c r="A1018" s="341">
        <v>2150501</v>
      </c>
      <c r="B1018" s="336" t="s">
        <v>145</v>
      </c>
      <c r="C1018" s="388">
        <v>0</v>
      </c>
      <c r="D1018" s="489">
        <f t="shared" ref="D1018:D1027" si="207">ROUND(J1018-Q1018,0)</f>
        <v>0</v>
      </c>
      <c r="E1018" s="488" t="str">
        <f t="shared" si="200"/>
        <v/>
      </c>
      <c r="F1018" s="197" t="str">
        <f t="shared" si="201"/>
        <v>否</v>
      </c>
      <c r="G1018" s="372" t="str">
        <f t="shared" si="202"/>
        <v>项</v>
      </c>
      <c r="H1018" s="372" t="str">
        <f t="shared" si="203"/>
        <v>215</v>
      </c>
      <c r="I1018" s="372" t="str">
        <f t="shared" si="204"/>
        <v>21505</v>
      </c>
      <c r="J1018" s="372">
        <f t="shared" si="196"/>
        <v>0</v>
      </c>
      <c r="K1018" s="372">
        <f t="shared" si="198"/>
        <v>0</v>
      </c>
      <c r="L1018" s="236">
        <v>0</v>
      </c>
      <c r="M1018" s="372">
        <v>0</v>
      </c>
      <c r="N1018" s="236">
        <v>0</v>
      </c>
      <c r="O1018" s="372">
        <v>0</v>
      </c>
      <c r="P1018" s="372">
        <v>0</v>
      </c>
      <c r="Q1018" s="372">
        <v>0</v>
      </c>
    </row>
    <row r="1019" ht="36" hidden="1" customHeight="1" spans="1:17">
      <c r="A1019" s="341">
        <v>2150502</v>
      </c>
      <c r="B1019" s="336" t="s">
        <v>146</v>
      </c>
      <c r="C1019" s="388">
        <v>0</v>
      </c>
      <c r="D1019" s="489">
        <f t="shared" si="207"/>
        <v>0</v>
      </c>
      <c r="E1019" s="488" t="str">
        <f t="shared" si="200"/>
        <v/>
      </c>
      <c r="F1019" s="197" t="str">
        <f t="shared" si="201"/>
        <v>否</v>
      </c>
      <c r="G1019" s="372" t="str">
        <f t="shared" si="202"/>
        <v>项</v>
      </c>
      <c r="H1019" s="372" t="str">
        <f t="shared" si="203"/>
        <v>215</v>
      </c>
      <c r="I1019" s="372" t="str">
        <f t="shared" si="204"/>
        <v>21505</v>
      </c>
      <c r="J1019" s="372">
        <f t="shared" si="196"/>
        <v>0</v>
      </c>
      <c r="K1019" s="372">
        <f t="shared" si="198"/>
        <v>0</v>
      </c>
      <c r="L1019" s="236">
        <v>0</v>
      </c>
      <c r="M1019" s="372">
        <v>0</v>
      </c>
      <c r="N1019" s="236">
        <v>0</v>
      </c>
      <c r="O1019" s="372">
        <v>0</v>
      </c>
      <c r="P1019" s="372">
        <v>0</v>
      </c>
      <c r="Q1019" s="372">
        <v>0</v>
      </c>
    </row>
    <row r="1020" ht="36" hidden="1" customHeight="1" spans="1:17">
      <c r="A1020" s="341">
        <v>2150503</v>
      </c>
      <c r="B1020" s="336" t="s">
        <v>147</v>
      </c>
      <c r="C1020" s="388">
        <v>0</v>
      </c>
      <c r="D1020" s="489">
        <f t="shared" si="207"/>
        <v>0</v>
      </c>
      <c r="E1020" s="488" t="str">
        <f t="shared" si="200"/>
        <v/>
      </c>
      <c r="F1020" s="197" t="str">
        <f t="shared" si="201"/>
        <v>否</v>
      </c>
      <c r="G1020" s="372" t="str">
        <f t="shared" si="202"/>
        <v>项</v>
      </c>
      <c r="H1020" s="372" t="str">
        <f t="shared" si="203"/>
        <v>215</v>
      </c>
      <c r="I1020" s="372" t="str">
        <f t="shared" si="204"/>
        <v>21505</v>
      </c>
      <c r="J1020" s="372">
        <f t="shared" si="196"/>
        <v>0</v>
      </c>
      <c r="K1020" s="372">
        <f t="shared" si="198"/>
        <v>0</v>
      </c>
      <c r="L1020" s="236">
        <v>0</v>
      </c>
      <c r="M1020" s="372">
        <v>0</v>
      </c>
      <c r="N1020" s="236">
        <v>0</v>
      </c>
      <c r="O1020" s="372">
        <v>0</v>
      </c>
      <c r="P1020" s="372">
        <v>0</v>
      </c>
      <c r="Q1020" s="372">
        <v>0</v>
      </c>
    </row>
    <row r="1021" ht="36" hidden="1" customHeight="1" spans="1:17">
      <c r="A1021" s="341">
        <v>2150505</v>
      </c>
      <c r="B1021" s="336" t="s">
        <v>936</v>
      </c>
      <c r="C1021" s="388">
        <v>0</v>
      </c>
      <c r="D1021" s="489">
        <f t="shared" si="207"/>
        <v>0</v>
      </c>
      <c r="E1021" s="488" t="str">
        <f t="shared" si="200"/>
        <v/>
      </c>
      <c r="F1021" s="197" t="str">
        <f t="shared" si="201"/>
        <v>否</v>
      </c>
      <c r="G1021" s="372" t="str">
        <f t="shared" si="202"/>
        <v>项</v>
      </c>
      <c r="H1021" s="372" t="str">
        <f t="shared" si="203"/>
        <v>215</v>
      </c>
      <c r="I1021" s="372" t="str">
        <f t="shared" si="204"/>
        <v>21505</v>
      </c>
      <c r="J1021" s="372">
        <f t="shared" si="196"/>
        <v>0</v>
      </c>
      <c r="K1021" s="372">
        <f t="shared" si="198"/>
        <v>0</v>
      </c>
      <c r="L1021" s="236">
        <v>0</v>
      </c>
      <c r="M1021" s="372">
        <v>0</v>
      </c>
      <c r="N1021" s="236">
        <v>0</v>
      </c>
      <c r="O1021" s="372">
        <v>0</v>
      </c>
      <c r="P1021" s="372">
        <v>0</v>
      </c>
      <c r="Q1021" s="372">
        <v>0</v>
      </c>
    </row>
    <row r="1022" ht="36" hidden="1" customHeight="1" spans="1:17">
      <c r="A1022" s="341">
        <v>2150507</v>
      </c>
      <c r="B1022" s="336" t="s">
        <v>938</v>
      </c>
      <c r="C1022" s="388">
        <v>0</v>
      </c>
      <c r="D1022" s="489">
        <f t="shared" si="207"/>
        <v>0</v>
      </c>
      <c r="E1022" s="488" t="str">
        <f t="shared" si="200"/>
        <v/>
      </c>
      <c r="F1022" s="197" t="str">
        <f t="shared" si="201"/>
        <v>否</v>
      </c>
      <c r="G1022" s="372" t="str">
        <f t="shared" si="202"/>
        <v>项</v>
      </c>
      <c r="H1022" s="372" t="str">
        <f t="shared" si="203"/>
        <v>215</v>
      </c>
      <c r="I1022" s="372" t="str">
        <f t="shared" si="204"/>
        <v>21505</v>
      </c>
      <c r="J1022" s="372">
        <f t="shared" si="196"/>
        <v>0</v>
      </c>
      <c r="K1022" s="372">
        <f t="shared" si="198"/>
        <v>0</v>
      </c>
      <c r="L1022" s="236">
        <v>0</v>
      </c>
      <c r="M1022" s="372">
        <v>0</v>
      </c>
      <c r="N1022" s="236">
        <v>0</v>
      </c>
      <c r="O1022" s="372">
        <v>0</v>
      </c>
      <c r="P1022" s="372">
        <v>0</v>
      </c>
      <c r="Q1022" s="372">
        <v>0</v>
      </c>
    </row>
    <row r="1023" ht="36" hidden="1" customHeight="1" spans="1:17">
      <c r="A1023" s="341">
        <v>2150508</v>
      </c>
      <c r="B1023" s="336" t="s">
        <v>1723</v>
      </c>
      <c r="C1023" s="388">
        <v>0</v>
      </c>
      <c r="D1023" s="489">
        <f t="shared" si="207"/>
        <v>0</v>
      </c>
      <c r="E1023" s="488" t="str">
        <f t="shared" si="200"/>
        <v/>
      </c>
      <c r="F1023" s="197" t="str">
        <f t="shared" si="201"/>
        <v>否</v>
      </c>
      <c r="G1023" s="372" t="str">
        <f t="shared" si="202"/>
        <v>项</v>
      </c>
      <c r="H1023" s="372" t="str">
        <f t="shared" si="203"/>
        <v>215</v>
      </c>
      <c r="I1023" s="372" t="str">
        <f t="shared" si="204"/>
        <v>21505</v>
      </c>
      <c r="J1023" s="372">
        <f t="shared" si="196"/>
        <v>0</v>
      </c>
      <c r="K1023" s="372">
        <f t="shared" si="198"/>
        <v>0</v>
      </c>
      <c r="L1023" s="236">
        <v>0</v>
      </c>
      <c r="M1023" s="372">
        <v>0</v>
      </c>
      <c r="N1023" s="236">
        <v>0</v>
      </c>
      <c r="O1023" s="372">
        <v>0</v>
      </c>
      <c r="P1023" s="372">
        <v>0</v>
      </c>
      <c r="Q1023" s="372">
        <v>0</v>
      </c>
    </row>
    <row r="1024" ht="36" hidden="1" customHeight="1" spans="1:17">
      <c r="A1024" s="493">
        <v>2150516</v>
      </c>
      <c r="B1024" s="501" t="s">
        <v>1724</v>
      </c>
      <c r="C1024" s="388"/>
      <c r="D1024" s="489">
        <f t="shared" si="207"/>
        <v>0</v>
      </c>
      <c r="E1024" s="488" t="str">
        <f t="shared" ref="E1024:E1062" si="208">IF(C1024&lt;&gt;0,D1024/C1024-1,"")</f>
        <v/>
      </c>
      <c r="F1024" s="197" t="str">
        <f t="shared" ref="F1024:F1062" si="209">IF(LEN(A1024)=3,"是",IF(B1024&lt;&gt;"",IF(SUM(C1024:D1024)&lt;&gt;0,"是","否"),"是"))</f>
        <v>否</v>
      </c>
      <c r="G1024" s="372" t="str">
        <f t="shared" ref="G1024:G1062" si="210">IF(LEN(A1024)=3,"类",IF(LEN(A1024)=5,"款","项"))</f>
        <v>项</v>
      </c>
      <c r="H1024" s="372" t="str">
        <f t="shared" ref="H1024:H1063" si="211">LEFT(A1024,3)</f>
        <v>215</v>
      </c>
      <c r="I1024" s="372" t="str">
        <f t="shared" ref="I1024:I1056" si="212">LEFT(A1024,5)</f>
        <v>21505</v>
      </c>
      <c r="J1024" s="372">
        <f t="shared" si="196"/>
        <v>0</v>
      </c>
      <c r="K1024" s="372">
        <f t="shared" si="198"/>
        <v>0</v>
      </c>
      <c r="L1024" s="236">
        <v>0</v>
      </c>
      <c r="M1024" s="372">
        <v>0</v>
      </c>
      <c r="N1024" s="236">
        <v>0</v>
      </c>
      <c r="O1024" s="372">
        <v>0</v>
      </c>
      <c r="P1024" s="372">
        <v>0</v>
      </c>
      <c r="Q1024" s="372">
        <v>0</v>
      </c>
    </row>
    <row r="1025" ht="36" customHeight="1" spans="1:17">
      <c r="A1025" s="493">
        <v>2150517</v>
      </c>
      <c r="B1025" s="501" t="s">
        <v>944</v>
      </c>
      <c r="C1025" s="388">
        <v>325</v>
      </c>
      <c r="D1025" s="489">
        <v>2943</v>
      </c>
      <c r="E1025" s="488">
        <f t="shared" si="208"/>
        <v>8.05538461538462</v>
      </c>
      <c r="F1025" s="197" t="str">
        <f t="shared" si="209"/>
        <v>是</v>
      </c>
      <c r="G1025" s="372" t="str">
        <f t="shared" si="210"/>
        <v>项</v>
      </c>
      <c r="H1025" s="372" t="str">
        <f t="shared" si="211"/>
        <v>215</v>
      </c>
      <c r="I1025" s="372" t="str">
        <f t="shared" si="212"/>
        <v>21505</v>
      </c>
      <c r="J1025" s="372">
        <f t="shared" si="196"/>
        <v>2943</v>
      </c>
      <c r="K1025" s="372">
        <f t="shared" si="198"/>
        <v>2943</v>
      </c>
      <c r="L1025" s="236">
        <v>0</v>
      </c>
      <c r="M1025" s="372">
        <v>2573</v>
      </c>
      <c r="N1025" s="236">
        <v>0</v>
      </c>
      <c r="O1025" s="372">
        <v>0</v>
      </c>
      <c r="P1025" s="372">
        <v>370</v>
      </c>
      <c r="Q1025" s="372">
        <v>0</v>
      </c>
    </row>
    <row r="1026" ht="36" hidden="1" customHeight="1" spans="1:17">
      <c r="A1026" s="493">
        <v>2150550</v>
      </c>
      <c r="B1026" s="501" t="s">
        <v>154</v>
      </c>
      <c r="C1026" s="388"/>
      <c r="D1026" s="489">
        <f t="shared" si="207"/>
        <v>0</v>
      </c>
      <c r="E1026" s="488" t="str">
        <f t="shared" si="208"/>
        <v/>
      </c>
      <c r="F1026" s="197" t="str">
        <f t="shared" si="209"/>
        <v>否</v>
      </c>
      <c r="G1026" s="372" t="str">
        <f t="shared" si="210"/>
        <v>项</v>
      </c>
      <c r="H1026" s="372" t="str">
        <f t="shared" si="211"/>
        <v>215</v>
      </c>
      <c r="I1026" s="372" t="str">
        <f t="shared" si="212"/>
        <v>21505</v>
      </c>
      <c r="J1026" s="372">
        <f t="shared" si="196"/>
        <v>0</v>
      </c>
      <c r="K1026" s="372">
        <f t="shared" si="198"/>
        <v>0</v>
      </c>
      <c r="L1026" s="236">
        <v>0</v>
      </c>
      <c r="M1026" s="372">
        <v>0</v>
      </c>
      <c r="N1026" s="236">
        <v>0</v>
      </c>
      <c r="O1026" s="372">
        <v>0</v>
      </c>
      <c r="P1026" s="372">
        <v>0</v>
      </c>
      <c r="Q1026" s="372">
        <v>0</v>
      </c>
    </row>
    <row r="1027" ht="36" hidden="1" customHeight="1" spans="1:17">
      <c r="A1027" s="341">
        <v>2150599</v>
      </c>
      <c r="B1027" s="336" t="s">
        <v>945</v>
      </c>
      <c r="C1027" s="388">
        <v>0</v>
      </c>
      <c r="D1027" s="489">
        <f t="shared" si="207"/>
        <v>0</v>
      </c>
      <c r="E1027" s="488" t="str">
        <f t="shared" si="208"/>
        <v/>
      </c>
      <c r="F1027" s="197" t="str">
        <f t="shared" si="209"/>
        <v>否</v>
      </c>
      <c r="G1027" s="372" t="str">
        <f t="shared" si="210"/>
        <v>项</v>
      </c>
      <c r="H1027" s="372" t="str">
        <f t="shared" si="211"/>
        <v>215</v>
      </c>
      <c r="I1027" s="372" t="str">
        <f t="shared" si="212"/>
        <v>21505</v>
      </c>
      <c r="J1027" s="372">
        <f t="shared" si="196"/>
        <v>0</v>
      </c>
      <c r="K1027" s="372">
        <f t="shared" si="198"/>
        <v>0</v>
      </c>
      <c r="L1027" s="236">
        <v>0</v>
      </c>
      <c r="M1027" s="372">
        <v>0</v>
      </c>
      <c r="N1027" s="236">
        <v>0</v>
      </c>
      <c r="O1027" s="372">
        <v>0</v>
      </c>
      <c r="P1027" s="372">
        <v>0</v>
      </c>
      <c r="Q1027" s="372">
        <v>0</v>
      </c>
    </row>
    <row r="1028" ht="36" hidden="1" customHeight="1" spans="1:16">
      <c r="A1028" s="341">
        <v>21507</v>
      </c>
      <c r="B1028" s="336" t="s">
        <v>946</v>
      </c>
      <c r="C1028" s="487">
        <f>SUM(C1029:C1034)</f>
        <v>0</v>
      </c>
      <c r="D1028" s="487">
        <f>SUM(D1029:D1034)</f>
        <v>0</v>
      </c>
      <c r="E1028" s="488" t="str">
        <f t="shared" si="208"/>
        <v/>
      </c>
      <c r="F1028" s="197" t="str">
        <f t="shared" si="209"/>
        <v>否</v>
      </c>
      <c r="G1028" s="372" t="str">
        <f t="shared" si="210"/>
        <v>款</v>
      </c>
      <c r="H1028" s="372" t="str">
        <f t="shared" si="211"/>
        <v>215</v>
      </c>
      <c r="I1028" s="372" t="str">
        <f t="shared" si="212"/>
        <v>21507</v>
      </c>
      <c r="J1028" s="372">
        <f t="shared" si="196"/>
        <v>0</v>
      </c>
      <c r="K1028" s="372">
        <f t="shared" si="198"/>
        <v>0</v>
      </c>
      <c r="L1028" s="236">
        <v>0</v>
      </c>
      <c r="N1028" s="236">
        <v>0</v>
      </c>
      <c r="O1028" s="372">
        <v>0</v>
      </c>
      <c r="P1028" s="372">
        <v>0</v>
      </c>
    </row>
    <row r="1029" ht="36" hidden="1" customHeight="1" spans="1:17">
      <c r="A1029" s="341">
        <v>2150701</v>
      </c>
      <c r="B1029" s="336" t="s">
        <v>145</v>
      </c>
      <c r="C1029" s="388">
        <v>0</v>
      </c>
      <c r="D1029" s="489">
        <f t="shared" ref="D1029:D1034" si="213">ROUND(J1029-Q1029,0)</f>
        <v>0</v>
      </c>
      <c r="E1029" s="488" t="str">
        <f t="shared" si="208"/>
        <v/>
      </c>
      <c r="F1029" s="197" t="str">
        <f t="shared" si="209"/>
        <v>否</v>
      </c>
      <c r="G1029" s="372" t="str">
        <f t="shared" si="210"/>
        <v>项</v>
      </c>
      <c r="H1029" s="372" t="str">
        <f t="shared" si="211"/>
        <v>215</v>
      </c>
      <c r="I1029" s="372" t="str">
        <f t="shared" si="212"/>
        <v>21507</v>
      </c>
      <c r="J1029" s="372">
        <f t="shared" ref="J1029:J1092" si="214">ROUND(K1029,0)</f>
        <v>0</v>
      </c>
      <c r="K1029" s="372">
        <f t="shared" si="198"/>
        <v>0</v>
      </c>
      <c r="L1029" s="236">
        <v>0</v>
      </c>
      <c r="M1029" s="372">
        <v>0</v>
      </c>
      <c r="N1029" s="236">
        <v>0</v>
      </c>
      <c r="O1029" s="372">
        <v>0</v>
      </c>
      <c r="P1029" s="372">
        <v>0</v>
      </c>
      <c r="Q1029" s="372">
        <v>0</v>
      </c>
    </row>
    <row r="1030" ht="36" hidden="1" customHeight="1" spans="1:17">
      <c r="A1030" s="341">
        <v>2150702</v>
      </c>
      <c r="B1030" s="336" t="s">
        <v>146</v>
      </c>
      <c r="C1030" s="388">
        <v>0</v>
      </c>
      <c r="D1030" s="489">
        <f t="shared" si="213"/>
        <v>0</v>
      </c>
      <c r="E1030" s="488" t="str">
        <f t="shared" si="208"/>
        <v/>
      </c>
      <c r="F1030" s="197" t="str">
        <f t="shared" si="209"/>
        <v>否</v>
      </c>
      <c r="G1030" s="372" t="str">
        <f t="shared" si="210"/>
        <v>项</v>
      </c>
      <c r="H1030" s="372" t="str">
        <f t="shared" si="211"/>
        <v>215</v>
      </c>
      <c r="I1030" s="372" t="str">
        <f t="shared" si="212"/>
        <v>21507</v>
      </c>
      <c r="J1030" s="372">
        <f t="shared" si="214"/>
        <v>0</v>
      </c>
      <c r="K1030" s="372">
        <f t="shared" si="198"/>
        <v>0</v>
      </c>
      <c r="L1030" s="236">
        <v>0</v>
      </c>
      <c r="M1030" s="372">
        <v>0</v>
      </c>
      <c r="N1030" s="236">
        <v>0</v>
      </c>
      <c r="O1030" s="372">
        <v>0</v>
      </c>
      <c r="P1030" s="372">
        <v>0</v>
      </c>
      <c r="Q1030" s="372">
        <v>0</v>
      </c>
    </row>
    <row r="1031" ht="36" hidden="1" customHeight="1" spans="1:17">
      <c r="A1031" s="341">
        <v>2150703</v>
      </c>
      <c r="B1031" s="336" t="s">
        <v>147</v>
      </c>
      <c r="C1031" s="388">
        <v>0</v>
      </c>
      <c r="D1031" s="489">
        <f t="shared" si="213"/>
        <v>0</v>
      </c>
      <c r="E1031" s="488" t="str">
        <f t="shared" si="208"/>
        <v/>
      </c>
      <c r="F1031" s="197" t="str">
        <f t="shared" si="209"/>
        <v>否</v>
      </c>
      <c r="G1031" s="372" t="str">
        <f t="shared" si="210"/>
        <v>项</v>
      </c>
      <c r="H1031" s="372" t="str">
        <f t="shared" si="211"/>
        <v>215</v>
      </c>
      <c r="I1031" s="372" t="str">
        <f t="shared" si="212"/>
        <v>21507</v>
      </c>
      <c r="J1031" s="372">
        <f t="shared" si="214"/>
        <v>0</v>
      </c>
      <c r="K1031" s="372">
        <f t="shared" ref="K1031:K1094" si="215">SUM(L1031:P1031)</f>
        <v>0</v>
      </c>
      <c r="L1031" s="236">
        <v>0</v>
      </c>
      <c r="M1031" s="372">
        <v>0</v>
      </c>
      <c r="N1031" s="236">
        <v>0</v>
      </c>
      <c r="O1031" s="372">
        <v>0</v>
      </c>
      <c r="P1031" s="372">
        <v>0</v>
      </c>
      <c r="Q1031" s="372">
        <v>0</v>
      </c>
    </row>
    <row r="1032" ht="36" hidden="1" customHeight="1" spans="1:17">
      <c r="A1032" s="341">
        <v>2150704</v>
      </c>
      <c r="B1032" s="336" t="s">
        <v>947</v>
      </c>
      <c r="C1032" s="388">
        <v>0</v>
      </c>
      <c r="D1032" s="489">
        <f t="shared" si="213"/>
        <v>0</v>
      </c>
      <c r="E1032" s="488" t="str">
        <f t="shared" si="208"/>
        <v/>
      </c>
      <c r="F1032" s="197" t="str">
        <f t="shared" si="209"/>
        <v>否</v>
      </c>
      <c r="G1032" s="372" t="str">
        <f t="shared" si="210"/>
        <v>项</v>
      </c>
      <c r="H1032" s="372" t="str">
        <f t="shared" si="211"/>
        <v>215</v>
      </c>
      <c r="I1032" s="372" t="str">
        <f t="shared" si="212"/>
        <v>21507</v>
      </c>
      <c r="J1032" s="372">
        <f t="shared" si="214"/>
        <v>0</v>
      </c>
      <c r="K1032" s="372">
        <f t="shared" si="215"/>
        <v>0</v>
      </c>
      <c r="L1032" s="236">
        <v>0</v>
      </c>
      <c r="M1032" s="372">
        <v>0</v>
      </c>
      <c r="N1032" s="236">
        <v>0</v>
      </c>
      <c r="O1032" s="372">
        <v>0</v>
      </c>
      <c r="P1032" s="372">
        <v>0</v>
      </c>
      <c r="Q1032" s="372">
        <v>0</v>
      </c>
    </row>
    <row r="1033" ht="36" hidden="1" customHeight="1" spans="1:17">
      <c r="A1033" s="341">
        <v>2150705</v>
      </c>
      <c r="B1033" s="336" t="s">
        <v>948</v>
      </c>
      <c r="C1033" s="388">
        <v>0</v>
      </c>
      <c r="D1033" s="489">
        <f t="shared" si="213"/>
        <v>0</v>
      </c>
      <c r="E1033" s="488" t="str">
        <f t="shared" si="208"/>
        <v/>
      </c>
      <c r="F1033" s="197" t="str">
        <f t="shared" si="209"/>
        <v>否</v>
      </c>
      <c r="G1033" s="372" t="str">
        <f t="shared" si="210"/>
        <v>项</v>
      </c>
      <c r="H1033" s="372" t="str">
        <f t="shared" si="211"/>
        <v>215</v>
      </c>
      <c r="I1033" s="372" t="str">
        <f t="shared" si="212"/>
        <v>21507</v>
      </c>
      <c r="J1033" s="372">
        <f t="shared" si="214"/>
        <v>0</v>
      </c>
      <c r="K1033" s="372">
        <f t="shared" si="215"/>
        <v>0</v>
      </c>
      <c r="L1033" s="236">
        <v>0</v>
      </c>
      <c r="M1033" s="372">
        <v>0</v>
      </c>
      <c r="N1033" s="236">
        <v>0</v>
      </c>
      <c r="O1033" s="372">
        <v>0</v>
      </c>
      <c r="P1033" s="372">
        <v>0</v>
      </c>
      <c r="Q1033" s="372">
        <v>0</v>
      </c>
    </row>
    <row r="1034" ht="36" hidden="1" customHeight="1" spans="1:17">
      <c r="A1034" s="341">
        <v>2150799</v>
      </c>
      <c r="B1034" s="336" t="s">
        <v>949</v>
      </c>
      <c r="C1034" s="388">
        <v>0</v>
      </c>
      <c r="D1034" s="489">
        <f t="shared" si="213"/>
        <v>0</v>
      </c>
      <c r="E1034" s="488" t="str">
        <f t="shared" si="208"/>
        <v/>
      </c>
      <c r="F1034" s="197" t="str">
        <f t="shared" si="209"/>
        <v>否</v>
      </c>
      <c r="G1034" s="372" t="str">
        <f t="shared" si="210"/>
        <v>项</v>
      </c>
      <c r="H1034" s="372" t="str">
        <f t="shared" si="211"/>
        <v>215</v>
      </c>
      <c r="I1034" s="372" t="str">
        <f t="shared" si="212"/>
        <v>21507</v>
      </c>
      <c r="J1034" s="372">
        <f t="shared" si="214"/>
        <v>0</v>
      </c>
      <c r="K1034" s="372">
        <f t="shared" si="215"/>
        <v>0</v>
      </c>
      <c r="L1034" s="236">
        <v>0</v>
      </c>
      <c r="M1034" s="372">
        <v>0</v>
      </c>
      <c r="N1034" s="236">
        <v>0</v>
      </c>
      <c r="O1034" s="372">
        <v>0</v>
      </c>
      <c r="P1034" s="372">
        <v>0</v>
      </c>
      <c r="Q1034" s="372">
        <v>0</v>
      </c>
    </row>
    <row r="1035" ht="33" customHeight="1" spans="1:16">
      <c r="A1035" s="341">
        <v>21508</v>
      </c>
      <c r="B1035" s="336" t="s">
        <v>950</v>
      </c>
      <c r="C1035" s="487">
        <f>SUM(C1036:C1042)</f>
        <v>278</v>
      </c>
      <c r="D1035" s="487">
        <f>SUM(D1036:D1042)</f>
        <v>28</v>
      </c>
      <c r="E1035" s="488">
        <f t="shared" si="208"/>
        <v>-0.899280575539568</v>
      </c>
      <c r="F1035" s="197" t="str">
        <f t="shared" si="209"/>
        <v>是</v>
      </c>
      <c r="G1035" s="372" t="str">
        <f t="shared" si="210"/>
        <v>款</v>
      </c>
      <c r="H1035" s="372" t="str">
        <f t="shared" si="211"/>
        <v>215</v>
      </c>
      <c r="I1035" s="372" t="str">
        <f t="shared" si="212"/>
        <v>21508</v>
      </c>
      <c r="J1035" s="372">
        <f t="shared" si="214"/>
        <v>0</v>
      </c>
      <c r="K1035" s="372">
        <f t="shared" si="215"/>
        <v>0</v>
      </c>
      <c r="L1035" s="236">
        <v>0</v>
      </c>
      <c r="N1035" s="236">
        <v>0</v>
      </c>
      <c r="O1035" s="372">
        <v>0</v>
      </c>
      <c r="P1035" s="372">
        <v>0</v>
      </c>
    </row>
    <row r="1036" ht="36" hidden="1" customHeight="1" spans="1:17">
      <c r="A1036" s="341">
        <v>2150801</v>
      </c>
      <c r="B1036" s="336" t="s">
        <v>145</v>
      </c>
      <c r="C1036" s="388">
        <v>0</v>
      </c>
      <c r="D1036" s="489">
        <f t="shared" ref="D1036:D1042" si="216">ROUND(J1036-Q1036,0)</f>
        <v>0</v>
      </c>
      <c r="E1036" s="488" t="str">
        <f t="shared" si="208"/>
        <v/>
      </c>
      <c r="F1036" s="197" t="str">
        <f t="shared" si="209"/>
        <v>否</v>
      </c>
      <c r="G1036" s="372" t="str">
        <f t="shared" si="210"/>
        <v>项</v>
      </c>
      <c r="H1036" s="372" t="str">
        <f t="shared" si="211"/>
        <v>215</v>
      </c>
      <c r="I1036" s="372" t="str">
        <f t="shared" si="212"/>
        <v>21508</v>
      </c>
      <c r="J1036" s="372">
        <f t="shared" si="214"/>
        <v>0</v>
      </c>
      <c r="K1036" s="372">
        <f t="shared" si="215"/>
        <v>0</v>
      </c>
      <c r="L1036" s="236">
        <v>0</v>
      </c>
      <c r="M1036" s="372">
        <v>0</v>
      </c>
      <c r="N1036" s="236">
        <v>0</v>
      </c>
      <c r="O1036" s="372">
        <v>0</v>
      </c>
      <c r="P1036" s="372">
        <v>0</v>
      </c>
      <c r="Q1036" s="372">
        <v>0</v>
      </c>
    </row>
    <row r="1037" ht="36" hidden="1" customHeight="1" spans="1:17">
      <c r="A1037" s="341">
        <v>2150802</v>
      </c>
      <c r="B1037" s="336" t="s">
        <v>146</v>
      </c>
      <c r="C1037" s="388">
        <v>0</v>
      </c>
      <c r="D1037" s="489">
        <f t="shared" si="216"/>
        <v>0</v>
      </c>
      <c r="E1037" s="488" t="str">
        <f t="shared" si="208"/>
        <v/>
      </c>
      <c r="F1037" s="197" t="str">
        <f t="shared" si="209"/>
        <v>否</v>
      </c>
      <c r="G1037" s="372" t="str">
        <f t="shared" si="210"/>
        <v>项</v>
      </c>
      <c r="H1037" s="372" t="str">
        <f t="shared" si="211"/>
        <v>215</v>
      </c>
      <c r="I1037" s="372" t="str">
        <f t="shared" si="212"/>
        <v>21508</v>
      </c>
      <c r="J1037" s="372">
        <f t="shared" si="214"/>
        <v>0</v>
      </c>
      <c r="K1037" s="372">
        <f t="shared" si="215"/>
        <v>0</v>
      </c>
      <c r="L1037" s="236">
        <v>0</v>
      </c>
      <c r="M1037" s="372">
        <v>0</v>
      </c>
      <c r="N1037" s="236">
        <v>0</v>
      </c>
      <c r="O1037" s="372">
        <v>0</v>
      </c>
      <c r="P1037" s="372">
        <v>0</v>
      </c>
      <c r="Q1037" s="372">
        <v>0</v>
      </c>
    </row>
    <row r="1038" ht="36" hidden="1" customHeight="1" spans="1:17">
      <c r="A1038" s="341">
        <v>2150803</v>
      </c>
      <c r="B1038" s="336" t="s">
        <v>147</v>
      </c>
      <c r="C1038" s="388">
        <v>0</v>
      </c>
      <c r="D1038" s="489">
        <f t="shared" si="216"/>
        <v>0</v>
      </c>
      <c r="E1038" s="488" t="str">
        <f t="shared" si="208"/>
        <v/>
      </c>
      <c r="F1038" s="197" t="str">
        <f t="shared" si="209"/>
        <v>否</v>
      </c>
      <c r="G1038" s="372" t="str">
        <f t="shared" si="210"/>
        <v>项</v>
      </c>
      <c r="H1038" s="372" t="str">
        <f t="shared" si="211"/>
        <v>215</v>
      </c>
      <c r="I1038" s="372" t="str">
        <f t="shared" si="212"/>
        <v>21508</v>
      </c>
      <c r="J1038" s="372">
        <f t="shared" si="214"/>
        <v>0</v>
      </c>
      <c r="K1038" s="372">
        <f t="shared" si="215"/>
        <v>0</v>
      </c>
      <c r="L1038" s="236">
        <v>0</v>
      </c>
      <c r="M1038" s="372">
        <v>0</v>
      </c>
      <c r="N1038" s="236">
        <v>0</v>
      </c>
      <c r="O1038" s="372">
        <v>0</v>
      </c>
      <c r="P1038" s="372">
        <v>0</v>
      </c>
      <c r="Q1038" s="372">
        <v>0</v>
      </c>
    </row>
    <row r="1039" ht="36" hidden="1" customHeight="1" spans="1:17">
      <c r="A1039" s="341">
        <v>2150804</v>
      </c>
      <c r="B1039" s="336" t="s">
        <v>951</v>
      </c>
      <c r="C1039" s="388">
        <v>0</v>
      </c>
      <c r="D1039" s="489">
        <f t="shared" si="216"/>
        <v>0</v>
      </c>
      <c r="E1039" s="488" t="str">
        <f t="shared" si="208"/>
        <v/>
      </c>
      <c r="F1039" s="197" t="str">
        <f t="shared" si="209"/>
        <v>否</v>
      </c>
      <c r="G1039" s="372" t="str">
        <f t="shared" si="210"/>
        <v>项</v>
      </c>
      <c r="H1039" s="372" t="str">
        <f t="shared" si="211"/>
        <v>215</v>
      </c>
      <c r="I1039" s="372" t="str">
        <f t="shared" si="212"/>
        <v>21508</v>
      </c>
      <c r="J1039" s="372">
        <f t="shared" si="214"/>
        <v>0</v>
      </c>
      <c r="K1039" s="372">
        <f t="shared" si="215"/>
        <v>0</v>
      </c>
      <c r="L1039" s="236">
        <v>0</v>
      </c>
      <c r="M1039" s="372">
        <v>0</v>
      </c>
      <c r="N1039" s="236">
        <v>0</v>
      </c>
      <c r="O1039" s="372">
        <v>0</v>
      </c>
      <c r="P1039" s="372">
        <v>0</v>
      </c>
      <c r="Q1039" s="372">
        <v>0</v>
      </c>
    </row>
    <row r="1040" ht="36" customHeight="1" spans="1:17">
      <c r="A1040" s="341">
        <v>2150805</v>
      </c>
      <c r="B1040" s="336" t="s">
        <v>952</v>
      </c>
      <c r="C1040" s="388">
        <v>278</v>
      </c>
      <c r="D1040" s="489">
        <v>28</v>
      </c>
      <c r="E1040" s="488">
        <f t="shared" si="208"/>
        <v>-0.899280575539568</v>
      </c>
      <c r="F1040" s="197" t="str">
        <f t="shared" si="209"/>
        <v>是</v>
      </c>
      <c r="G1040" s="372" t="str">
        <f t="shared" si="210"/>
        <v>项</v>
      </c>
      <c r="H1040" s="372" t="str">
        <f t="shared" si="211"/>
        <v>215</v>
      </c>
      <c r="I1040" s="372" t="str">
        <f t="shared" si="212"/>
        <v>21508</v>
      </c>
      <c r="J1040" s="372">
        <f t="shared" si="214"/>
        <v>28</v>
      </c>
      <c r="K1040" s="372">
        <f t="shared" si="215"/>
        <v>27.500721</v>
      </c>
      <c r="L1040" s="236">
        <v>0</v>
      </c>
      <c r="M1040" s="372">
        <v>0</v>
      </c>
      <c r="N1040" s="236">
        <v>0</v>
      </c>
      <c r="O1040" s="372">
        <v>0</v>
      </c>
      <c r="P1040" s="372">
        <v>27.500721</v>
      </c>
      <c r="Q1040" s="372">
        <v>0</v>
      </c>
    </row>
    <row r="1041" ht="36" hidden="1" customHeight="1" spans="1:17">
      <c r="A1041" s="493">
        <v>2150806</v>
      </c>
      <c r="B1041" s="499" t="s">
        <v>953</v>
      </c>
      <c r="C1041" s="388">
        <v>0</v>
      </c>
      <c r="D1041" s="489">
        <f t="shared" si="216"/>
        <v>0</v>
      </c>
      <c r="E1041" s="488" t="str">
        <f t="shared" si="208"/>
        <v/>
      </c>
      <c r="F1041" s="197" t="str">
        <f t="shared" si="209"/>
        <v>否</v>
      </c>
      <c r="G1041" s="372" t="str">
        <f t="shared" si="210"/>
        <v>项</v>
      </c>
      <c r="H1041" s="372" t="str">
        <f t="shared" si="211"/>
        <v>215</v>
      </c>
      <c r="I1041" s="372" t="str">
        <f t="shared" si="212"/>
        <v>21508</v>
      </c>
      <c r="J1041" s="372">
        <f t="shared" si="214"/>
        <v>0</v>
      </c>
      <c r="K1041" s="372">
        <f t="shared" si="215"/>
        <v>0</v>
      </c>
      <c r="L1041" s="236">
        <v>0</v>
      </c>
      <c r="M1041" s="372">
        <v>0</v>
      </c>
      <c r="N1041" s="236">
        <v>0</v>
      </c>
      <c r="O1041" s="372">
        <v>0</v>
      </c>
      <c r="P1041" s="372">
        <v>0</v>
      </c>
      <c r="Q1041" s="372">
        <v>0</v>
      </c>
    </row>
    <row r="1042" ht="33" hidden="1" customHeight="1" spans="1:17">
      <c r="A1042" s="341">
        <v>2150899</v>
      </c>
      <c r="B1042" s="336" t="s">
        <v>954</v>
      </c>
      <c r="C1042" s="388">
        <v>0</v>
      </c>
      <c r="D1042" s="489">
        <f t="shared" si="216"/>
        <v>0</v>
      </c>
      <c r="E1042" s="488" t="str">
        <f t="shared" si="208"/>
        <v/>
      </c>
      <c r="F1042" s="197" t="str">
        <f t="shared" si="209"/>
        <v>否</v>
      </c>
      <c r="G1042" s="372" t="str">
        <f t="shared" si="210"/>
        <v>项</v>
      </c>
      <c r="H1042" s="372" t="str">
        <f t="shared" si="211"/>
        <v>215</v>
      </c>
      <c r="I1042" s="372" t="str">
        <f t="shared" si="212"/>
        <v>21508</v>
      </c>
      <c r="J1042" s="372">
        <f t="shared" si="214"/>
        <v>0</v>
      </c>
      <c r="K1042" s="372">
        <f t="shared" si="215"/>
        <v>0</v>
      </c>
      <c r="L1042" s="236">
        <v>0</v>
      </c>
      <c r="M1042" s="372">
        <v>0</v>
      </c>
      <c r="N1042" s="236">
        <v>0</v>
      </c>
      <c r="O1042" s="372">
        <v>0</v>
      </c>
      <c r="P1042" s="372">
        <v>0</v>
      </c>
      <c r="Q1042" s="372">
        <v>0</v>
      </c>
    </row>
    <row r="1043" ht="36" customHeight="1" spans="1:16">
      <c r="A1043" s="341">
        <v>21599</v>
      </c>
      <c r="B1043" s="336" t="s">
        <v>1725</v>
      </c>
      <c r="C1043" s="487">
        <f>SUM(C1044:C1048)</f>
        <v>0</v>
      </c>
      <c r="D1043" s="487">
        <f>SUM(D1044:D1048)</f>
        <v>1000</v>
      </c>
      <c r="E1043" s="488" t="str">
        <f t="shared" si="208"/>
        <v/>
      </c>
      <c r="F1043" s="197" t="str">
        <f t="shared" si="209"/>
        <v>是</v>
      </c>
      <c r="G1043" s="372" t="str">
        <f t="shared" si="210"/>
        <v>款</v>
      </c>
      <c r="H1043" s="372" t="str">
        <f t="shared" si="211"/>
        <v>215</v>
      </c>
      <c r="I1043" s="372" t="str">
        <f t="shared" si="212"/>
        <v>21599</v>
      </c>
      <c r="J1043" s="372">
        <f t="shared" si="214"/>
        <v>0</v>
      </c>
      <c r="K1043" s="372">
        <f t="shared" si="215"/>
        <v>0</v>
      </c>
      <c r="L1043" s="236">
        <v>0</v>
      </c>
      <c r="N1043" s="236">
        <v>0</v>
      </c>
      <c r="P1043" s="372">
        <v>0</v>
      </c>
    </row>
    <row r="1044" ht="36" hidden="1" customHeight="1" spans="1:17">
      <c r="A1044" s="341">
        <v>2159901</v>
      </c>
      <c r="B1044" s="336" t="s">
        <v>956</v>
      </c>
      <c r="C1044" s="388">
        <v>0</v>
      </c>
      <c r="D1044" s="489">
        <f>ROUND(J1044-Q1044,0)</f>
        <v>0</v>
      </c>
      <c r="E1044" s="488" t="str">
        <f t="shared" si="208"/>
        <v/>
      </c>
      <c r="F1044" s="197" t="str">
        <f t="shared" si="209"/>
        <v>否</v>
      </c>
      <c r="G1044" s="372" t="str">
        <f t="shared" si="210"/>
        <v>项</v>
      </c>
      <c r="H1044" s="372" t="str">
        <f t="shared" si="211"/>
        <v>215</v>
      </c>
      <c r="I1044" s="372" t="str">
        <f t="shared" si="212"/>
        <v>21599</v>
      </c>
      <c r="J1044" s="372">
        <f t="shared" si="214"/>
        <v>0</v>
      </c>
      <c r="K1044" s="372">
        <f t="shared" si="215"/>
        <v>0</v>
      </c>
      <c r="L1044" s="236">
        <v>0</v>
      </c>
      <c r="M1044" s="372">
        <v>0</v>
      </c>
      <c r="N1044" s="236">
        <v>0</v>
      </c>
      <c r="O1044" s="372">
        <v>0</v>
      </c>
      <c r="P1044" s="372">
        <v>0</v>
      </c>
      <c r="Q1044" s="372">
        <v>0</v>
      </c>
    </row>
    <row r="1045" ht="36" hidden="1" customHeight="1" spans="1:17">
      <c r="A1045" s="341">
        <v>2159904</v>
      </c>
      <c r="B1045" s="336" t="s">
        <v>957</v>
      </c>
      <c r="C1045" s="388">
        <v>0</v>
      </c>
      <c r="D1045" s="489">
        <f>ROUND(J1045-Q1045,0)</f>
        <v>0</v>
      </c>
      <c r="E1045" s="488" t="str">
        <f t="shared" si="208"/>
        <v/>
      </c>
      <c r="F1045" s="197" t="str">
        <f t="shared" si="209"/>
        <v>否</v>
      </c>
      <c r="G1045" s="372" t="str">
        <f t="shared" si="210"/>
        <v>项</v>
      </c>
      <c r="H1045" s="372" t="str">
        <f t="shared" si="211"/>
        <v>215</v>
      </c>
      <c r="I1045" s="372" t="str">
        <f t="shared" si="212"/>
        <v>21599</v>
      </c>
      <c r="J1045" s="372">
        <f t="shared" si="214"/>
        <v>0</v>
      </c>
      <c r="K1045" s="372">
        <f t="shared" si="215"/>
        <v>0</v>
      </c>
      <c r="L1045" s="236">
        <v>0</v>
      </c>
      <c r="M1045" s="372">
        <v>0</v>
      </c>
      <c r="N1045" s="236">
        <v>0</v>
      </c>
      <c r="O1045" s="372">
        <v>0</v>
      </c>
      <c r="P1045" s="372">
        <v>0</v>
      </c>
      <c r="Q1045" s="372">
        <v>0</v>
      </c>
    </row>
    <row r="1046" ht="36" hidden="1" customHeight="1" spans="1:17">
      <c r="A1046" s="341">
        <v>2159905</v>
      </c>
      <c r="B1046" s="336" t="s">
        <v>958</v>
      </c>
      <c r="C1046" s="388">
        <v>0</v>
      </c>
      <c r="D1046" s="489">
        <f>ROUND(J1046-Q1046,0)</f>
        <v>0</v>
      </c>
      <c r="E1046" s="488" t="str">
        <f t="shared" si="208"/>
        <v/>
      </c>
      <c r="F1046" s="197" t="str">
        <f t="shared" si="209"/>
        <v>否</v>
      </c>
      <c r="G1046" s="372" t="str">
        <f t="shared" si="210"/>
        <v>项</v>
      </c>
      <c r="H1046" s="372" t="str">
        <f t="shared" si="211"/>
        <v>215</v>
      </c>
      <c r="I1046" s="372" t="str">
        <f t="shared" si="212"/>
        <v>21599</v>
      </c>
      <c r="J1046" s="372">
        <f t="shared" si="214"/>
        <v>0</v>
      </c>
      <c r="K1046" s="372">
        <f t="shared" si="215"/>
        <v>0</v>
      </c>
      <c r="L1046" s="236">
        <v>0</v>
      </c>
      <c r="M1046" s="372">
        <v>0</v>
      </c>
      <c r="N1046" s="236">
        <v>0</v>
      </c>
      <c r="O1046" s="372">
        <v>0</v>
      </c>
      <c r="P1046" s="372">
        <v>0</v>
      </c>
      <c r="Q1046" s="372">
        <v>0</v>
      </c>
    </row>
    <row r="1047" ht="36" hidden="1" customHeight="1" spans="1:17">
      <c r="A1047" s="341">
        <v>2159906</v>
      </c>
      <c r="B1047" s="336" t="s">
        <v>959</v>
      </c>
      <c r="C1047" s="388">
        <v>0</v>
      </c>
      <c r="D1047" s="489">
        <f>ROUND(J1047-Q1047,0)</f>
        <v>0</v>
      </c>
      <c r="E1047" s="488" t="str">
        <f t="shared" si="208"/>
        <v/>
      </c>
      <c r="F1047" s="197" t="str">
        <f t="shared" si="209"/>
        <v>否</v>
      </c>
      <c r="G1047" s="372" t="str">
        <f t="shared" si="210"/>
        <v>项</v>
      </c>
      <c r="H1047" s="372" t="str">
        <f t="shared" si="211"/>
        <v>215</v>
      </c>
      <c r="I1047" s="372" t="str">
        <f t="shared" si="212"/>
        <v>21599</v>
      </c>
      <c r="J1047" s="372">
        <f t="shared" si="214"/>
        <v>0</v>
      </c>
      <c r="K1047" s="372">
        <f t="shared" si="215"/>
        <v>0</v>
      </c>
      <c r="L1047" s="236">
        <v>0</v>
      </c>
      <c r="M1047" s="372">
        <v>0</v>
      </c>
      <c r="N1047" s="236">
        <v>0</v>
      </c>
      <c r="O1047" s="372">
        <v>0</v>
      </c>
      <c r="P1047" s="372">
        <v>0</v>
      </c>
      <c r="Q1047" s="372">
        <v>0</v>
      </c>
    </row>
    <row r="1048" ht="36" customHeight="1" spans="1:17">
      <c r="A1048" s="341">
        <v>2159999</v>
      </c>
      <c r="B1048" s="336" t="s">
        <v>1726</v>
      </c>
      <c r="C1048" s="388">
        <v>0</v>
      </c>
      <c r="D1048" s="489">
        <v>1000</v>
      </c>
      <c r="E1048" s="488" t="str">
        <f t="shared" si="208"/>
        <v/>
      </c>
      <c r="F1048" s="197" t="str">
        <f t="shared" si="209"/>
        <v>是</v>
      </c>
      <c r="G1048" s="372" t="str">
        <f t="shared" si="210"/>
        <v>项</v>
      </c>
      <c r="H1048" s="372" t="str">
        <f t="shared" si="211"/>
        <v>215</v>
      </c>
      <c r="I1048" s="372" t="str">
        <f t="shared" si="212"/>
        <v>21599</v>
      </c>
      <c r="J1048" s="372">
        <f t="shared" si="214"/>
        <v>1000</v>
      </c>
      <c r="K1048" s="372">
        <f t="shared" si="215"/>
        <v>1000</v>
      </c>
      <c r="L1048" s="236">
        <v>0</v>
      </c>
      <c r="M1048" s="372">
        <v>0</v>
      </c>
      <c r="N1048" s="236">
        <v>0</v>
      </c>
      <c r="O1048" s="372">
        <v>1000</v>
      </c>
      <c r="P1048" s="372">
        <v>0</v>
      </c>
      <c r="Q1048" s="372">
        <v>0</v>
      </c>
    </row>
    <row r="1049" ht="33" customHeight="1" spans="1:16">
      <c r="A1049" s="349">
        <v>216</v>
      </c>
      <c r="B1049" s="331" t="s">
        <v>110</v>
      </c>
      <c r="C1049" s="485">
        <f>SUM(C1050,C1060,C1066)</f>
        <v>185</v>
      </c>
      <c r="D1049" s="485">
        <f>SUM(D1050,D1060,D1066)</f>
        <v>33</v>
      </c>
      <c r="E1049" s="486">
        <f t="shared" si="208"/>
        <v>-0.821621621621622</v>
      </c>
      <c r="F1049" s="197" t="str">
        <f t="shared" si="209"/>
        <v>是</v>
      </c>
      <c r="G1049" s="372" t="str">
        <f t="shared" si="210"/>
        <v>类</v>
      </c>
      <c r="H1049" s="372" t="str">
        <f t="shared" si="211"/>
        <v>216</v>
      </c>
      <c r="I1049" s="372" t="str">
        <f t="shared" si="212"/>
        <v>216</v>
      </c>
      <c r="J1049" s="372">
        <f t="shared" si="214"/>
        <v>0</v>
      </c>
      <c r="K1049" s="372">
        <f t="shared" si="215"/>
        <v>0</v>
      </c>
      <c r="L1049" s="236">
        <v>0</v>
      </c>
      <c r="N1049" s="236">
        <v>0</v>
      </c>
      <c r="P1049" s="372">
        <v>0</v>
      </c>
    </row>
    <row r="1050" ht="33" customHeight="1" spans="1:16">
      <c r="A1050" s="341">
        <v>21602</v>
      </c>
      <c r="B1050" s="336" t="s">
        <v>961</v>
      </c>
      <c r="C1050" s="487">
        <f>SUM(C1051:C1059)</f>
        <v>25</v>
      </c>
      <c r="D1050" s="487">
        <f>SUM(D1051:D1059)</f>
        <v>22</v>
      </c>
      <c r="E1050" s="488">
        <f t="shared" si="208"/>
        <v>-0.12</v>
      </c>
      <c r="F1050" s="197" t="str">
        <f t="shared" si="209"/>
        <v>是</v>
      </c>
      <c r="G1050" s="372" t="str">
        <f t="shared" si="210"/>
        <v>款</v>
      </c>
      <c r="H1050" s="372" t="str">
        <f t="shared" si="211"/>
        <v>216</v>
      </c>
      <c r="I1050" s="372" t="str">
        <f t="shared" si="212"/>
        <v>21602</v>
      </c>
      <c r="J1050" s="372">
        <f t="shared" si="214"/>
        <v>0</v>
      </c>
      <c r="K1050" s="372">
        <f t="shared" si="215"/>
        <v>0</v>
      </c>
      <c r="L1050" s="236">
        <v>0</v>
      </c>
      <c r="N1050" s="236">
        <v>0</v>
      </c>
      <c r="O1050" s="372">
        <v>0</v>
      </c>
      <c r="P1050" s="372">
        <v>0</v>
      </c>
    </row>
    <row r="1051" ht="36" hidden="1" customHeight="1" spans="1:17">
      <c r="A1051" s="341">
        <v>2160201</v>
      </c>
      <c r="B1051" s="336" t="s">
        <v>145</v>
      </c>
      <c r="C1051" s="388">
        <v>0</v>
      </c>
      <c r="D1051" s="489">
        <f t="shared" ref="D1051:D1059" si="217">ROUND(J1051-Q1051,0)</f>
        <v>0</v>
      </c>
      <c r="E1051" s="488" t="str">
        <f t="shared" si="208"/>
        <v/>
      </c>
      <c r="F1051" s="197" t="str">
        <f t="shared" si="209"/>
        <v>否</v>
      </c>
      <c r="G1051" s="372" t="str">
        <f t="shared" si="210"/>
        <v>项</v>
      </c>
      <c r="H1051" s="372" t="str">
        <f t="shared" si="211"/>
        <v>216</v>
      </c>
      <c r="I1051" s="372" t="str">
        <f t="shared" si="212"/>
        <v>21602</v>
      </c>
      <c r="J1051" s="372">
        <f t="shared" si="214"/>
        <v>0</v>
      </c>
      <c r="K1051" s="372">
        <f t="shared" si="215"/>
        <v>0</v>
      </c>
      <c r="L1051" s="236">
        <v>0</v>
      </c>
      <c r="M1051" s="372">
        <v>0</v>
      </c>
      <c r="N1051" s="236">
        <v>0</v>
      </c>
      <c r="O1051" s="372">
        <v>0</v>
      </c>
      <c r="P1051" s="372">
        <v>0</v>
      </c>
      <c r="Q1051" s="372">
        <v>0</v>
      </c>
    </row>
    <row r="1052" ht="36" hidden="1" customHeight="1" spans="1:17">
      <c r="A1052" s="341">
        <v>2160202</v>
      </c>
      <c r="B1052" s="336" t="s">
        <v>146</v>
      </c>
      <c r="C1052" s="388">
        <v>0</v>
      </c>
      <c r="D1052" s="489">
        <f t="shared" si="217"/>
        <v>0</v>
      </c>
      <c r="E1052" s="488" t="str">
        <f t="shared" si="208"/>
        <v/>
      </c>
      <c r="F1052" s="197" t="str">
        <f t="shared" si="209"/>
        <v>否</v>
      </c>
      <c r="G1052" s="372" t="str">
        <f t="shared" si="210"/>
        <v>项</v>
      </c>
      <c r="H1052" s="372" t="str">
        <f t="shared" si="211"/>
        <v>216</v>
      </c>
      <c r="I1052" s="372" t="str">
        <f t="shared" si="212"/>
        <v>21602</v>
      </c>
      <c r="J1052" s="372">
        <f t="shared" si="214"/>
        <v>0</v>
      </c>
      <c r="K1052" s="372">
        <f t="shared" si="215"/>
        <v>0</v>
      </c>
      <c r="L1052" s="236">
        <v>0</v>
      </c>
      <c r="M1052" s="372">
        <v>0</v>
      </c>
      <c r="N1052" s="236">
        <v>0</v>
      </c>
      <c r="O1052" s="372">
        <v>0</v>
      </c>
      <c r="P1052" s="372">
        <v>0</v>
      </c>
      <c r="Q1052" s="372">
        <v>0</v>
      </c>
    </row>
    <row r="1053" ht="36" hidden="1" customHeight="1" spans="1:17">
      <c r="A1053" s="341">
        <v>2160203</v>
      </c>
      <c r="B1053" s="336" t="s">
        <v>147</v>
      </c>
      <c r="C1053" s="388">
        <v>0</v>
      </c>
      <c r="D1053" s="489">
        <f t="shared" si="217"/>
        <v>0</v>
      </c>
      <c r="E1053" s="488" t="str">
        <f t="shared" si="208"/>
        <v/>
      </c>
      <c r="F1053" s="197" t="str">
        <f t="shared" si="209"/>
        <v>否</v>
      </c>
      <c r="G1053" s="372" t="str">
        <f t="shared" si="210"/>
        <v>项</v>
      </c>
      <c r="H1053" s="372" t="str">
        <f t="shared" si="211"/>
        <v>216</v>
      </c>
      <c r="I1053" s="372" t="str">
        <f t="shared" si="212"/>
        <v>21602</v>
      </c>
      <c r="J1053" s="372">
        <f t="shared" si="214"/>
        <v>0</v>
      </c>
      <c r="K1053" s="372">
        <f t="shared" si="215"/>
        <v>0</v>
      </c>
      <c r="L1053" s="236">
        <v>0</v>
      </c>
      <c r="M1053" s="372">
        <v>0</v>
      </c>
      <c r="N1053" s="236">
        <v>0</v>
      </c>
      <c r="O1053" s="372">
        <v>0</v>
      </c>
      <c r="P1053" s="372">
        <v>0</v>
      </c>
      <c r="Q1053" s="372">
        <v>0</v>
      </c>
    </row>
    <row r="1054" ht="36" hidden="1" customHeight="1" spans="1:17">
      <c r="A1054" s="341">
        <v>2160216</v>
      </c>
      <c r="B1054" s="336" t="s">
        <v>962</v>
      </c>
      <c r="C1054" s="388">
        <v>0</v>
      </c>
      <c r="D1054" s="489">
        <f t="shared" si="217"/>
        <v>0</v>
      </c>
      <c r="E1054" s="488" t="str">
        <f t="shared" si="208"/>
        <v/>
      </c>
      <c r="F1054" s="197" t="str">
        <f t="shared" si="209"/>
        <v>否</v>
      </c>
      <c r="G1054" s="372" t="str">
        <f t="shared" si="210"/>
        <v>项</v>
      </c>
      <c r="H1054" s="372" t="str">
        <f t="shared" si="211"/>
        <v>216</v>
      </c>
      <c r="I1054" s="372" t="str">
        <f t="shared" si="212"/>
        <v>21602</v>
      </c>
      <c r="J1054" s="372">
        <f t="shared" si="214"/>
        <v>0</v>
      </c>
      <c r="K1054" s="372">
        <f t="shared" si="215"/>
        <v>0</v>
      </c>
      <c r="L1054" s="236">
        <v>0</v>
      </c>
      <c r="M1054" s="372">
        <v>0</v>
      </c>
      <c r="N1054" s="236">
        <v>0</v>
      </c>
      <c r="O1054" s="372">
        <v>0</v>
      </c>
      <c r="P1054" s="372">
        <v>0</v>
      </c>
      <c r="Q1054" s="372">
        <v>0</v>
      </c>
    </row>
    <row r="1055" ht="36" hidden="1" customHeight="1" spans="1:17">
      <c r="A1055" s="341">
        <v>2160217</v>
      </c>
      <c r="B1055" s="336" t="s">
        <v>963</v>
      </c>
      <c r="C1055" s="388">
        <v>0</v>
      </c>
      <c r="D1055" s="489">
        <f t="shared" si="217"/>
        <v>0</v>
      </c>
      <c r="E1055" s="488" t="str">
        <f t="shared" si="208"/>
        <v/>
      </c>
      <c r="F1055" s="197" t="str">
        <f t="shared" si="209"/>
        <v>否</v>
      </c>
      <c r="G1055" s="372" t="str">
        <f t="shared" si="210"/>
        <v>项</v>
      </c>
      <c r="H1055" s="372" t="str">
        <f t="shared" si="211"/>
        <v>216</v>
      </c>
      <c r="I1055" s="372" t="str">
        <f t="shared" si="212"/>
        <v>21602</v>
      </c>
      <c r="J1055" s="372">
        <f t="shared" si="214"/>
        <v>0</v>
      </c>
      <c r="K1055" s="372">
        <f t="shared" si="215"/>
        <v>0</v>
      </c>
      <c r="L1055" s="236">
        <v>0</v>
      </c>
      <c r="M1055" s="372">
        <v>0</v>
      </c>
      <c r="N1055" s="236">
        <v>0</v>
      </c>
      <c r="O1055" s="372">
        <v>0</v>
      </c>
      <c r="P1055" s="372">
        <v>0</v>
      </c>
      <c r="Q1055" s="372">
        <v>0</v>
      </c>
    </row>
    <row r="1056" ht="36" hidden="1" customHeight="1" spans="1:17">
      <c r="A1056" s="341">
        <v>2160218</v>
      </c>
      <c r="B1056" s="336" t="s">
        <v>964</v>
      </c>
      <c r="C1056" s="388">
        <v>0</v>
      </c>
      <c r="D1056" s="489">
        <f t="shared" si="217"/>
        <v>0</v>
      </c>
      <c r="E1056" s="488" t="str">
        <f t="shared" si="208"/>
        <v/>
      </c>
      <c r="F1056" s="197" t="str">
        <f t="shared" si="209"/>
        <v>否</v>
      </c>
      <c r="G1056" s="372" t="str">
        <f t="shared" si="210"/>
        <v>项</v>
      </c>
      <c r="H1056" s="372" t="str">
        <f t="shared" si="211"/>
        <v>216</v>
      </c>
      <c r="I1056" s="372" t="str">
        <f t="shared" si="212"/>
        <v>21602</v>
      </c>
      <c r="J1056" s="372">
        <f t="shared" si="214"/>
        <v>0</v>
      </c>
      <c r="K1056" s="372">
        <f t="shared" si="215"/>
        <v>0</v>
      </c>
      <c r="L1056" s="236">
        <v>0</v>
      </c>
      <c r="M1056" s="372">
        <v>0</v>
      </c>
      <c r="N1056" s="236">
        <v>0</v>
      </c>
      <c r="O1056" s="372">
        <v>0</v>
      </c>
      <c r="P1056" s="372">
        <v>0</v>
      </c>
      <c r="Q1056" s="372">
        <v>0</v>
      </c>
    </row>
    <row r="1057" ht="36" hidden="1" customHeight="1" spans="1:17">
      <c r="A1057" s="341">
        <v>2160219</v>
      </c>
      <c r="B1057" s="336" t="s">
        <v>965</v>
      </c>
      <c r="C1057" s="388">
        <v>0</v>
      </c>
      <c r="D1057" s="489">
        <f t="shared" si="217"/>
        <v>0</v>
      </c>
      <c r="E1057" s="488" t="str">
        <f t="shared" si="208"/>
        <v/>
      </c>
      <c r="F1057" s="197" t="str">
        <f t="shared" si="209"/>
        <v>否</v>
      </c>
      <c r="G1057" s="372" t="str">
        <f t="shared" si="210"/>
        <v>项</v>
      </c>
      <c r="H1057" s="372" t="str">
        <f t="shared" si="211"/>
        <v>216</v>
      </c>
      <c r="I1057" s="372" t="str">
        <f t="shared" ref="I1057:I1120" si="218">LEFT(A1057,5)</f>
        <v>21602</v>
      </c>
      <c r="J1057" s="372">
        <f t="shared" si="214"/>
        <v>0</v>
      </c>
      <c r="K1057" s="372">
        <f t="shared" si="215"/>
        <v>0</v>
      </c>
      <c r="L1057" s="236">
        <v>0</v>
      </c>
      <c r="M1057" s="372">
        <v>0</v>
      </c>
      <c r="N1057" s="236">
        <v>0</v>
      </c>
      <c r="O1057" s="372">
        <v>0</v>
      </c>
      <c r="P1057" s="372">
        <v>0</v>
      </c>
      <c r="Q1057" s="372">
        <v>0</v>
      </c>
    </row>
    <row r="1058" ht="36" hidden="1" customHeight="1" spans="1:17">
      <c r="A1058" s="341">
        <v>2160250</v>
      </c>
      <c r="B1058" s="336" t="s">
        <v>154</v>
      </c>
      <c r="C1058" s="388">
        <v>0</v>
      </c>
      <c r="D1058" s="489">
        <f t="shared" si="217"/>
        <v>0</v>
      </c>
      <c r="E1058" s="488" t="str">
        <f t="shared" si="208"/>
        <v/>
      </c>
      <c r="F1058" s="197" t="str">
        <f t="shared" si="209"/>
        <v>否</v>
      </c>
      <c r="G1058" s="372" t="str">
        <f t="shared" si="210"/>
        <v>项</v>
      </c>
      <c r="H1058" s="372" t="str">
        <f t="shared" si="211"/>
        <v>216</v>
      </c>
      <c r="I1058" s="372" t="str">
        <f t="shared" si="218"/>
        <v>21602</v>
      </c>
      <c r="J1058" s="372">
        <f t="shared" si="214"/>
        <v>0</v>
      </c>
      <c r="K1058" s="372">
        <f t="shared" si="215"/>
        <v>0</v>
      </c>
      <c r="L1058" s="236">
        <v>0</v>
      </c>
      <c r="M1058" s="372">
        <v>0</v>
      </c>
      <c r="N1058" s="236">
        <v>0</v>
      </c>
      <c r="O1058" s="372">
        <v>0</v>
      </c>
      <c r="P1058" s="372">
        <v>0</v>
      </c>
      <c r="Q1058" s="372">
        <v>0</v>
      </c>
    </row>
    <row r="1059" ht="33" customHeight="1" spans="1:17">
      <c r="A1059" s="341">
        <v>2160299</v>
      </c>
      <c r="B1059" s="336" t="s">
        <v>966</v>
      </c>
      <c r="C1059" s="388">
        <v>25</v>
      </c>
      <c r="D1059" s="489">
        <v>22</v>
      </c>
      <c r="E1059" s="488">
        <f t="shared" si="208"/>
        <v>-0.12</v>
      </c>
      <c r="F1059" s="197" t="str">
        <f t="shared" si="209"/>
        <v>是</v>
      </c>
      <c r="G1059" s="372" t="str">
        <f t="shared" si="210"/>
        <v>项</v>
      </c>
      <c r="H1059" s="372" t="str">
        <f t="shared" si="211"/>
        <v>216</v>
      </c>
      <c r="I1059" s="372" t="str">
        <f t="shared" si="218"/>
        <v>21602</v>
      </c>
      <c r="J1059" s="372">
        <f t="shared" si="214"/>
        <v>22</v>
      </c>
      <c r="K1059" s="372">
        <f t="shared" si="215"/>
        <v>21.5</v>
      </c>
      <c r="L1059" s="236">
        <v>0</v>
      </c>
      <c r="M1059" s="372">
        <v>0</v>
      </c>
      <c r="N1059" s="236">
        <v>0</v>
      </c>
      <c r="O1059" s="372">
        <v>0</v>
      </c>
      <c r="P1059" s="372">
        <v>21.5</v>
      </c>
      <c r="Q1059" s="372">
        <v>0</v>
      </c>
    </row>
    <row r="1060" ht="33" customHeight="1" spans="1:16">
      <c r="A1060" s="341">
        <v>21606</v>
      </c>
      <c r="B1060" s="336" t="s">
        <v>967</v>
      </c>
      <c r="C1060" s="487">
        <f>SUM(C1061:C1065)</f>
        <v>39</v>
      </c>
      <c r="D1060" s="487">
        <f>SUM(D1061:D1065)</f>
        <v>9</v>
      </c>
      <c r="E1060" s="488">
        <f t="shared" si="208"/>
        <v>-0.769230769230769</v>
      </c>
      <c r="F1060" s="197" t="str">
        <f t="shared" si="209"/>
        <v>是</v>
      </c>
      <c r="G1060" s="372" t="str">
        <f t="shared" si="210"/>
        <v>款</v>
      </c>
      <c r="H1060" s="372" t="str">
        <f t="shared" si="211"/>
        <v>216</v>
      </c>
      <c r="I1060" s="372" t="str">
        <f t="shared" si="218"/>
        <v>21606</v>
      </c>
      <c r="J1060" s="372">
        <f t="shared" si="214"/>
        <v>0</v>
      </c>
      <c r="K1060" s="372">
        <f t="shared" si="215"/>
        <v>0</v>
      </c>
      <c r="L1060" s="236">
        <v>0</v>
      </c>
      <c r="N1060" s="236">
        <v>0</v>
      </c>
      <c r="O1060" s="372">
        <v>0</v>
      </c>
      <c r="P1060" s="372">
        <v>0</v>
      </c>
    </row>
    <row r="1061" ht="36" hidden="1" customHeight="1" spans="1:17">
      <c r="A1061" s="341">
        <v>2160601</v>
      </c>
      <c r="B1061" s="336" t="s">
        <v>145</v>
      </c>
      <c r="C1061" s="388">
        <v>0</v>
      </c>
      <c r="D1061" s="489">
        <f>ROUND(J1061-Q1061,0)</f>
        <v>0</v>
      </c>
      <c r="E1061" s="488" t="str">
        <f t="shared" si="208"/>
        <v/>
      </c>
      <c r="F1061" s="197" t="str">
        <f t="shared" si="209"/>
        <v>否</v>
      </c>
      <c r="G1061" s="372" t="str">
        <f t="shared" si="210"/>
        <v>项</v>
      </c>
      <c r="H1061" s="372" t="str">
        <f t="shared" si="211"/>
        <v>216</v>
      </c>
      <c r="I1061" s="372" t="str">
        <f t="shared" si="218"/>
        <v>21606</v>
      </c>
      <c r="J1061" s="372">
        <f t="shared" si="214"/>
        <v>0</v>
      </c>
      <c r="K1061" s="372">
        <f t="shared" si="215"/>
        <v>0</v>
      </c>
      <c r="L1061" s="236">
        <v>0</v>
      </c>
      <c r="M1061" s="372">
        <v>0</v>
      </c>
      <c r="N1061" s="236">
        <v>0</v>
      </c>
      <c r="O1061" s="372">
        <v>0</v>
      </c>
      <c r="P1061" s="372">
        <v>0</v>
      </c>
      <c r="Q1061" s="372">
        <v>0</v>
      </c>
    </row>
    <row r="1062" ht="36" hidden="1" customHeight="1" spans="1:17">
      <c r="A1062" s="341">
        <v>2160602</v>
      </c>
      <c r="B1062" s="336" t="s">
        <v>146</v>
      </c>
      <c r="C1062" s="388">
        <v>0</v>
      </c>
      <c r="D1062" s="489">
        <f>ROUND(J1062-Q1062,0)</f>
        <v>0</v>
      </c>
      <c r="E1062" s="488" t="str">
        <f t="shared" si="208"/>
        <v/>
      </c>
      <c r="F1062" s="197" t="str">
        <f t="shared" si="209"/>
        <v>否</v>
      </c>
      <c r="G1062" s="372" t="str">
        <f t="shared" si="210"/>
        <v>项</v>
      </c>
      <c r="H1062" s="372" t="str">
        <f t="shared" si="211"/>
        <v>216</v>
      </c>
      <c r="I1062" s="372" t="str">
        <f t="shared" si="218"/>
        <v>21606</v>
      </c>
      <c r="J1062" s="372">
        <f t="shared" si="214"/>
        <v>0</v>
      </c>
      <c r="K1062" s="372">
        <f t="shared" si="215"/>
        <v>0</v>
      </c>
      <c r="L1062" s="236">
        <v>0</v>
      </c>
      <c r="M1062" s="372">
        <v>0</v>
      </c>
      <c r="N1062" s="236">
        <v>0</v>
      </c>
      <c r="O1062" s="372">
        <v>0</v>
      </c>
      <c r="P1062" s="372">
        <v>0</v>
      </c>
      <c r="Q1062" s="372">
        <v>0</v>
      </c>
    </row>
    <row r="1063" ht="36" hidden="1" customHeight="1" spans="1:17">
      <c r="A1063" s="341">
        <v>2160603</v>
      </c>
      <c r="B1063" s="336" t="s">
        <v>147</v>
      </c>
      <c r="C1063" s="388">
        <v>0</v>
      </c>
      <c r="D1063" s="489">
        <f>ROUND(J1063-Q1063,0)</f>
        <v>0</v>
      </c>
      <c r="E1063" s="488" t="str">
        <f t="shared" ref="E1063:E1126" si="219">IF(C1063&lt;&gt;0,D1063/C1063-1,"")</f>
        <v/>
      </c>
      <c r="F1063" s="197" t="str">
        <f t="shared" ref="F1063:F1126" si="220">IF(LEN(A1063)=3,"是",IF(B1063&lt;&gt;"",IF(SUM(C1063:D1063)&lt;&gt;0,"是","否"),"是"))</f>
        <v>否</v>
      </c>
      <c r="G1063" s="372" t="str">
        <f t="shared" ref="G1063:G1126" si="221">IF(LEN(A1063)=3,"类",IF(LEN(A1063)=5,"款","项"))</f>
        <v>项</v>
      </c>
      <c r="H1063" s="372" t="str">
        <f t="shared" si="211"/>
        <v>216</v>
      </c>
      <c r="I1063" s="372" t="str">
        <f t="shared" si="218"/>
        <v>21606</v>
      </c>
      <c r="J1063" s="372">
        <f t="shared" si="214"/>
        <v>0</v>
      </c>
      <c r="K1063" s="372">
        <f t="shared" si="215"/>
        <v>0</v>
      </c>
      <c r="L1063" s="236">
        <v>0</v>
      </c>
      <c r="M1063" s="372">
        <v>0</v>
      </c>
      <c r="N1063" s="236">
        <v>0</v>
      </c>
      <c r="O1063" s="372">
        <v>0</v>
      </c>
      <c r="P1063" s="372">
        <v>0</v>
      </c>
      <c r="Q1063" s="372">
        <v>0</v>
      </c>
    </row>
    <row r="1064" ht="36" hidden="1" customHeight="1" spans="1:17">
      <c r="A1064" s="341">
        <v>2160607</v>
      </c>
      <c r="B1064" s="336" t="s">
        <v>968</v>
      </c>
      <c r="C1064" s="388">
        <v>0</v>
      </c>
      <c r="D1064" s="489">
        <f>ROUND(J1064-Q1064,0)</f>
        <v>0</v>
      </c>
      <c r="E1064" s="488" t="str">
        <f t="shared" si="219"/>
        <v/>
      </c>
      <c r="F1064" s="197" t="str">
        <f t="shared" si="220"/>
        <v>否</v>
      </c>
      <c r="G1064" s="372" t="str">
        <f t="shared" si="221"/>
        <v>项</v>
      </c>
      <c r="H1064" s="372" t="str">
        <f t="shared" ref="H1064:H1127" si="222">LEFT(A1064,3)</f>
        <v>216</v>
      </c>
      <c r="I1064" s="372" t="str">
        <f t="shared" si="218"/>
        <v>21606</v>
      </c>
      <c r="J1064" s="372">
        <f t="shared" si="214"/>
        <v>0</v>
      </c>
      <c r="K1064" s="372">
        <f t="shared" si="215"/>
        <v>0</v>
      </c>
      <c r="L1064" s="236">
        <v>0</v>
      </c>
      <c r="M1064" s="372">
        <v>0</v>
      </c>
      <c r="N1064" s="236">
        <v>0</v>
      </c>
      <c r="O1064" s="372">
        <v>0</v>
      </c>
      <c r="P1064" s="372">
        <v>0</v>
      </c>
      <c r="Q1064" s="372">
        <v>0</v>
      </c>
    </row>
    <row r="1065" ht="33" customHeight="1" spans="1:17">
      <c r="A1065" s="341">
        <v>2160699</v>
      </c>
      <c r="B1065" s="336" t="s">
        <v>969</v>
      </c>
      <c r="C1065" s="388">
        <v>39</v>
      </c>
      <c r="D1065" s="489">
        <v>9</v>
      </c>
      <c r="E1065" s="488">
        <f t="shared" si="219"/>
        <v>-0.769230769230769</v>
      </c>
      <c r="F1065" s="197" t="str">
        <f t="shared" si="220"/>
        <v>是</v>
      </c>
      <c r="G1065" s="372" t="str">
        <f t="shared" si="221"/>
        <v>项</v>
      </c>
      <c r="H1065" s="372" t="str">
        <f t="shared" si="222"/>
        <v>216</v>
      </c>
      <c r="I1065" s="372" t="str">
        <f t="shared" si="218"/>
        <v>21606</v>
      </c>
      <c r="J1065" s="372">
        <f t="shared" si="214"/>
        <v>9</v>
      </c>
      <c r="K1065" s="372">
        <f t="shared" si="215"/>
        <v>8.778</v>
      </c>
      <c r="L1065" s="236">
        <v>0</v>
      </c>
      <c r="M1065" s="372">
        <v>0</v>
      </c>
      <c r="N1065" s="236">
        <v>0</v>
      </c>
      <c r="O1065" s="372">
        <v>0</v>
      </c>
      <c r="P1065" s="372">
        <v>8.778</v>
      </c>
      <c r="Q1065" s="372">
        <v>0</v>
      </c>
    </row>
    <row r="1066" ht="33" customHeight="1" spans="1:16">
      <c r="A1066" s="341">
        <v>21699</v>
      </c>
      <c r="B1066" s="336" t="s">
        <v>970</v>
      </c>
      <c r="C1066" s="487">
        <f>SUM(C1067:C1068)</f>
        <v>121</v>
      </c>
      <c r="D1066" s="487">
        <f>SUM(D1067:D1068)</f>
        <v>2</v>
      </c>
      <c r="E1066" s="488">
        <f t="shared" si="219"/>
        <v>-0.983471074380165</v>
      </c>
      <c r="F1066" s="197" t="str">
        <f t="shared" si="220"/>
        <v>是</v>
      </c>
      <c r="G1066" s="372" t="str">
        <f t="shared" si="221"/>
        <v>款</v>
      </c>
      <c r="H1066" s="372" t="str">
        <f t="shared" si="222"/>
        <v>216</v>
      </c>
      <c r="I1066" s="372" t="str">
        <f t="shared" si="218"/>
        <v>21699</v>
      </c>
      <c r="J1066" s="372">
        <f t="shared" si="214"/>
        <v>0</v>
      </c>
      <c r="K1066" s="372">
        <f t="shared" si="215"/>
        <v>0</v>
      </c>
      <c r="L1066" s="236">
        <v>0</v>
      </c>
      <c r="N1066" s="236">
        <v>0</v>
      </c>
      <c r="O1066" s="372">
        <v>0</v>
      </c>
      <c r="P1066" s="372">
        <v>0</v>
      </c>
    </row>
    <row r="1067" ht="36" hidden="1" customHeight="1" spans="1:17">
      <c r="A1067" s="341">
        <v>2169901</v>
      </c>
      <c r="B1067" s="336" t="s">
        <v>971</v>
      </c>
      <c r="C1067" s="388">
        <v>0</v>
      </c>
      <c r="D1067" s="489">
        <f>ROUND(J1067-Q1067,0)</f>
        <v>0</v>
      </c>
      <c r="E1067" s="488" t="str">
        <f t="shared" si="219"/>
        <v/>
      </c>
      <c r="F1067" s="197" t="str">
        <f t="shared" si="220"/>
        <v>否</v>
      </c>
      <c r="G1067" s="372" t="str">
        <f t="shared" si="221"/>
        <v>项</v>
      </c>
      <c r="H1067" s="372" t="str">
        <f t="shared" si="222"/>
        <v>216</v>
      </c>
      <c r="I1067" s="372" t="str">
        <f t="shared" si="218"/>
        <v>21699</v>
      </c>
      <c r="J1067" s="372">
        <f t="shared" si="214"/>
        <v>0</v>
      </c>
      <c r="K1067" s="372">
        <f t="shared" si="215"/>
        <v>0</v>
      </c>
      <c r="L1067" s="236">
        <v>0</v>
      </c>
      <c r="M1067" s="372">
        <v>0</v>
      </c>
      <c r="N1067" s="236">
        <v>0</v>
      </c>
      <c r="O1067" s="372">
        <v>0</v>
      </c>
      <c r="P1067" s="372">
        <v>0</v>
      </c>
      <c r="Q1067" s="372">
        <v>0</v>
      </c>
    </row>
    <row r="1068" ht="33" customHeight="1" spans="1:17">
      <c r="A1068" s="341">
        <v>2169999</v>
      </c>
      <c r="B1068" s="336" t="s">
        <v>972</v>
      </c>
      <c r="C1068" s="388">
        <v>121</v>
      </c>
      <c r="D1068" s="489">
        <v>2</v>
      </c>
      <c r="E1068" s="488">
        <f t="shared" si="219"/>
        <v>-0.983471074380165</v>
      </c>
      <c r="F1068" s="197" t="str">
        <f t="shared" si="220"/>
        <v>是</v>
      </c>
      <c r="G1068" s="372" t="str">
        <f t="shared" si="221"/>
        <v>项</v>
      </c>
      <c r="H1068" s="372" t="str">
        <f t="shared" si="222"/>
        <v>216</v>
      </c>
      <c r="I1068" s="372" t="str">
        <f t="shared" si="218"/>
        <v>21699</v>
      </c>
      <c r="J1068" s="372">
        <f t="shared" si="214"/>
        <v>2</v>
      </c>
      <c r="K1068" s="372">
        <f t="shared" si="215"/>
        <v>1.8765</v>
      </c>
      <c r="L1068" s="236">
        <v>0</v>
      </c>
      <c r="M1068" s="372">
        <v>0</v>
      </c>
      <c r="N1068" s="236">
        <v>0</v>
      </c>
      <c r="O1068" s="372">
        <v>0</v>
      </c>
      <c r="P1068" s="372">
        <v>1.8765</v>
      </c>
      <c r="Q1068" s="372">
        <v>0</v>
      </c>
    </row>
    <row r="1069" ht="33" customHeight="1" spans="1:16">
      <c r="A1069" s="349">
        <v>217</v>
      </c>
      <c r="B1069" s="331" t="s">
        <v>112</v>
      </c>
      <c r="C1069" s="485">
        <f>SUM(C1070,C1077,C1087,C1093)</f>
        <v>0</v>
      </c>
      <c r="D1069" s="485">
        <f>SUM(D1070,D1077,D1087,D1093)</f>
        <v>0</v>
      </c>
      <c r="E1069" s="486" t="str">
        <f t="shared" si="219"/>
        <v/>
      </c>
      <c r="F1069" s="197" t="str">
        <f t="shared" si="220"/>
        <v>是</v>
      </c>
      <c r="G1069" s="372" t="str">
        <f t="shared" si="221"/>
        <v>类</v>
      </c>
      <c r="H1069" s="372" t="str">
        <f t="shared" si="222"/>
        <v>217</v>
      </c>
      <c r="I1069" s="372" t="str">
        <f t="shared" si="218"/>
        <v>217</v>
      </c>
      <c r="J1069" s="372">
        <f t="shared" si="214"/>
        <v>0</v>
      </c>
      <c r="K1069" s="372">
        <f t="shared" si="215"/>
        <v>0</v>
      </c>
      <c r="L1069" s="236">
        <v>0</v>
      </c>
      <c r="N1069" s="236">
        <v>0</v>
      </c>
      <c r="P1069" s="372">
        <v>0</v>
      </c>
    </row>
    <row r="1070" ht="36" hidden="1" customHeight="1" spans="1:16">
      <c r="A1070" s="341">
        <v>21701</v>
      </c>
      <c r="B1070" s="336" t="s">
        <v>973</v>
      </c>
      <c r="C1070" s="487">
        <f>SUM(C1071:C1076)</f>
        <v>0</v>
      </c>
      <c r="D1070" s="487">
        <f>SUM(D1071:D1076)</f>
        <v>0</v>
      </c>
      <c r="E1070" s="488" t="str">
        <f t="shared" si="219"/>
        <v/>
      </c>
      <c r="F1070" s="197" t="str">
        <f t="shared" si="220"/>
        <v>否</v>
      </c>
      <c r="G1070" s="372" t="str">
        <f t="shared" si="221"/>
        <v>款</v>
      </c>
      <c r="H1070" s="372" t="str">
        <f t="shared" si="222"/>
        <v>217</v>
      </c>
      <c r="I1070" s="372" t="str">
        <f t="shared" si="218"/>
        <v>21701</v>
      </c>
      <c r="J1070" s="372">
        <f t="shared" si="214"/>
        <v>0</v>
      </c>
      <c r="K1070" s="372">
        <f t="shared" si="215"/>
        <v>0</v>
      </c>
      <c r="L1070" s="236">
        <v>0</v>
      </c>
      <c r="N1070" s="236">
        <v>0</v>
      </c>
      <c r="O1070" s="372">
        <v>0</v>
      </c>
      <c r="P1070" s="372">
        <v>0</v>
      </c>
    </row>
    <row r="1071" ht="36" hidden="1" customHeight="1" spans="1:17">
      <c r="A1071" s="341">
        <v>2170101</v>
      </c>
      <c r="B1071" s="336" t="s">
        <v>145</v>
      </c>
      <c r="C1071" s="388">
        <v>0</v>
      </c>
      <c r="D1071" s="489">
        <f t="shared" ref="D1071:D1076" si="223">ROUND(J1071-Q1071,0)</f>
        <v>0</v>
      </c>
      <c r="E1071" s="488" t="str">
        <f t="shared" si="219"/>
        <v/>
      </c>
      <c r="F1071" s="197" t="str">
        <f t="shared" si="220"/>
        <v>否</v>
      </c>
      <c r="G1071" s="372" t="str">
        <f t="shared" si="221"/>
        <v>项</v>
      </c>
      <c r="H1071" s="372" t="str">
        <f t="shared" si="222"/>
        <v>217</v>
      </c>
      <c r="I1071" s="372" t="str">
        <f t="shared" si="218"/>
        <v>21701</v>
      </c>
      <c r="J1071" s="372">
        <f t="shared" si="214"/>
        <v>0</v>
      </c>
      <c r="K1071" s="372">
        <f t="shared" si="215"/>
        <v>0</v>
      </c>
      <c r="L1071" s="236">
        <v>0</v>
      </c>
      <c r="M1071" s="372">
        <v>0</v>
      </c>
      <c r="N1071" s="236">
        <v>0</v>
      </c>
      <c r="O1071" s="372">
        <v>0</v>
      </c>
      <c r="P1071" s="372">
        <v>0</v>
      </c>
      <c r="Q1071" s="372">
        <v>0</v>
      </c>
    </row>
    <row r="1072" ht="36" hidden="1" customHeight="1" spans="1:17">
      <c r="A1072" s="341">
        <v>2170102</v>
      </c>
      <c r="B1072" s="336" t="s">
        <v>146</v>
      </c>
      <c r="C1072" s="388">
        <v>0</v>
      </c>
      <c r="D1072" s="489">
        <f t="shared" si="223"/>
        <v>0</v>
      </c>
      <c r="E1072" s="488" t="str">
        <f t="shared" si="219"/>
        <v/>
      </c>
      <c r="F1072" s="197" t="str">
        <f t="shared" si="220"/>
        <v>否</v>
      </c>
      <c r="G1072" s="372" t="str">
        <f t="shared" si="221"/>
        <v>项</v>
      </c>
      <c r="H1072" s="372" t="str">
        <f t="shared" si="222"/>
        <v>217</v>
      </c>
      <c r="I1072" s="372" t="str">
        <f t="shared" si="218"/>
        <v>21701</v>
      </c>
      <c r="J1072" s="372">
        <f t="shared" si="214"/>
        <v>0</v>
      </c>
      <c r="K1072" s="372">
        <f t="shared" si="215"/>
        <v>0</v>
      </c>
      <c r="L1072" s="236">
        <v>0</v>
      </c>
      <c r="M1072" s="372">
        <v>0</v>
      </c>
      <c r="N1072" s="236">
        <v>0</v>
      </c>
      <c r="O1072" s="372">
        <v>0</v>
      </c>
      <c r="P1072" s="372">
        <v>0</v>
      </c>
      <c r="Q1072" s="372">
        <v>0</v>
      </c>
    </row>
    <row r="1073" ht="36" hidden="1" customHeight="1" spans="1:17">
      <c r="A1073" s="341">
        <v>2170103</v>
      </c>
      <c r="B1073" s="336" t="s">
        <v>147</v>
      </c>
      <c r="C1073" s="388">
        <v>0</v>
      </c>
      <c r="D1073" s="489">
        <f t="shared" si="223"/>
        <v>0</v>
      </c>
      <c r="E1073" s="488" t="str">
        <f t="shared" si="219"/>
        <v/>
      </c>
      <c r="F1073" s="197" t="str">
        <f t="shared" si="220"/>
        <v>否</v>
      </c>
      <c r="G1073" s="372" t="str">
        <f t="shared" si="221"/>
        <v>项</v>
      </c>
      <c r="H1073" s="372" t="str">
        <f t="shared" si="222"/>
        <v>217</v>
      </c>
      <c r="I1073" s="372" t="str">
        <f t="shared" si="218"/>
        <v>21701</v>
      </c>
      <c r="J1073" s="372">
        <f t="shared" si="214"/>
        <v>0</v>
      </c>
      <c r="K1073" s="372">
        <f t="shared" si="215"/>
        <v>0</v>
      </c>
      <c r="L1073" s="236">
        <v>0</v>
      </c>
      <c r="M1073" s="372">
        <v>0</v>
      </c>
      <c r="N1073" s="236">
        <v>0</v>
      </c>
      <c r="O1073" s="372">
        <v>0</v>
      </c>
      <c r="P1073" s="372">
        <v>0</v>
      </c>
      <c r="Q1073" s="372">
        <v>0</v>
      </c>
    </row>
    <row r="1074" ht="36" hidden="1" customHeight="1" spans="1:17">
      <c r="A1074" s="341">
        <v>2170104</v>
      </c>
      <c r="B1074" s="336" t="s">
        <v>974</v>
      </c>
      <c r="C1074" s="388">
        <v>0</v>
      </c>
      <c r="D1074" s="489">
        <f t="shared" si="223"/>
        <v>0</v>
      </c>
      <c r="E1074" s="488" t="str">
        <f t="shared" si="219"/>
        <v/>
      </c>
      <c r="F1074" s="197" t="str">
        <f t="shared" si="220"/>
        <v>否</v>
      </c>
      <c r="G1074" s="372" t="str">
        <f t="shared" si="221"/>
        <v>项</v>
      </c>
      <c r="H1074" s="372" t="str">
        <f t="shared" si="222"/>
        <v>217</v>
      </c>
      <c r="I1074" s="372" t="str">
        <f t="shared" si="218"/>
        <v>21701</v>
      </c>
      <c r="J1074" s="372">
        <f t="shared" si="214"/>
        <v>0</v>
      </c>
      <c r="K1074" s="372">
        <f t="shared" si="215"/>
        <v>0</v>
      </c>
      <c r="L1074" s="236">
        <v>0</v>
      </c>
      <c r="M1074" s="372">
        <v>0</v>
      </c>
      <c r="N1074" s="236">
        <v>0</v>
      </c>
      <c r="O1074" s="372">
        <v>0</v>
      </c>
      <c r="P1074" s="372">
        <v>0</v>
      </c>
      <c r="Q1074" s="372">
        <v>0</v>
      </c>
    </row>
    <row r="1075" ht="36" hidden="1" customHeight="1" spans="1:17">
      <c r="A1075" s="341">
        <v>2170150</v>
      </c>
      <c r="B1075" s="336" t="s">
        <v>154</v>
      </c>
      <c r="C1075" s="388">
        <v>0</v>
      </c>
      <c r="D1075" s="489">
        <f t="shared" si="223"/>
        <v>0</v>
      </c>
      <c r="E1075" s="488" t="str">
        <f t="shared" si="219"/>
        <v/>
      </c>
      <c r="F1075" s="197" t="str">
        <f t="shared" si="220"/>
        <v>否</v>
      </c>
      <c r="G1075" s="372" t="str">
        <f t="shared" si="221"/>
        <v>项</v>
      </c>
      <c r="H1075" s="372" t="str">
        <f t="shared" si="222"/>
        <v>217</v>
      </c>
      <c r="I1075" s="372" t="str">
        <f t="shared" si="218"/>
        <v>21701</v>
      </c>
      <c r="J1075" s="372">
        <f t="shared" si="214"/>
        <v>0</v>
      </c>
      <c r="K1075" s="372">
        <f t="shared" si="215"/>
        <v>0</v>
      </c>
      <c r="L1075" s="236">
        <v>0</v>
      </c>
      <c r="M1075" s="372">
        <v>0</v>
      </c>
      <c r="N1075" s="236">
        <v>0</v>
      </c>
      <c r="O1075" s="372">
        <v>0</v>
      </c>
      <c r="P1075" s="372">
        <v>0</v>
      </c>
      <c r="Q1075" s="372">
        <v>0</v>
      </c>
    </row>
    <row r="1076" ht="36" hidden="1" customHeight="1" spans="1:17">
      <c r="A1076" s="341">
        <v>2170199</v>
      </c>
      <c r="B1076" s="336" t="s">
        <v>975</v>
      </c>
      <c r="C1076" s="388">
        <v>0</v>
      </c>
      <c r="D1076" s="489">
        <f t="shared" si="223"/>
        <v>0</v>
      </c>
      <c r="E1076" s="488" t="str">
        <f t="shared" si="219"/>
        <v/>
      </c>
      <c r="F1076" s="197" t="str">
        <f t="shared" si="220"/>
        <v>否</v>
      </c>
      <c r="G1076" s="372" t="str">
        <f t="shared" si="221"/>
        <v>项</v>
      </c>
      <c r="H1076" s="372" t="str">
        <f t="shared" si="222"/>
        <v>217</v>
      </c>
      <c r="I1076" s="372" t="str">
        <f t="shared" si="218"/>
        <v>21701</v>
      </c>
      <c r="J1076" s="372">
        <f t="shared" si="214"/>
        <v>0</v>
      </c>
      <c r="K1076" s="372">
        <f t="shared" si="215"/>
        <v>0</v>
      </c>
      <c r="L1076" s="236">
        <v>0</v>
      </c>
      <c r="M1076" s="372">
        <v>0</v>
      </c>
      <c r="N1076" s="236">
        <v>0</v>
      </c>
      <c r="O1076" s="372">
        <v>0</v>
      </c>
      <c r="P1076" s="372">
        <v>0</v>
      </c>
      <c r="Q1076" s="372">
        <v>0</v>
      </c>
    </row>
    <row r="1077" ht="36" hidden="1" customHeight="1" spans="1:16">
      <c r="A1077" s="336">
        <v>21702</v>
      </c>
      <c r="B1077" s="500" t="s">
        <v>1727</v>
      </c>
      <c r="C1077" s="487">
        <f>SUM(C1078:C1086)</f>
        <v>0</v>
      </c>
      <c r="D1077" s="487">
        <f>SUM(D1078:D1086)</f>
        <v>0</v>
      </c>
      <c r="E1077" s="488" t="str">
        <f t="shared" si="219"/>
        <v/>
      </c>
      <c r="F1077" s="197" t="str">
        <f t="shared" si="220"/>
        <v>否</v>
      </c>
      <c r="G1077" s="372" t="str">
        <f t="shared" si="221"/>
        <v>款</v>
      </c>
      <c r="H1077" s="372" t="str">
        <f t="shared" si="222"/>
        <v>217</v>
      </c>
      <c r="I1077" s="372" t="str">
        <f t="shared" si="218"/>
        <v>21702</v>
      </c>
      <c r="J1077" s="372">
        <f t="shared" si="214"/>
        <v>0</v>
      </c>
      <c r="K1077" s="372">
        <f t="shared" si="215"/>
        <v>0</v>
      </c>
      <c r="L1077" s="236">
        <v>0</v>
      </c>
      <c r="N1077" s="236">
        <v>0</v>
      </c>
      <c r="O1077" s="372">
        <v>0</v>
      </c>
      <c r="P1077" s="372">
        <v>0</v>
      </c>
    </row>
    <row r="1078" ht="36" hidden="1" customHeight="1" spans="1:17">
      <c r="A1078" s="502">
        <v>2170201</v>
      </c>
      <c r="B1078" s="500" t="s">
        <v>1728</v>
      </c>
      <c r="C1078" s="388">
        <v>0</v>
      </c>
      <c r="D1078" s="489">
        <f t="shared" ref="D1078:D1086" si="224">ROUND(J1078-Q1078,0)</f>
        <v>0</v>
      </c>
      <c r="E1078" s="488" t="str">
        <f t="shared" si="219"/>
        <v/>
      </c>
      <c r="F1078" s="197" t="str">
        <f t="shared" si="220"/>
        <v>否</v>
      </c>
      <c r="G1078" s="372" t="str">
        <f t="shared" si="221"/>
        <v>项</v>
      </c>
      <c r="H1078" s="372" t="str">
        <f t="shared" si="222"/>
        <v>217</v>
      </c>
      <c r="I1078" s="372" t="str">
        <f t="shared" si="218"/>
        <v>21702</v>
      </c>
      <c r="J1078" s="372">
        <f t="shared" si="214"/>
        <v>0</v>
      </c>
      <c r="K1078" s="372">
        <f t="shared" si="215"/>
        <v>0</v>
      </c>
      <c r="L1078" s="236">
        <v>0</v>
      </c>
      <c r="M1078" s="372">
        <v>0</v>
      </c>
      <c r="N1078" s="236">
        <v>0</v>
      </c>
      <c r="O1078" s="372">
        <v>0</v>
      </c>
      <c r="P1078" s="372">
        <v>0</v>
      </c>
      <c r="Q1078" s="372">
        <v>0</v>
      </c>
    </row>
    <row r="1079" ht="36" hidden="1" customHeight="1" spans="1:17">
      <c r="A1079" s="502">
        <v>2170202</v>
      </c>
      <c r="B1079" s="500" t="s">
        <v>1729</v>
      </c>
      <c r="C1079" s="388">
        <v>0</v>
      </c>
      <c r="D1079" s="489">
        <f t="shared" si="224"/>
        <v>0</v>
      </c>
      <c r="E1079" s="488" t="str">
        <f t="shared" si="219"/>
        <v/>
      </c>
      <c r="F1079" s="197" t="str">
        <f t="shared" si="220"/>
        <v>否</v>
      </c>
      <c r="G1079" s="372" t="str">
        <f t="shared" si="221"/>
        <v>项</v>
      </c>
      <c r="H1079" s="372" t="str">
        <f t="shared" si="222"/>
        <v>217</v>
      </c>
      <c r="I1079" s="372" t="str">
        <f t="shared" si="218"/>
        <v>21702</v>
      </c>
      <c r="J1079" s="372">
        <f t="shared" si="214"/>
        <v>0</v>
      </c>
      <c r="K1079" s="372">
        <f t="shared" si="215"/>
        <v>0</v>
      </c>
      <c r="L1079" s="236">
        <v>0</v>
      </c>
      <c r="M1079" s="372">
        <v>0</v>
      </c>
      <c r="N1079" s="236">
        <v>0</v>
      </c>
      <c r="O1079" s="372">
        <v>0</v>
      </c>
      <c r="P1079" s="372">
        <v>0</v>
      </c>
      <c r="Q1079" s="372">
        <v>0</v>
      </c>
    </row>
    <row r="1080" ht="36" hidden="1" customHeight="1" spans="1:17">
      <c r="A1080" s="502">
        <v>2170203</v>
      </c>
      <c r="B1080" s="500" t="s">
        <v>1730</v>
      </c>
      <c r="C1080" s="388">
        <v>0</v>
      </c>
      <c r="D1080" s="489">
        <f t="shared" si="224"/>
        <v>0</v>
      </c>
      <c r="E1080" s="488" t="str">
        <f t="shared" si="219"/>
        <v/>
      </c>
      <c r="F1080" s="197" t="str">
        <f t="shared" si="220"/>
        <v>否</v>
      </c>
      <c r="G1080" s="372" t="str">
        <f t="shared" si="221"/>
        <v>项</v>
      </c>
      <c r="H1080" s="372" t="str">
        <f t="shared" si="222"/>
        <v>217</v>
      </c>
      <c r="I1080" s="372" t="str">
        <f t="shared" si="218"/>
        <v>21702</v>
      </c>
      <c r="J1080" s="372">
        <f t="shared" si="214"/>
        <v>0</v>
      </c>
      <c r="K1080" s="372">
        <f t="shared" si="215"/>
        <v>0</v>
      </c>
      <c r="L1080" s="236">
        <v>0</v>
      </c>
      <c r="M1080" s="372">
        <v>0</v>
      </c>
      <c r="N1080" s="236">
        <v>0</v>
      </c>
      <c r="O1080" s="372">
        <v>0</v>
      </c>
      <c r="P1080" s="372">
        <v>0</v>
      </c>
      <c r="Q1080" s="372">
        <v>0</v>
      </c>
    </row>
    <row r="1081" ht="36" hidden="1" customHeight="1" spans="1:17">
      <c r="A1081" s="502">
        <v>2170204</v>
      </c>
      <c r="B1081" s="500" t="s">
        <v>1731</v>
      </c>
      <c r="C1081" s="388">
        <v>0</v>
      </c>
      <c r="D1081" s="489">
        <f t="shared" si="224"/>
        <v>0</v>
      </c>
      <c r="E1081" s="488" t="str">
        <f t="shared" si="219"/>
        <v/>
      </c>
      <c r="F1081" s="197" t="str">
        <f t="shared" si="220"/>
        <v>否</v>
      </c>
      <c r="G1081" s="372" t="str">
        <f t="shared" si="221"/>
        <v>项</v>
      </c>
      <c r="H1081" s="372" t="str">
        <f t="shared" si="222"/>
        <v>217</v>
      </c>
      <c r="I1081" s="372" t="str">
        <f t="shared" si="218"/>
        <v>21702</v>
      </c>
      <c r="J1081" s="372">
        <f t="shared" si="214"/>
        <v>0</v>
      </c>
      <c r="K1081" s="372">
        <f t="shared" si="215"/>
        <v>0</v>
      </c>
      <c r="L1081" s="236">
        <v>0</v>
      </c>
      <c r="M1081" s="372">
        <v>0</v>
      </c>
      <c r="N1081" s="236">
        <v>0</v>
      </c>
      <c r="O1081" s="372">
        <v>0</v>
      </c>
      <c r="P1081" s="372">
        <v>0</v>
      </c>
      <c r="Q1081" s="372">
        <v>0</v>
      </c>
    </row>
    <row r="1082" ht="36" hidden="1" customHeight="1" spans="1:17">
      <c r="A1082" s="502">
        <v>2170205</v>
      </c>
      <c r="B1082" s="500" t="s">
        <v>1732</v>
      </c>
      <c r="C1082" s="388">
        <v>0</v>
      </c>
      <c r="D1082" s="489">
        <f t="shared" si="224"/>
        <v>0</v>
      </c>
      <c r="E1082" s="488" t="str">
        <f t="shared" si="219"/>
        <v/>
      </c>
      <c r="F1082" s="197" t="str">
        <f t="shared" si="220"/>
        <v>否</v>
      </c>
      <c r="G1082" s="372" t="str">
        <f t="shared" si="221"/>
        <v>项</v>
      </c>
      <c r="H1082" s="372" t="str">
        <f t="shared" si="222"/>
        <v>217</v>
      </c>
      <c r="I1082" s="372" t="str">
        <f t="shared" si="218"/>
        <v>21702</v>
      </c>
      <c r="J1082" s="372">
        <f t="shared" si="214"/>
        <v>0</v>
      </c>
      <c r="K1082" s="372">
        <f t="shared" si="215"/>
        <v>0</v>
      </c>
      <c r="L1082" s="236">
        <v>0</v>
      </c>
      <c r="M1082" s="372">
        <v>0</v>
      </c>
      <c r="N1082" s="236">
        <v>0</v>
      </c>
      <c r="O1082" s="372">
        <v>0</v>
      </c>
      <c r="P1082" s="372">
        <v>0</v>
      </c>
      <c r="Q1082" s="372">
        <v>0</v>
      </c>
    </row>
    <row r="1083" ht="36" hidden="1" customHeight="1" spans="1:17">
      <c r="A1083" s="502">
        <v>2170206</v>
      </c>
      <c r="B1083" s="500" t="s">
        <v>1733</v>
      </c>
      <c r="C1083" s="388">
        <v>0</v>
      </c>
      <c r="D1083" s="489">
        <f t="shared" si="224"/>
        <v>0</v>
      </c>
      <c r="E1083" s="488" t="str">
        <f t="shared" si="219"/>
        <v/>
      </c>
      <c r="F1083" s="197" t="str">
        <f t="shared" si="220"/>
        <v>否</v>
      </c>
      <c r="G1083" s="372" t="str">
        <f t="shared" si="221"/>
        <v>项</v>
      </c>
      <c r="H1083" s="372" t="str">
        <f t="shared" si="222"/>
        <v>217</v>
      </c>
      <c r="I1083" s="372" t="str">
        <f t="shared" si="218"/>
        <v>21702</v>
      </c>
      <c r="J1083" s="372">
        <f t="shared" si="214"/>
        <v>0</v>
      </c>
      <c r="K1083" s="372">
        <f t="shared" si="215"/>
        <v>0</v>
      </c>
      <c r="L1083" s="236">
        <v>0</v>
      </c>
      <c r="M1083" s="372">
        <v>0</v>
      </c>
      <c r="N1083" s="236">
        <v>0</v>
      </c>
      <c r="O1083" s="372">
        <v>0</v>
      </c>
      <c r="P1083" s="372">
        <v>0</v>
      </c>
      <c r="Q1083" s="372">
        <v>0</v>
      </c>
    </row>
    <row r="1084" ht="36" hidden="1" customHeight="1" spans="1:17">
      <c r="A1084" s="502">
        <v>2170207</v>
      </c>
      <c r="B1084" s="500" t="s">
        <v>1734</v>
      </c>
      <c r="C1084" s="388">
        <v>0</v>
      </c>
      <c r="D1084" s="489">
        <f t="shared" si="224"/>
        <v>0</v>
      </c>
      <c r="E1084" s="488" t="str">
        <f t="shared" si="219"/>
        <v/>
      </c>
      <c r="F1084" s="197" t="str">
        <f t="shared" si="220"/>
        <v>否</v>
      </c>
      <c r="G1084" s="372" t="str">
        <f t="shared" si="221"/>
        <v>项</v>
      </c>
      <c r="H1084" s="372" t="str">
        <f t="shared" si="222"/>
        <v>217</v>
      </c>
      <c r="I1084" s="372" t="str">
        <f t="shared" si="218"/>
        <v>21702</v>
      </c>
      <c r="J1084" s="372">
        <f t="shared" si="214"/>
        <v>0</v>
      </c>
      <c r="K1084" s="372">
        <f t="shared" si="215"/>
        <v>0</v>
      </c>
      <c r="L1084" s="236">
        <v>0</v>
      </c>
      <c r="M1084" s="372">
        <v>0</v>
      </c>
      <c r="N1084" s="236">
        <v>0</v>
      </c>
      <c r="O1084" s="372">
        <v>0</v>
      </c>
      <c r="P1084" s="372">
        <v>0</v>
      </c>
      <c r="Q1084" s="372">
        <v>0</v>
      </c>
    </row>
    <row r="1085" ht="36" hidden="1" customHeight="1" spans="1:17">
      <c r="A1085" s="502">
        <v>2170208</v>
      </c>
      <c r="B1085" s="500" t="s">
        <v>1735</v>
      </c>
      <c r="C1085" s="388">
        <v>0</v>
      </c>
      <c r="D1085" s="489">
        <f t="shared" si="224"/>
        <v>0</v>
      </c>
      <c r="E1085" s="488" t="str">
        <f t="shared" si="219"/>
        <v/>
      </c>
      <c r="F1085" s="197" t="str">
        <f t="shared" si="220"/>
        <v>否</v>
      </c>
      <c r="G1085" s="372" t="str">
        <f t="shared" si="221"/>
        <v>项</v>
      </c>
      <c r="H1085" s="372" t="str">
        <f t="shared" si="222"/>
        <v>217</v>
      </c>
      <c r="I1085" s="372" t="str">
        <f t="shared" si="218"/>
        <v>21702</v>
      </c>
      <c r="J1085" s="372">
        <f t="shared" si="214"/>
        <v>0</v>
      </c>
      <c r="K1085" s="372">
        <f t="shared" si="215"/>
        <v>0</v>
      </c>
      <c r="L1085" s="236">
        <v>0</v>
      </c>
      <c r="M1085" s="372">
        <v>0</v>
      </c>
      <c r="N1085" s="236">
        <v>0</v>
      </c>
      <c r="O1085" s="372">
        <v>0</v>
      </c>
      <c r="P1085" s="372">
        <v>0</v>
      </c>
      <c r="Q1085" s="372">
        <v>0</v>
      </c>
    </row>
    <row r="1086" ht="36" hidden="1" customHeight="1" spans="1:17">
      <c r="A1086" s="502">
        <v>2170299</v>
      </c>
      <c r="B1086" s="500" t="s">
        <v>1736</v>
      </c>
      <c r="C1086" s="388">
        <v>0</v>
      </c>
      <c r="D1086" s="489">
        <f t="shared" si="224"/>
        <v>0</v>
      </c>
      <c r="E1086" s="488" t="str">
        <f t="shared" si="219"/>
        <v/>
      </c>
      <c r="F1086" s="197" t="str">
        <f t="shared" si="220"/>
        <v>否</v>
      </c>
      <c r="G1086" s="372" t="str">
        <f t="shared" si="221"/>
        <v>项</v>
      </c>
      <c r="H1086" s="372" t="str">
        <f t="shared" si="222"/>
        <v>217</v>
      </c>
      <c r="I1086" s="372" t="str">
        <f t="shared" si="218"/>
        <v>21702</v>
      </c>
      <c r="J1086" s="372">
        <f t="shared" si="214"/>
        <v>0</v>
      </c>
      <c r="K1086" s="372">
        <f t="shared" si="215"/>
        <v>0</v>
      </c>
      <c r="L1086" s="236">
        <v>0</v>
      </c>
      <c r="M1086" s="372">
        <v>0</v>
      </c>
      <c r="N1086" s="236">
        <v>0</v>
      </c>
      <c r="O1086" s="372">
        <v>0</v>
      </c>
      <c r="P1086" s="372">
        <v>0</v>
      </c>
      <c r="Q1086" s="372">
        <v>0</v>
      </c>
    </row>
    <row r="1087" ht="36" hidden="1" customHeight="1" spans="1:16">
      <c r="A1087" s="341">
        <v>21703</v>
      </c>
      <c r="B1087" s="336" t="s">
        <v>986</v>
      </c>
      <c r="C1087" s="487">
        <f>SUM(C1088:C1092)</f>
        <v>0</v>
      </c>
      <c r="D1087" s="487">
        <f>SUM(D1088:D1092)</f>
        <v>0</v>
      </c>
      <c r="E1087" s="488" t="str">
        <f t="shared" si="219"/>
        <v/>
      </c>
      <c r="F1087" s="197" t="str">
        <f t="shared" si="220"/>
        <v>否</v>
      </c>
      <c r="G1087" s="372" t="str">
        <f t="shared" si="221"/>
        <v>款</v>
      </c>
      <c r="H1087" s="372" t="str">
        <f t="shared" si="222"/>
        <v>217</v>
      </c>
      <c r="I1087" s="372" t="str">
        <f t="shared" si="218"/>
        <v>21703</v>
      </c>
      <c r="J1087" s="372">
        <f t="shared" si="214"/>
        <v>0</v>
      </c>
      <c r="K1087" s="372">
        <f t="shared" si="215"/>
        <v>0</v>
      </c>
      <c r="L1087" s="236">
        <v>0</v>
      </c>
      <c r="N1087" s="236">
        <v>0</v>
      </c>
      <c r="O1087" s="372">
        <v>0</v>
      </c>
      <c r="P1087" s="372">
        <v>0</v>
      </c>
    </row>
    <row r="1088" ht="36" hidden="1" customHeight="1" spans="1:17">
      <c r="A1088" s="341">
        <v>2170301</v>
      </c>
      <c r="B1088" s="336" t="s">
        <v>987</v>
      </c>
      <c r="C1088" s="388">
        <v>0</v>
      </c>
      <c r="D1088" s="489">
        <f>ROUND(J1088-Q1088,0)</f>
        <v>0</v>
      </c>
      <c r="E1088" s="488" t="str">
        <f t="shared" si="219"/>
        <v/>
      </c>
      <c r="F1088" s="197" t="str">
        <f t="shared" si="220"/>
        <v>否</v>
      </c>
      <c r="G1088" s="372" t="str">
        <f t="shared" si="221"/>
        <v>项</v>
      </c>
      <c r="H1088" s="372" t="str">
        <f t="shared" si="222"/>
        <v>217</v>
      </c>
      <c r="I1088" s="372" t="str">
        <f t="shared" si="218"/>
        <v>21703</v>
      </c>
      <c r="J1088" s="372">
        <f t="shared" si="214"/>
        <v>0</v>
      </c>
      <c r="K1088" s="372">
        <f t="shared" si="215"/>
        <v>0</v>
      </c>
      <c r="L1088" s="236">
        <v>0</v>
      </c>
      <c r="M1088" s="372">
        <v>0</v>
      </c>
      <c r="N1088" s="236">
        <v>0</v>
      </c>
      <c r="O1088" s="372">
        <v>0</v>
      </c>
      <c r="P1088" s="372">
        <v>0</v>
      </c>
      <c r="Q1088" s="372">
        <v>0</v>
      </c>
    </row>
    <row r="1089" ht="36" hidden="1" customHeight="1" spans="1:17">
      <c r="A1089" s="341">
        <v>2170302</v>
      </c>
      <c r="B1089" s="336" t="s">
        <v>988</v>
      </c>
      <c r="C1089" s="388">
        <v>0</v>
      </c>
      <c r="D1089" s="489">
        <f>ROUND(J1089-Q1089,0)</f>
        <v>0</v>
      </c>
      <c r="E1089" s="488" t="str">
        <f t="shared" si="219"/>
        <v/>
      </c>
      <c r="F1089" s="197" t="str">
        <f t="shared" si="220"/>
        <v>否</v>
      </c>
      <c r="G1089" s="372" t="str">
        <f t="shared" si="221"/>
        <v>项</v>
      </c>
      <c r="H1089" s="372" t="str">
        <f t="shared" si="222"/>
        <v>217</v>
      </c>
      <c r="I1089" s="372" t="str">
        <f t="shared" si="218"/>
        <v>21703</v>
      </c>
      <c r="J1089" s="372">
        <f t="shared" si="214"/>
        <v>0</v>
      </c>
      <c r="K1089" s="372">
        <f t="shared" si="215"/>
        <v>0</v>
      </c>
      <c r="L1089" s="236">
        <v>0</v>
      </c>
      <c r="M1089" s="372">
        <v>0</v>
      </c>
      <c r="N1089" s="236">
        <v>0</v>
      </c>
      <c r="O1089" s="372">
        <v>0</v>
      </c>
      <c r="P1089" s="372">
        <v>0</v>
      </c>
      <c r="Q1089" s="372">
        <v>0</v>
      </c>
    </row>
    <row r="1090" ht="36" hidden="1" customHeight="1" spans="1:17">
      <c r="A1090" s="341">
        <v>2170303</v>
      </c>
      <c r="B1090" s="336" t="s">
        <v>989</v>
      </c>
      <c r="C1090" s="388">
        <v>0</v>
      </c>
      <c r="D1090" s="489">
        <f>ROUND(J1090-Q1090,0)</f>
        <v>0</v>
      </c>
      <c r="E1090" s="488" t="str">
        <f t="shared" si="219"/>
        <v/>
      </c>
      <c r="F1090" s="197" t="str">
        <f t="shared" si="220"/>
        <v>否</v>
      </c>
      <c r="G1090" s="372" t="str">
        <f t="shared" si="221"/>
        <v>项</v>
      </c>
      <c r="H1090" s="372" t="str">
        <f t="shared" si="222"/>
        <v>217</v>
      </c>
      <c r="I1090" s="372" t="str">
        <f t="shared" si="218"/>
        <v>21703</v>
      </c>
      <c r="J1090" s="372">
        <f t="shared" si="214"/>
        <v>0</v>
      </c>
      <c r="K1090" s="372">
        <f t="shared" si="215"/>
        <v>0</v>
      </c>
      <c r="L1090" s="236">
        <v>0</v>
      </c>
      <c r="M1090" s="372">
        <v>0</v>
      </c>
      <c r="N1090" s="236">
        <v>0</v>
      </c>
      <c r="O1090" s="372">
        <v>0</v>
      </c>
      <c r="P1090" s="372">
        <v>0</v>
      </c>
      <c r="Q1090" s="372">
        <v>0</v>
      </c>
    </row>
    <row r="1091" ht="36" hidden="1" customHeight="1" spans="1:17">
      <c r="A1091" s="341">
        <v>2170304</v>
      </c>
      <c r="B1091" s="336" t="s">
        <v>990</v>
      </c>
      <c r="C1091" s="388">
        <v>0</v>
      </c>
      <c r="D1091" s="489">
        <f>ROUND(J1091-Q1091,0)</f>
        <v>0</v>
      </c>
      <c r="E1091" s="488" t="str">
        <f t="shared" si="219"/>
        <v/>
      </c>
      <c r="F1091" s="197" t="str">
        <f t="shared" si="220"/>
        <v>否</v>
      </c>
      <c r="G1091" s="372" t="str">
        <f t="shared" si="221"/>
        <v>项</v>
      </c>
      <c r="H1091" s="372" t="str">
        <f t="shared" si="222"/>
        <v>217</v>
      </c>
      <c r="I1091" s="372" t="str">
        <f t="shared" si="218"/>
        <v>21703</v>
      </c>
      <c r="J1091" s="372">
        <f t="shared" si="214"/>
        <v>0</v>
      </c>
      <c r="K1091" s="372">
        <f t="shared" si="215"/>
        <v>0</v>
      </c>
      <c r="L1091" s="236">
        <v>0</v>
      </c>
      <c r="M1091" s="372">
        <v>0</v>
      </c>
      <c r="N1091" s="236">
        <v>0</v>
      </c>
      <c r="O1091" s="372">
        <v>0</v>
      </c>
      <c r="P1091" s="372">
        <v>0</v>
      </c>
      <c r="Q1091" s="372">
        <v>0</v>
      </c>
    </row>
    <row r="1092" ht="36" hidden="1" customHeight="1" spans="1:17">
      <c r="A1092" s="341">
        <v>2170399</v>
      </c>
      <c r="B1092" s="336" t="s">
        <v>991</v>
      </c>
      <c r="C1092" s="388">
        <v>0</v>
      </c>
      <c r="D1092" s="489">
        <f>ROUND(J1092-Q1092,0)</f>
        <v>0</v>
      </c>
      <c r="E1092" s="488" t="str">
        <f t="shared" si="219"/>
        <v/>
      </c>
      <c r="F1092" s="197" t="str">
        <f t="shared" si="220"/>
        <v>否</v>
      </c>
      <c r="G1092" s="372" t="str">
        <f t="shared" si="221"/>
        <v>项</v>
      </c>
      <c r="H1092" s="372" t="str">
        <f t="shared" si="222"/>
        <v>217</v>
      </c>
      <c r="I1092" s="372" t="str">
        <f t="shared" si="218"/>
        <v>21703</v>
      </c>
      <c r="J1092" s="372">
        <f t="shared" si="214"/>
        <v>0</v>
      </c>
      <c r="K1092" s="372">
        <f t="shared" si="215"/>
        <v>0</v>
      </c>
      <c r="L1092" s="236">
        <v>0</v>
      </c>
      <c r="M1092" s="372">
        <v>0</v>
      </c>
      <c r="N1092" s="236">
        <v>0</v>
      </c>
      <c r="O1092" s="372">
        <v>0</v>
      </c>
      <c r="P1092" s="372">
        <v>0</v>
      </c>
      <c r="Q1092" s="372">
        <v>0</v>
      </c>
    </row>
    <row r="1093" ht="33" hidden="1" customHeight="1" spans="1:16">
      <c r="A1093" s="341">
        <v>21799</v>
      </c>
      <c r="B1093" s="336" t="s">
        <v>995</v>
      </c>
      <c r="C1093" s="487">
        <f>SUM(C1094:C1095)</f>
        <v>0</v>
      </c>
      <c r="D1093" s="487">
        <f>SUM(D1094:D1095)</f>
        <v>0</v>
      </c>
      <c r="E1093" s="488" t="str">
        <f t="shared" si="219"/>
        <v/>
      </c>
      <c r="F1093" s="197" t="str">
        <f t="shared" si="220"/>
        <v>否</v>
      </c>
      <c r="G1093" s="372" t="str">
        <f t="shared" si="221"/>
        <v>款</v>
      </c>
      <c r="H1093" s="372" t="str">
        <f t="shared" si="222"/>
        <v>217</v>
      </c>
      <c r="I1093" s="372" t="str">
        <f t="shared" si="218"/>
        <v>21799</v>
      </c>
      <c r="J1093" s="372">
        <f t="shared" ref="J1093:J1156" si="225">ROUND(K1093,0)</f>
        <v>0</v>
      </c>
      <c r="K1093" s="372">
        <f t="shared" si="215"/>
        <v>0</v>
      </c>
      <c r="L1093" s="236">
        <v>0</v>
      </c>
      <c r="N1093" s="236">
        <v>0</v>
      </c>
      <c r="O1093" s="372">
        <v>0</v>
      </c>
      <c r="P1093" s="372">
        <v>0</v>
      </c>
    </row>
    <row r="1094" ht="33" hidden="1" customHeight="1" spans="1:17">
      <c r="A1094" s="336">
        <v>2179902</v>
      </c>
      <c r="B1094" s="336" t="s">
        <v>996</v>
      </c>
      <c r="C1094" s="388">
        <v>0</v>
      </c>
      <c r="D1094" s="489">
        <f>ROUND(J1094-Q1094,0)</f>
        <v>0</v>
      </c>
      <c r="E1094" s="488" t="str">
        <f t="shared" si="219"/>
        <v/>
      </c>
      <c r="F1094" s="197" t="str">
        <f t="shared" si="220"/>
        <v>否</v>
      </c>
      <c r="G1094" s="372" t="str">
        <f t="shared" si="221"/>
        <v>项</v>
      </c>
      <c r="H1094" s="372" t="str">
        <f t="shared" si="222"/>
        <v>217</v>
      </c>
      <c r="I1094" s="372" t="str">
        <f t="shared" si="218"/>
        <v>21799</v>
      </c>
      <c r="J1094" s="372">
        <f t="shared" si="225"/>
        <v>0</v>
      </c>
      <c r="K1094" s="372">
        <f t="shared" si="215"/>
        <v>0</v>
      </c>
      <c r="L1094" s="236">
        <v>0</v>
      </c>
      <c r="M1094" s="372">
        <v>0</v>
      </c>
      <c r="N1094" s="236">
        <v>0</v>
      </c>
      <c r="O1094" s="372">
        <v>0</v>
      </c>
      <c r="P1094" s="372">
        <v>0</v>
      </c>
      <c r="Q1094" s="372">
        <v>0</v>
      </c>
    </row>
    <row r="1095" ht="36" hidden="1" customHeight="1" spans="1:17">
      <c r="A1095" s="336">
        <v>2179999</v>
      </c>
      <c r="B1095" s="336" t="s">
        <v>997</v>
      </c>
      <c r="C1095" s="388">
        <v>0</v>
      </c>
      <c r="D1095" s="489">
        <f>ROUND(J1095-Q1095,0)</f>
        <v>0</v>
      </c>
      <c r="E1095" s="488" t="str">
        <f t="shared" si="219"/>
        <v/>
      </c>
      <c r="F1095" s="197" t="str">
        <f t="shared" si="220"/>
        <v>否</v>
      </c>
      <c r="G1095" s="372" t="str">
        <f t="shared" si="221"/>
        <v>项</v>
      </c>
      <c r="H1095" s="372" t="str">
        <f t="shared" si="222"/>
        <v>217</v>
      </c>
      <c r="I1095" s="372" t="str">
        <f t="shared" si="218"/>
        <v>21799</v>
      </c>
      <c r="J1095" s="372">
        <f t="shared" si="225"/>
        <v>0</v>
      </c>
      <c r="K1095" s="372">
        <f t="shared" ref="K1095:K1158" si="226">SUM(L1095:P1095)</f>
        <v>0</v>
      </c>
      <c r="L1095" s="236">
        <v>0</v>
      </c>
      <c r="M1095" s="372">
        <v>0</v>
      </c>
      <c r="N1095" s="236">
        <v>0</v>
      </c>
      <c r="O1095" s="372">
        <v>0</v>
      </c>
      <c r="P1095" s="372">
        <v>0</v>
      </c>
      <c r="Q1095" s="372">
        <v>0</v>
      </c>
    </row>
    <row r="1096" ht="33" customHeight="1" spans="1:16">
      <c r="A1096" s="349">
        <v>219</v>
      </c>
      <c r="B1096" s="331" t="s">
        <v>114</v>
      </c>
      <c r="C1096" s="485">
        <f>SUM(C1097:C1105)</f>
        <v>0</v>
      </c>
      <c r="D1096" s="485">
        <f>SUM(D1097:D1105)</f>
        <v>0</v>
      </c>
      <c r="E1096" s="486" t="str">
        <f t="shared" si="219"/>
        <v/>
      </c>
      <c r="F1096" s="197" t="str">
        <f t="shared" si="220"/>
        <v>是</v>
      </c>
      <c r="G1096" s="372" t="str">
        <f t="shared" si="221"/>
        <v>类</v>
      </c>
      <c r="H1096" s="372" t="str">
        <f t="shared" si="222"/>
        <v>219</v>
      </c>
      <c r="I1096" s="372" t="str">
        <f t="shared" si="218"/>
        <v>219</v>
      </c>
      <c r="J1096" s="372">
        <f t="shared" si="225"/>
        <v>0</v>
      </c>
      <c r="K1096" s="372">
        <f t="shared" si="226"/>
        <v>0</v>
      </c>
      <c r="L1096" s="236">
        <v>0</v>
      </c>
      <c r="N1096" s="236">
        <v>0</v>
      </c>
      <c r="P1096" s="372">
        <v>0</v>
      </c>
    </row>
    <row r="1097" ht="36" hidden="1" customHeight="1" spans="1:16">
      <c r="A1097" s="341">
        <v>21901</v>
      </c>
      <c r="B1097" s="336" t="s">
        <v>998</v>
      </c>
      <c r="C1097" s="388">
        <v>0</v>
      </c>
      <c r="D1097" s="489">
        <f t="shared" ref="D1097:D1105" si="227">ROUND(J1097-Q1097,0)</f>
        <v>0</v>
      </c>
      <c r="E1097" s="488" t="str">
        <f t="shared" si="219"/>
        <v/>
      </c>
      <c r="F1097" s="197" t="str">
        <f t="shared" si="220"/>
        <v>否</v>
      </c>
      <c r="G1097" s="372" t="str">
        <f t="shared" si="221"/>
        <v>款</v>
      </c>
      <c r="H1097" s="372" t="str">
        <f t="shared" si="222"/>
        <v>219</v>
      </c>
      <c r="I1097" s="372" t="str">
        <f t="shared" si="218"/>
        <v>21901</v>
      </c>
      <c r="J1097" s="372">
        <f t="shared" si="225"/>
        <v>0</v>
      </c>
      <c r="K1097" s="372">
        <f t="shared" si="226"/>
        <v>0</v>
      </c>
      <c r="L1097" s="236">
        <v>0</v>
      </c>
      <c r="N1097" s="236">
        <v>0</v>
      </c>
      <c r="O1097" s="372">
        <v>0</v>
      </c>
      <c r="P1097" s="372">
        <v>0</v>
      </c>
    </row>
    <row r="1098" ht="36" hidden="1" customHeight="1" spans="1:16">
      <c r="A1098" s="341">
        <v>21902</v>
      </c>
      <c r="B1098" s="336" t="s">
        <v>999</v>
      </c>
      <c r="C1098" s="388">
        <v>0</v>
      </c>
      <c r="D1098" s="489">
        <f t="shared" si="227"/>
        <v>0</v>
      </c>
      <c r="E1098" s="488" t="str">
        <f t="shared" si="219"/>
        <v/>
      </c>
      <c r="F1098" s="197" t="str">
        <f t="shared" si="220"/>
        <v>否</v>
      </c>
      <c r="G1098" s="372" t="str">
        <f t="shared" si="221"/>
        <v>款</v>
      </c>
      <c r="H1098" s="372" t="str">
        <f t="shared" si="222"/>
        <v>219</v>
      </c>
      <c r="I1098" s="372" t="str">
        <f t="shared" si="218"/>
        <v>21902</v>
      </c>
      <c r="J1098" s="372">
        <f t="shared" si="225"/>
        <v>0</v>
      </c>
      <c r="K1098" s="372">
        <f t="shared" si="226"/>
        <v>0</v>
      </c>
      <c r="L1098" s="236">
        <v>0</v>
      </c>
      <c r="N1098" s="236">
        <v>0</v>
      </c>
      <c r="O1098" s="372">
        <v>0</v>
      </c>
      <c r="P1098" s="372">
        <v>0</v>
      </c>
    </row>
    <row r="1099" ht="36" hidden="1" customHeight="1" spans="1:16">
      <c r="A1099" s="341">
        <v>21903</v>
      </c>
      <c r="B1099" s="336" t="s">
        <v>1737</v>
      </c>
      <c r="C1099" s="388">
        <v>0</v>
      </c>
      <c r="D1099" s="489">
        <f t="shared" si="227"/>
        <v>0</v>
      </c>
      <c r="E1099" s="488" t="str">
        <f t="shared" si="219"/>
        <v/>
      </c>
      <c r="F1099" s="197" t="str">
        <f t="shared" si="220"/>
        <v>否</v>
      </c>
      <c r="G1099" s="372" t="str">
        <f t="shared" si="221"/>
        <v>款</v>
      </c>
      <c r="H1099" s="372" t="str">
        <f t="shared" si="222"/>
        <v>219</v>
      </c>
      <c r="I1099" s="372" t="str">
        <f t="shared" si="218"/>
        <v>21903</v>
      </c>
      <c r="J1099" s="372">
        <f t="shared" si="225"/>
        <v>0</v>
      </c>
      <c r="K1099" s="372">
        <f t="shared" si="226"/>
        <v>0</v>
      </c>
      <c r="L1099" s="236">
        <v>0</v>
      </c>
      <c r="N1099" s="236">
        <v>0</v>
      </c>
      <c r="O1099" s="372">
        <v>0</v>
      </c>
      <c r="P1099" s="372">
        <v>0</v>
      </c>
    </row>
    <row r="1100" ht="36" hidden="1" customHeight="1" spans="1:16">
      <c r="A1100" s="341">
        <v>21904</v>
      </c>
      <c r="B1100" s="336" t="s">
        <v>1738</v>
      </c>
      <c r="C1100" s="388">
        <v>0</v>
      </c>
      <c r="D1100" s="489">
        <f t="shared" si="227"/>
        <v>0</v>
      </c>
      <c r="E1100" s="488" t="str">
        <f t="shared" si="219"/>
        <v/>
      </c>
      <c r="F1100" s="197" t="str">
        <f t="shared" si="220"/>
        <v>否</v>
      </c>
      <c r="G1100" s="372" t="str">
        <f t="shared" si="221"/>
        <v>款</v>
      </c>
      <c r="H1100" s="372" t="str">
        <f t="shared" si="222"/>
        <v>219</v>
      </c>
      <c r="I1100" s="372" t="str">
        <f t="shared" si="218"/>
        <v>21904</v>
      </c>
      <c r="J1100" s="372">
        <f t="shared" si="225"/>
        <v>0</v>
      </c>
      <c r="K1100" s="372">
        <f t="shared" si="226"/>
        <v>0</v>
      </c>
      <c r="L1100" s="236">
        <v>0</v>
      </c>
      <c r="N1100" s="236">
        <v>0</v>
      </c>
      <c r="O1100" s="372">
        <v>0</v>
      </c>
      <c r="P1100" s="372">
        <v>0</v>
      </c>
    </row>
    <row r="1101" ht="36" hidden="1" customHeight="1" spans="1:16">
      <c r="A1101" s="341">
        <v>21905</v>
      </c>
      <c r="B1101" s="336" t="s">
        <v>1002</v>
      </c>
      <c r="C1101" s="388">
        <v>0</v>
      </c>
      <c r="D1101" s="489">
        <f t="shared" si="227"/>
        <v>0</v>
      </c>
      <c r="E1101" s="488" t="str">
        <f t="shared" si="219"/>
        <v/>
      </c>
      <c r="F1101" s="197" t="str">
        <f t="shared" si="220"/>
        <v>否</v>
      </c>
      <c r="G1101" s="372" t="str">
        <f t="shared" si="221"/>
        <v>款</v>
      </c>
      <c r="H1101" s="372" t="str">
        <f t="shared" si="222"/>
        <v>219</v>
      </c>
      <c r="I1101" s="372" t="str">
        <f t="shared" si="218"/>
        <v>21905</v>
      </c>
      <c r="J1101" s="372">
        <f t="shared" si="225"/>
        <v>0</v>
      </c>
      <c r="K1101" s="372">
        <f t="shared" si="226"/>
        <v>0</v>
      </c>
      <c r="L1101" s="236">
        <v>0</v>
      </c>
      <c r="N1101" s="236">
        <v>0</v>
      </c>
      <c r="O1101" s="372">
        <v>0</v>
      </c>
      <c r="P1101" s="372">
        <v>0</v>
      </c>
    </row>
    <row r="1102" ht="36" hidden="1" customHeight="1" spans="1:16">
      <c r="A1102" s="341">
        <v>21906</v>
      </c>
      <c r="B1102" s="336" t="s">
        <v>756</v>
      </c>
      <c r="C1102" s="388">
        <v>0</v>
      </c>
      <c r="D1102" s="489">
        <f t="shared" si="227"/>
        <v>0</v>
      </c>
      <c r="E1102" s="488" t="str">
        <f t="shared" si="219"/>
        <v/>
      </c>
      <c r="F1102" s="197" t="str">
        <f t="shared" si="220"/>
        <v>否</v>
      </c>
      <c r="G1102" s="372" t="str">
        <f t="shared" si="221"/>
        <v>款</v>
      </c>
      <c r="H1102" s="372" t="str">
        <f t="shared" si="222"/>
        <v>219</v>
      </c>
      <c r="I1102" s="372" t="str">
        <f t="shared" si="218"/>
        <v>21906</v>
      </c>
      <c r="J1102" s="372">
        <f t="shared" si="225"/>
        <v>0</v>
      </c>
      <c r="K1102" s="372">
        <f t="shared" si="226"/>
        <v>0</v>
      </c>
      <c r="L1102" s="236">
        <v>0</v>
      </c>
      <c r="N1102" s="236">
        <v>0</v>
      </c>
      <c r="O1102" s="372">
        <v>0</v>
      </c>
      <c r="P1102" s="372">
        <v>0</v>
      </c>
    </row>
    <row r="1103" ht="36" hidden="1" customHeight="1" spans="1:16">
      <c r="A1103" s="341">
        <v>21907</v>
      </c>
      <c r="B1103" s="336" t="s">
        <v>1004</v>
      </c>
      <c r="C1103" s="388">
        <v>0</v>
      </c>
      <c r="D1103" s="489">
        <f t="shared" si="227"/>
        <v>0</v>
      </c>
      <c r="E1103" s="488" t="str">
        <f t="shared" si="219"/>
        <v/>
      </c>
      <c r="F1103" s="197" t="str">
        <f t="shared" si="220"/>
        <v>否</v>
      </c>
      <c r="G1103" s="372" t="str">
        <f t="shared" si="221"/>
        <v>款</v>
      </c>
      <c r="H1103" s="372" t="str">
        <f t="shared" si="222"/>
        <v>219</v>
      </c>
      <c r="I1103" s="372" t="str">
        <f t="shared" si="218"/>
        <v>21907</v>
      </c>
      <c r="J1103" s="372">
        <f t="shared" si="225"/>
        <v>0</v>
      </c>
      <c r="K1103" s="372">
        <f t="shared" si="226"/>
        <v>0</v>
      </c>
      <c r="L1103" s="236">
        <v>0</v>
      </c>
      <c r="N1103" s="236">
        <v>0</v>
      </c>
      <c r="O1103" s="372">
        <v>0</v>
      </c>
      <c r="P1103" s="372">
        <v>0</v>
      </c>
    </row>
    <row r="1104" ht="36" hidden="1" customHeight="1" spans="1:16">
      <c r="A1104" s="341">
        <v>21908</v>
      </c>
      <c r="B1104" s="336" t="s">
        <v>1005</v>
      </c>
      <c r="C1104" s="388">
        <v>0</v>
      </c>
      <c r="D1104" s="489">
        <f t="shared" si="227"/>
        <v>0</v>
      </c>
      <c r="E1104" s="488" t="str">
        <f t="shared" si="219"/>
        <v/>
      </c>
      <c r="F1104" s="197" t="str">
        <f t="shared" si="220"/>
        <v>否</v>
      </c>
      <c r="G1104" s="372" t="str">
        <f t="shared" si="221"/>
        <v>款</v>
      </c>
      <c r="H1104" s="372" t="str">
        <f t="shared" si="222"/>
        <v>219</v>
      </c>
      <c r="I1104" s="372" t="str">
        <f t="shared" si="218"/>
        <v>21908</v>
      </c>
      <c r="J1104" s="372">
        <f t="shared" si="225"/>
        <v>0</v>
      </c>
      <c r="K1104" s="372">
        <f t="shared" si="226"/>
        <v>0</v>
      </c>
      <c r="L1104" s="236">
        <v>0</v>
      </c>
      <c r="N1104" s="236">
        <v>0</v>
      </c>
      <c r="O1104" s="372">
        <v>0</v>
      </c>
      <c r="P1104" s="372">
        <v>0</v>
      </c>
    </row>
    <row r="1105" ht="36" hidden="1" customHeight="1" spans="1:16">
      <c r="A1105" s="341">
        <v>21999</v>
      </c>
      <c r="B1105" s="336" t="s">
        <v>1006</v>
      </c>
      <c r="C1105" s="388">
        <v>0</v>
      </c>
      <c r="D1105" s="489">
        <f t="shared" si="227"/>
        <v>0</v>
      </c>
      <c r="E1105" s="488" t="str">
        <f t="shared" si="219"/>
        <v/>
      </c>
      <c r="F1105" s="197" t="str">
        <f t="shared" si="220"/>
        <v>否</v>
      </c>
      <c r="G1105" s="372" t="str">
        <f t="shared" si="221"/>
        <v>款</v>
      </c>
      <c r="H1105" s="372" t="str">
        <f t="shared" si="222"/>
        <v>219</v>
      </c>
      <c r="I1105" s="372" t="str">
        <f t="shared" si="218"/>
        <v>21999</v>
      </c>
      <c r="J1105" s="372">
        <f t="shared" si="225"/>
        <v>0</v>
      </c>
      <c r="K1105" s="372">
        <f t="shared" si="226"/>
        <v>0</v>
      </c>
      <c r="L1105" s="236">
        <v>0</v>
      </c>
      <c r="N1105" s="236">
        <v>0</v>
      </c>
      <c r="O1105" s="372">
        <v>0</v>
      </c>
      <c r="P1105" s="372">
        <v>0</v>
      </c>
    </row>
    <row r="1106" ht="33" customHeight="1" spans="1:16">
      <c r="A1106" s="349">
        <v>220</v>
      </c>
      <c r="B1106" s="331" t="s">
        <v>116</v>
      </c>
      <c r="C1106" s="485">
        <f>SUM(C1107,C1134,C1149)</f>
        <v>4305</v>
      </c>
      <c r="D1106" s="485">
        <f>SUM(D1107,D1134,D1149)</f>
        <v>4428</v>
      </c>
      <c r="E1106" s="486">
        <f t="shared" si="219"/>
        <v>0.0285714285714285</v>
      </c>
      <c r="F1106" s="197" t="str">
        <f t="shared" si="220"/>
        <v>是</v>
      </c>
      <c r="G1106" s="372" t="str">
        <f t="shared" si="221"/>
        <v>类</v>
      </c>
      <c r="H1106" s="372" t="str">
        <f t="shared" si="222"/>
        <v>220</v>
      </c>
      <c r="I1106" s="372" t="str">
        <f t="shared" si="218"/>
        <v>220</v>
      </c>
      <c r="J1106" s="372">
        <f t="shared" si="225"/>
        <v>0</v>
      </c>
      <c r="K1106" s="372">
        <f t="shared" si="226"/>
        <v>0</v>
      </c>
      <c r="L1106" s="236">
        <v>0</v>
      </c>
      <c r="N1106" s="236">
        <v>0</v>
      </c>
      <c r="P1106" s="372">
        <v>0</v>
      </c>
    </row>
    <row r="1107" ht="33" customHeight="1" spans="1:16">
      <c r="A1107" s="341">
        <v>22001</v>
      </c>
      <c r="B1107" s="336" t="s">
        <v>1007</v>
      </c>
      <c r="C1107" s="487">
        <f>SUM(C1108:C1133)</f>
        <v>4251</v>
      </c>
      <c r="D1107" s="487">
        <f>SUM(D1108:D1133)</f>
        <v>4388</v>
      </c>
      <c r="E1107" s="488">
        <f t="shared" si="219"/>
        <v>0.0322277111267937</v>
      </c>
      <c r="F1107" s="197" t="str">
        <f t="shared" si="220"/>
        <v>是</v>
      </c>
      <c r="G1107" s="372" t="str">
        <f t="shared" si="221"/>
        <v>款</v>
      </c>
      <c r="H1107" s="372" t="str">
        <f t="shared" si="222"/>
        <v>220</v>
      </c>
      <c r="I1107" s="372" t="str">
        <f t="shared" si="218"/>
        <v>22001</v>
      </c>
      <c r="J1107" s="372">
        <f t="shared" si="225"/>
        <v>0</v>
      </c>
      <c r="K1107" s="372">
        <f t="shared" si="226"/>
        <v>0</v>
      </c>
      <c r="L1107" s="236">
        <v>0</v>
      </c>
      <c r="N1107" s="236">
        <v>0</v>
      </c>
      <c r="P1107" s="372">
        <v>0</v>
      </c>
    </row>
    <row r="1108" ht="33" customHeight="1" spans="1:17">
      <c r="A1108" s="341">
        <v>2200101</v>
      </c>
      <c r="B1108" s="336" t="s">
        <v>145</v>
      </c>
      <c r="C1108" s="388">
        <v>906</v>
      </c>
      <c r="D1108" s="489">
        <v>837</v>
      </c>
      <c r="E1108" s="488">
        <f t="shared" si="219"/>
        <v>-0.0761589403973509</v>
      </c>
      <c r="F1108" s="197" t="str">
        <f t="shared" si="220"/>
        <v>是</v>
      </c>
      <c r="G1108" s="372" t="str">
        <f t="shared" si="221"/>
        <v>项</v>
      </c>
      <c r="H1108" s="372" t="str">
        <f t="shared" si="222"/>
        <v>220</v>
      </c>
      <c r="I1108" s="372" t="str">
        <f t="shared" si="218"/>
        <v>22001</v>
      </c>
      <c r="J1108" s="372">
        <f t="shared" si="225"/>
        <v>837</v>
      </c>
      <c r="K1108" s="372">
        <f t="shared" si="226"/>
        <v>836.505789</v>
      </c>
      <c r="L1108" s="236">
        <v>836.505789</v>
      </c>
      <c r="M1108" s="372">
        <v>0</v>
      </c>
      <c r="N1108" s="236">
        <v>0</v>
      </c>
      <c r="O1108" s="372">
        <v>0</v>
      </c>
      <c r="P1108" s="372">
        <v>0</v>
      </c>
      <c r="Q1108" s="372">
        <v>0</v>
      </c>
    </row>
    <row r="1109" ht="36" hidden="1" customHeight="1" spans="1:17">
      <c r="A1109" s="341">
        <v>2200102</v>
      </c>
      <c r="B1109" s="336" t="s">
        <v>146</v>
      </c>
      <c r="C1109" s="388">
        <v>0</v>
      </c>
      <c r="D1109" s="489">
        <f t="shared" ref="D1108:D1133" si="228">ROUND(J1109-Q1109,0)</f>
        <v>0</v>
      </c>
      <c r="E1109" s="488" t="str">
        <f t="shared" si="219"/>
        <v/>
      </c>
      <c r="F1109" s="197" t="str">
        <f t="shared" si="220"/>
        <v>否</v>
      </c>
      <c r="G1109" s="372" t="str">
        <f t="shared" si="221"/>
        <v>项</v>
      </c>
      <c r="H1109" s="372" t="str">
        <f t="shared" si="222"/>
        <v>220</v>
      </c>
      <c r="I1109" s="372" t="str">
        <f t="shared" si="218"/>
        <v>22001</v>
      </c>
      <c r="J1109" s="372">
        <f t="shared" si="225"/>
        <v>0</v>
      </c>
      <c r="K1109" s="372">
        <f t="shared" si="226"/>
        <v>0</v>
      </c>
      <c r="L1109" s="236">
        <v>0</v>
      </c>
      <c r="M1109" s="372">
        <v>0</v>
      </c>
      <c r="N1109" s="236">
        <v>0</v>
      </c>
      <c r="O1109" s="372">
        <v>0</v>
      </c>
      <c r="P1109" s="372">
        <v>0</v>
      </c>
      <c r="Q1109" s="372">
        <v>0</v>
      </c>
    </row>
    <row r="1110" ht="36" hidden="1" customHeight="1" spans="1:17">
      <c r="A1110" s="341">
        <v>2200103</v>
      </c>
      <c r="B1110" s="336" t="s">
        <v>147</v>
      </c>
      <c r="C1110" s="388">
        <v>0</v>
      </c>
      <c r="D1110" s="489">
        <f t="shared" si="228"/>
        <v>0</v>
      </c>
      <c r="E1110" s="488" t="str">
        <f t="shared" si="219"/>
        <v/>
      </c>
      <c r="F1110" s="197" t="str">
        <f t="shared" si="220"/>
        <v>否</v>
      </c>
      <c r="G1110" s="372" t="str">
        <f t="shared" si="221"/>
        <v>项</v>
      </c>
      <c r="H1110" s="372" t="str">
        <f t="shared" si="222"/>
        <v>220</v>
      </c>
      <c r="I1110" s="372" t="str">
        <f t="shared" si="218"/>
        <v>22001</v>
      </c>
      <c r="J1110" s="372">
        <f t="shared" si="225"/>
        <v>0</v>
      </c>
      <c r="K1110" s="372">
        <f t="shared" si="226"/>
        <v>0</v>
      </c>
      <c r="L1110" s="236">
        <v>0</v>
      </c>
      <c r="M1110" s="372">
        <v>0</v>
      </c>
      <c r="N1110" s="236">
        <v>0</v>
      </c>
      <c r="O1110" s="372">
        <v>0</v>
      </c>
      <c r="P1110" s="372">
        <v>0</v>
      </c>
      <c r="Q1110" s="372">
        <v>0</v>
      </c>
    </row>
    <row r="1111" ht="36" customHeight="1" spans="1:18">
      <c r="A1111" s="341">
        <v>2200104</v>
      </c>
      <c r="B1111" s="336" t="s">
        <v>1008</v>
      </c>
      <c r="C1111" s="388">
        <v>292</v>
      </c>
      <c r="D1111" s="489">
        <v>353</v>
      </c>
      <c r="E1111" s="488">
        <f t="shared" si="219"/>
        <v>0.208904109589041</v>
      </c>
      <c r="F1111" s="197" t="str">
        <f t="shared" si="220"/>
        <v>是</v>
      </c>
      <c r="G1111" s="372" t="str">
        <f t="shared" si="221"/>
        <v>项</v>
      </c>
      <c r="H1111" s="372" t="str">
        <f t="shared" si="222"/>
        <v>220</v>
      </c>
      <c r="I1111" s="372" t="str">
        <f t="shared" si="218"/>
        <v>22001</v>
      </c>
      <c r="J1111" s="372">
        <f t="shared" si="225"/>
        <v>353</v>
      </c>
      <c r="K1111" s="372">
        <f t="shared" si="226"/>
        <v>353.16</v>
      </c>
      <c r="L1111" s="236">
        <v>0</v>
      </c>
      <c r="M1111" s="372">
        <v>0</v>
      </c>
      <c r="N1111" s="236">
        <v>0</v>
      </c>
      <c r="O1111" s="372">
        <v>300.16</v>
      </c>
      <c r="P1111" s="372">
        <v>53</v>
      </c>
      <c r="Q1111" s="372">
        <v>0</v>
      </c>
      <c r="R1111" s="372">
        <v>300.16</v>
      </c>
    </row>
    <row r="1112" ht="33" customHeight="1" spans="1:18">
      <c r="A1112" s="341">
        <v>2200106</v>
      </c>
      <c r="B1112" s="336" t="s">
        <v>1010</v>
      </c>
      <c r="C1112" s="388">
        <v>2431</v>
      </c>
      <c r="D1112" s="489">
        <v>2739</v>
      </c>
      <c r="E1112" s="488">
        <f t="shared" si="219"/>
        <v>0.126696832579186</v>
      </c>
      <c r="F1112" s="197" t="str">
        <f t="shared" si="220"/>
        <v>是</v>
      </c>
      <c r="G1112" s="372" t="str">
        <f t="shared" si="221"/>
        <v>项</v>
      </c>
      <c r="H1112" s="372" t="str">
        <f t="shared" si="222"/>
        <v>220</v>
      </c>
      <c r="I1112" s="372" t="str">
        <f t="shared" si="218"/>
        <v>22001</v>
      </c>
      <c r="J1112" s="372">
        <f t="shared" si="225"/>
        <v>2739</v>
      </c>
      <c r="K1112" s="372">
        <f t="shared" si="226"/>
        <v>2738.532995</v>
      </c>
      <c r="L1112" s="236">
        <v>0</v>
      </c>
      <c r="M1112" s="372">
        <v>787.51556</v>
      </c>
      <c r="N1112" s="236">
        <v>0</v>
      </c>
      <c r="O1112" s="372">
        <v>1951.017435</v>
      </c>
      <c r="P1112" s="372">
        <v>0</v>
      </c>
      <c r="Q1112" s="372">
        <v>0</v>
      </c>
      <c r="R1112" s="372">
        <v>1951.017435</v>
      </c>
    </row>
    <row r="1113" ht="36" hidden="1" customHeight="1" spans="1:17">
      <c r="A1113" s="341">
        <v>2200107</v>
      </c>
      <c r="B1113" s="336" t="s">
        <v>1011</v>
      </c>
      <c r="C1113" s="388">
        <v>0</v>
      </c>
      <c r="D1113" s="489">
        <f t="shared" si="228"/>
        <v>0</v>
      </c>
      <c r="E1113" s="488" t="str">
        <f t="shared" si="219"/>
        <v/>
      </c>
      <c r="F1113" s="197" t="str">
        <f t="shared" si="220"/>
        <v>否</v>
      </c>
      <c r="G1113" s="372" t="str">
        <f t="shared" si="221"/>
        <v>项</v>
      </c>
      <c r="H1113" s="372" t="str">
        <f t="shared" si="222"/>
        <v>220</v>
      </c>
      <c r="I1113" s="372" t="str">
        <f t="shared" si="218"/>
        <v>22001</v>
      </c>
      <c r="J1113" s="372">
        <f t="shared" si="225"/>
        <v>0</v>
      </c>
      <c r="K1113" s="372">
        <f t="shared" si="226"/>
        <v>0</v>
      </c>
      <c r="L1113" s="236">
        <v>0</v>
      </c>
      <c r="M1113" s="372">
        <v>0</v>
      </c>
      <c r="N1113" s="236">
        <v>0</v>
      </c>
      <c r="O1113" s="372">
        <v>0</v>
      </c>
      <c r="P1113" s="372">
        <v>0</v>
      </c>
      <c r="Q1113" s="372">
        <v>0</v>
      </c>
    </row>
    <row r="1114" ht="36" hidden="1" customHeight="1" spans="1:17">
      <c r="A1114" s="341">
        <v>2200108</v>
      </c>
      <c r="B1114" s="336" t="s">
        <v>1012</v>
      </c>
      <c r="C1114" s="388">
        <v>0</v>
      </c>
      <c r="D1114" s="489">
        <f t="shared" si="228"/>
        <v>0</v>
      </c>
      <c r="E1114" s="488" t="str">
        <f t="shared" si="219"/>
        <v/>
      </c>
      <c r="F1114" s="197" t="str">
        <f t="shared" si="220"/>
        <v>否</v>
      </c>
      <c r="G1114" s="372" t="str">
        <f t="shared" si="221"/>
        <v>项</v>
      </c>
      <c r="H1114" s="372" t="str">
        <f t="shared" si="222"/>
        <v>220</v>
      </c>
      <c r="I1114" s="372" t="str">
        <f t="shared" si="218"/>
        <v>22001</v>
      </c>
      <c r="J1114" s="372">
        <f t="shared" si="225"/>
        <v>0</v>
      </c>
      <c r="K1114" s="372">
        <f t="shared" si="226"/>
        <v>0</v>
      </c>
      <c r="L1114" s="236">
        <v>0</v>
      </c>
      <c r="M1114" s="372">
        <v>0</v>
      </c>
      <c r="N1114" s="236">
        <v>0</v>
      </c>
      <c r="O1114" s="372">
        <v>0</v>
      </c>
      <c r="P1114" s="372">
        <v>0</v>
      </c>
      <c r="Q1114" s="372">
        <v>0</v>
      </c>
    </row>
    <row r="1115" ht="33" customHeight="1" spans="1:17">
      <c r="A1115" s="341">
        <v>2200109</v>
      </c>
      <c r="B1115" s="336" t="s">
        <v>1013</v>
      </c>
      <c r="C1115" s="388">
        <v>132</v>
      </c>
      <c r="D1115" s="489">
        <v>10</v>
      </c>
      <c r="E1115" s="488">
        <f t="shared" si="219"/>
        <v>-0.924242424242424</v>
      </c>
      <c r="F1115" s="197" t="str">
        <f t="shared" si="220"/>
        <v>是</v>
      </c>
      <c r="G1115" s="372" t="str">
        <f t="shared" si="221"/>
        <v>项</v>
      </c>
      <c r="H1115" s="372" t="str">
        <f t="shared" si="222"/>
        <v>220</v>
      </c>
      <c r="I1115" s="372" t="str">
        <f t="shared" si="218"/>
        <v>22001</v>
      </c>
      <c r="J1115" s="372">
        <f t="shared" si="225"/>
        <v>10</v>
      </c>
      <c r="K1115" s="372">
        <f t="shared" si="226"/>
        <v>10</v>
      </c>
      <c r="L1115" s="236">
        <v>0</v>
      </c>
      <c r="M1115" s="372">
        <v>10</v>
      </c>
      <c r="N1115" s="236">
        <v>0</v>
      </c>
      <c r="O1115" s="372">
        <v>0</v>
      </c>
      <c r="P1115" s="372">
        <v>0</v>
      </c>
      <c r="Q1115" s="372">
        <v>0</v>
      </c>
    </row>
    <row r="1116" ht="36" hidden="1" customHeight="1" spans="1:17">
      <c r="A1116" s="341">
        <v>2200112</v>
      </c>
      <c r="B1116" s="336" t="s">
        <v>1015</v>
      </c>
      <c r="C1116" s="388">
        <v>0</v>
      </c>
      <c r="D1116" s="489">
        <f t="shared" si="228"/>
        <v>0</v>
      </c>
      <c r="E1116" s="488" t="str">
        <f t="shared" si="219"/>
        <v/>
      </c>
      <c r="F1116" s="197" t="str">
        <f t="shared" si="220"/>
        <v>否</v>
      </c>
      <c r="G1116" s="372" t="str">
        <f t="shared" si="221"/>
        <v>项</v>
      </c>
      <c r="H1116" s="372" t="str">
        <f t="shared" si="222"/>
        <v>220</v>
      </c>
      <c r="I1116" s="372" t="str">
        <f t="shared" si="218"/>
        <v>22001</v>
      </c>
      <c r="J1116" s="372">
        <f t="shared" si="225"/>
        <v>0</v>
      </c>
      <c r="K1116" s="372">
        <f t="shared" si="226"/>
        <v>0</v>
      </c>
      <c r="L1116" s="236">
        <v>0</v>
      </c>
      <c r="M1116" s="372">
        <v>0</v>
      </c>
      <c r="N1116" s="236">
        <v>0</v>
      </c>
      <c r="O1116" s="372">
        <v>0</v>
      </c>
      <c r="P1116" s="372">
        <v>0</v>
      </c>
      <c r="Q1116" s="372">
        <v>0</v>
      </c>
    </row>
    <row r="1117" ht="36" hidden="1" customHeight="1" spans="1:17">
      <c r="A1117" s="341">
        <v>2200113</v>
      </c>
      <c r="B1117" s="336" t="s">
        <v>1016</v>
      </c>
      <c r="C1117" s="388"/>
      <c r="D1117" s="489"/>
      <c r="E1117" s="488" t="str">
        <f t="shared" si="219"/>
        <v/>
      </c>
      <c r="F1117" s="197" t="str">
        <f t="shared" si="220"/>
        <v>否</v>
      </c>
      <c r="G1117" s="372" t="str">
        <f t="shared" si="221"/>
        <v>项</v>
      </c>
      <c r="H1117" s="372" t="str">
        <f t="shared" si="222"/>
        <v>220</v>
      </c>
      <c r="I1117" s="372" t="str">
        <f t="shared" si="218"/>
        <v>22001</v>
      </c>
      <c r="J1117" s="372">
        <f t="shared" si="225"/>
        <v>0</v>
      </c>
      <c r="K1117" s="372">
        <f t="shared" si="226"/>
        <v>0</v>
      </c>
      <c r="L1117" s="236">
        <v>0</v>
      </c>
      <c r="M1117" s="372">
        <v>0</v>
      </c>
      <c r="N1117" s="236">
        <v>0</v>
      </c>
      <c r="O1117" s="372">
        <v>0</v>
      </c>
      <c r="P1117" s="372">
        <v>0</v>
      </c>
      <c r="Q1117" s="372">
        <v>0</v>
      </c>
    </row>
    <row r="1118" ht="33" hidden="1" customHeight="1" spans="1:17">
      <c r="A1118" s="341">
        <v>2200114</v>
      </c>
      <c r="B1118" s="336" t="s">
        <v>1017</v>
      </c>
      <c r="C1118" s="388">
        <v>0</v>
      </c>
      <c r="D1118" s="489">
        <f t="shared" si="228"/>
        <v>0</v>
      </c>
      <c r="E1118" s="488" t="str">
        <f t="shared" si="219"/>
        <v/>
      </c>
      <c r="F1118" s="197" t="str">
        <f t="shared" si="220"/>
        <v>否</v>
      </c>
      <c r="G1118" s="372" t="str">
        <f t="shared" si="221"/>
        <v>项</v>
      </c>
      <c r="H1118" s="372" t="str">
        <f t="shared" si="222"/>
        <v>220</v>
      </c>
      <c r="I1118" s="372" t="str">
        <f t="shared" si="218"/>
        <v>22001</v>
      </c>
      <c r="J1118" s="372">
        <f t="shared" si="225"/>
        <v>0</v>
      </c>
      <c r="K1118" s="372">
        <f t="shared" si="226"/>
        <v>0</v>
      </c>
      <c r="L1118" s="236">
        <v>0</v>
      </c>
      <c r="M1118" s="372">
        <v>0</v>
      </c>
      <c r="N1118" s="236">
        <v>0</v>
      </c>
      <c r="O1118" s="372">
        <v>0</v>
      </c>
      <c r="P1118" s="372">
        <v>0</v>
      </c>
      <c r="Q1118" s="372">
        <v>0</v>
      </c>
    </row>
    <row r="1119" ht="33" hidden="1" customHeight="1" spans="1:17">
      <c r="A1119" s="341">
        <v>2200115</v>
      </c>
      <c r="B1119" s="336" t="s">
        <v>1018</v>
      </c>
      <c r="C1119" s="388">
        <v>0</v>
      </c>
      <c r="D1119" s="489">
        <f t="shared" si="228"/>
        <v>0</v>
      </c>
      <c r="E1119" s="488" t="str">
        <f t="shared" si="219"/>
        <v/>
      </c>
      <c r="F1119" s="197" t="str">
        <f t="shared" si="220"/>
        <v>否</v>
      </c>
      <c r="G1119" s="372" t="str">
        <f t="shared" si="221"/>
        <v>项</v>
      </c>
      <c r="H1119" s="372" t="str">
        <f t="shared" si="222"/>
        <v>220</v>
      </c>
      <c r="I1119" s="372" t="str">
        <f t="shared" si="218"/>
        <v>22001</v>
      </c>
      <c r="J1119" s="372">
        <f t="shared" si="225"/>
        <v>0</v>
      </c>
      <c r="K1119" s="372">
        <f t="shared" si="226"/>
        <v>0</v>
      </c>
      <c r="L1119" s="236">
        <v>0</v>
      </c>
      <c r="M1119" s="372">
        <v>0</v>
      </c>
      <c r="N1119" s="236">
        <v>0</v>
      </c>
      <c r="O1119" s="372">
        <v>0</v>
      </c>
      <c r="P1119" s="372">
        <v>0</v>
      </c>
      <c r="Q1119" s="372">
        <v>0</v>
      </c>
    </row>
    <row r="1120" ht="36" hidden="1" customHeight="1" spans="1:17">
      <c r="A1120" s="341">
        <v>2200116</v>
      </c>
      <c r="B1120" s="336" t="s">
        <v>1019</v>
      </c>
      <c r="C1120" s="388">
        <v>0</v>
      </c>
      <c r="D1120" s="489">
        <f t="shared" si="228"/>
        <v>0</v>
      </c>
      <c r="E1120" s="488" t="str">
        <f t="shared" si="219"/>
        <v/>
      </c>
      <c r="F1120" s="197" t="str">
        <f t="shared" si="220"/>
        <v>否</v>
      </c>
      <c r="G1120" s="372" t="str">
        <f t="shared" si="221"/>
        <v>项</v>
      </c>
      <c r="H1120" s="372" t="str">
        <f t="shared" si="222"/>
        <v>220</v>
      </c>
      <c r="I1120" s="372" t="str">
        <f t="shared" si="218"/>
        <v>22001</v>
      </c>
      <c r="J1120" s="372">
        <f t="shared" si="225"/>
        <v>0</v>
      </c>
      <c r="K1120" s="372">
        <f t="shared" si="226"/>
        <v>0</v>
      </c>
      <c r="L1120" s="236">
        <v>0</v>
      </c>
      <c r="M1120" s="372">
        <v>0</v>
      </c>
      <c r="N1120" s="236">
        <v>0</v>
      </c>
      <c r="O1120" s="372">
        <v>0</v>
      </c>
      <c r="P1120" s="372">
        <v>0</v>
      </c>
      <c r="Q1120" s="372">
        <v>0</v>
      </c>
    </row>
    <row r="1121" ht="36" hidden="1" customHeight="1" spans="1:17">
      <c r="A1121" s="341">
        <v>2200119</v>
      </c>
      <c r="B1121" s="336" t="s">
        <v>1739</v>
      </c>
      <c r="C1121" s="388">
        <v>0</v>
      </c>
      <c r="D1121" s="489">
        <f t="shared" si="228"/>
        <v>0</v>
      </c>
      <c r="E1121" s="488" t="str">
        <f t="shared" si="219"/>
        <v/>
      </c>
      <c r="F1121" s="197" t="str">
        <f t="shared" si="220"/>
        <v>否</v>
      </c>
      <c r="G1121" s="372" t="str">
        <f t="shared" si="221"/>
        <v>项</v>
      </c>
      <c r="H1121" s="372" t="str">
        <f t="shared" si="222"/>
        <v>220</v>
      </c>
      <c r="I1121" s="372" t="str">
        <f t="shared" ref="I1121:I1184" si="229">LEFT(A1121,5)</f>
        <v>22001</v>
      </c>
      <c r="J1121" s="372">
        <f t="shared" si="225"/>
        <v>0</v>
      </c>
      <c r="K1121" s="372">
        <f t="shared" si="226"/>
        <v>0</v>
      </c>
      <c r="L1121" s="236">
        <v>0</v>
      </c>
      <c r="M1121" s="372">
        <v>0</v>
      </c>
      <c r="N1121" s="236">
        <v>0</v>
      </c>
      <c r="O1121" s="372">
        <v>0</v>
      </c>
      <c r="P1121" s="372">
        <v>0</v>
      </c>
      <c r="Q1121" s="372">
        <v>0</v>
      </c>
    </row>
    <row r="1122" ht="36" hidden="1" customHeight="1" spans="1:17">
      <c r="A1122" s="341">
        <v>2200120</v>
      </c>
      <c r="B1122" s="336" t="s">
        <v>1021</v>
      </c>
      <c r="C1122" s="388">
        <v>0</v>
      </c>
      <c r="D1122" s="489">
        <f t="shared" si="228"/>
        <v>0</v>
      </c>
      <c r="E1122" s="488" t="str">
        <f t="shared" si="219"/>
        <v/>
      </c>
      <c r="F1122" s="197" t="str">
        <f t="shared" si="220"/>
        <v>否</v>
      </c>
      <c r="G1122" s="372" t="str">
        <f t="shared" si="221"/>
        <v>项</v>
      </c>
      <c r="H1122" s="372" t="str">
        <f t="shared" si="222"/>
        <v>220</v>
      </c>
      <c r="I1122" s="372" t="str">
        <f t="shared" si="229"/>
        <v>22001</v>
      </c>
      <c r="J1122" s="372">
        <f t="shared" si="225"/>
        <v>0</v>
      </c>
      <c r="K1122" s="372">
        <f t="shared" si="226"/>
        <v>0</v>
      </c>
      <c r="L1122" s="236">
        <v>0</v>
      </c>
      <c r="M1122" s="372">
        <v>0</v>
      </c>
      <c r="N1122" s="236">
        <v>0</v>
      </c>
      <c r="O1122" s="372">
        <v>0</v>
      </c>
      <c r="P1122" s="372">
        <v>0</v>
      </c>
      <c r="Q1122" s="372">
        <v>0</v>
      </c>
    </row>
    <row r="1123" ht="36" hidden="1" customHeight="1" spans="1:17">
      <c r="A1123" s="341">
        <v>2200121</v>
      </c>
      <c r="B1123" s="336" t="s">
        <v>1022</v>
      </c>
      <c r="C1123" s="388">
        <v>0</v>
      </c>
      <c r="D1123" s="489">
        <f t="shared" si="228"/>
        <v>0</v>
      </c>
      <c r="E1123" s="488" t="str">
        <f t="shared" si="219"/>
        <v/>
      </c>
      <c r="F1123" s="197" t="str">
        <f t="shared" si="220"/>
        <v>否</v>
      </c>
      <c r="G1123" s="372" t="str">
        <f t="shared" si="221"/>
        <v>项</v>
      </c>
      <c r="H1123" s="372" t="str">
        <f t="shared" si="222"/>
        <v>220</v>
      </c>
      <c r="I1123" s="372" t="str">
        <f t="shared" si="229"/>
        <v>22001</v>
      </c>
      <c r="J1123" s="372">
        <f t="shared" si="225"/>
        <v>0</v>
      </c>
      <c r="K1123" s="372">
        <f t="shared" si="226"/>
        <v>0</v>
      </c>
      <c r="L1123" s="236">
        <v>0</v>
      </c>
      <c r="M1123" s="372">
        <v>0</v>
      </c>
      <c r="N1123" s="236">
        <v>0</v>
      </c>
      <c r="O1123" s="372">
        <v>0</v>
      </c>
      <c r="P1123" s="372">
        <v>0</v>
      </c>
      <c r="Q1123" s="372">
        <v>0</v>
      </c>
    </row>
    <row r="1124" ht="36" hidden="1" customHeight="1" spans="1:17">
      <c r="A1124" s="341">
        <v>2200122</v>
      </c>
      <c r="B1124" s="336" t="s">
        <v>1023</v>
      </c>
      <c r="C1124" s="388">
        <v>0</v>
      </c>
      <c r="D1124" s="489">
        <f t="shared" si="228"/>
        <v>0</v>
      </c>
      <c r="E1124" s="488" t="str">
        <f t="shared" si="219"/>
        <v/>
      </c>
      <c r="F1124" s="197" t="str">
        <f t="shared" si="220"/>
        <v>否</v>
      </c>
      <c r="G1124" s="372" t="str">
        <f t="shared" si="221"/>
        <v>项</v>
      </c>
      <c r="H1124" s="372" t="str">
        <f t="shared" si="222"/>
        <v>220</v>
      </c>
      <c r="I1124" s="372" t="str">
        <f t="shared" si="229"/>
        <v>22001</v>
      </c>
      <c r="J1124" s="372">
        <f t="shared" si="225"/>
        <v>0</v>
      </c>
      <c r="K1124" s="372">
        <f t="shared" si="226"/>
        <v>0</v>
      </c>
      <c r="L1124" s="236">
        <v>0</v>
      </c>
      <c r="M1124" s="372">
        <v>0</v>
      </c>
      <c r="N1124" s="236">
        <v>0</v>
      </c>
      <c r="O1124" s="372">
        <v>0</v>
      </c>
      <c r="P1124" s="372">
        <v>0</v>
      </c>
      <c r="Q1124" s="372">
        <v>0</v>
      </c>
    </row>
    <row r="1125" ht="36" hidden="1" customHeight="1" spans="1:17">
      <c r="A1125" s="341">
        <v>2200123</v>
      </c>
      <c r="B1125" s="336" t="s">
        <v>1024</v>
      </c>
      <c r="C1125" s="388">
        <v>0</v>
      </c>
      <c r="D1125" s="489">
        <f t="shared" si="228"/>
        <v>0</v>
      </c>
      <c r="E1125" s="488" t="str">
        <f t="shared" si="219"/>
        <v/>
      </c>
      <c r="F1125" s="197" t="str">
        <f t="shared" si="220"/>
        <v>否</v>
      </c>
      <c r="G1125" s="372" t="str">
        <f t="shared" si="221"/>
        <v>项</v>
      </c>
      <c r="H1125" s="372" t="str">
        <f t="shared" si="222"/>
        <v>220</v>
      </c>
      <c r="I1125" s="372" t="str">
        <f t="shared" si="229"/>
        <v>22001</v>
      </c>
      <c r="J1125" s="372">
        <f t="shared" si="225"/>
        <v>0</v>
      </c>
      <c r="K1125" s="372">
        <f t="shared" si="226"/>
        <v>0</v>
      </c>
      <c r="L1125" s="236">
        <v>0</v>
      </c>
      <c r="M1125" s="372">
        <v>0</v>
      </c>
      <c r="N1125" s="236">
        <v>0</v>
      </c>
      <c r="O1125" s="372">
        <v>0</v>
      </c>
      <c r="P1125" s="372">
        <v>0</v>
      </c>
      <c r="Q1125" s="372">
        <v>0</v>
      </c>
    </row>
    <row r="1126" ht="36" hidden="1" customHeight="1" spans="1:17">
      <c r="A1126" s="341">
        <v>2200124</v>
      </c>
      <c r="B1126" s="336" t="s">
        <v>1025</v>
      </c>
      <c r="C1126" s="388">
        <v>0</v>
      </c>
      <c r="D1126" s="489">
        <f t="shared" si="228"/>
        <v>0</v>
      </c>
      <c r="E1126" s="488" t="str">
        <f t="shared" si="219"/>
        <v/>
      </c>
      <c r="F1126" s="197" t="str">
        <f t="shared" si="220"/>
        <v>否</v>
      </c>
      <c r="G1126" s="372" t="str">
        <f t="shared" si="221"/>
        <v>项</v>
      </c>
      <c r="H1126" s="372" t="str">
        <f t="shared" si="222"/>
        <v>220</v>
      </c>
      <c r="I1126" s="372" t="str">
        <f t="shared" si="229"/>
        <v>22001</v>
      </c>
      <c r="J1126" s="372">
        <f t="shared" si="225"/>
        <v>0</v>
      </c>
      <c r="K1126" s="372">
        <f t="shared" si="226"/>
        <v>0</v>
      </c>
      <c r="L1126" s="236">
        <v>0</v>
      </c>
      <c r="M1126" s="372">
        <v>0</v>
      </c>
      <c r="N1126" s="236">
        <v>0</v>
      </c>
      <c r="O1126" s="372">
        <v>0</v>
      </c>
      <c r="P1126" s="372">
        <v>0</v>
      </c>
      <c r="Q1126" s="372">
        <v>0</v>
      </c>
    </row>
    <row r="1127" ht="36" hidden="1" customHeight="1" spans="1:17">
      <c r="A1127" s="341">
        <v>2200125</v>
      </c>
      <c r="B1127" s="336" t="s">
        <v>1026</v>
      </c>
      <c r="C1127" s="388">
        <v>0</v>
      </c>
      <c r="D1127" s="489">
        <f t="shared" si="228"/>
        <v>0</v>
      </c>
      <c r="E1127" s="488" t="str">
        <f t="shared" ref="E1127:E1190" si="230">IF(C1127&lt;&gt;0,D1127/C1127-1,"")</f>
        <v/>
      </c>
      <c r="F1127" s="197" t="str">
        <f t="shared" ref="F1127:F1190" si="231">IF(LEN(A1127)=3,"是",IF(B1127&lt;&gt;"",IF(SUM(C1127:D1127)&lt;&gt;0,"是","否"),"是"))</f>
        <v>否</v>
      </c>
      <c r="G1127" s="372" t="str">
        <f t="shared" ref="G1127:G1190" si="232">IF(LEN(A1127)=3,"类",IF(LEN(A1127)=5,"款","项"))</f>
        <v>项</v>
      </c>
      <c r="H1127" s="372" t="str">
        <f t="shared" si="222"/>
        <v>220</v>
      </c>
      <c r="I1127" s="372" t="str">
        <f t="shared" si="229"/>
        <v>22001</v>
      </c>
      <c r="J1127" s="372">
        <f t="shared" si="225"/>
        <v>0</v>
      </c>
      <c r="K1127" s="372">
        <f t="shared" si="226"/>
        <v>0</v>
      </c>
      <c r="L1127" s="236">
        <v>0</v>
      </c>
      <c r="M1127" s="372">
        <v>0</v>
      </c>
      <c r="N1127" s="236">
        <v>0</v>
      </c>
      <c r="O1127" s="372">
        <v>0</v>
      </c>
      <c r="P1127" s="372">
        <v>0</v>
      </c>
      <c r="Q1127" s="372">
        <v>0</v>
      </c>
    </row>
    <row r="1128" ht="36" hidden="1" customHeight="1" spans="1:17">
      <c r="A1128" s="341">
        <v>2200126</v>
      </c>
      <c r="B1128" s="336" t="s">
        <v>1027</v>
      </c>
      <c r="C1128" s="388">
        <v>0</v>
      </c>
      <c r="D1128" s="489">
        <f t="shared" si="228"/>
        <v>0</v>
      </c>
      <c r="E1128" s="488" t="str">
        <f t="shared" si="230"/>
        <v/>
      </c>
      <c r="F1128" s="197" t="str">
        <f t="shared" si="231"/>
        <v>否</v>
      </c>
      <c r="G1128" s="372" t="str">
        <f t="shared" si="232"/>
        <v>项</v>
      </c>
      <c r="H1128" s="372" t="str">
        <f t="shared" ref="H1128:H1191" si="233">LEFT(A1128,3)</f>
        <v>220</v>
      </c>
      <c r="I1128" s="372" t="str">
        <f t="shared" si="229"/>
        <v>22001</v>
      </c>
      <c r="J1128" s="372">
        <f t="shared" si="225"/>
        <v>0</v>
      </c>
      <c r="K1128" s="372">
        <f t="shared" si="226"/>
        <v>0</v>
      </c>
      <c r="L1128" s="236">
        <v>0</v>
      </c>
      <c r="M1128" s="372">
        <v>0</v>
      </c>
      <c r="N1128" s="236">
        <v>0</v>
      </c>
      <c r="O1128" s="372">
        <v>0</v>
      </c>
      <c r="P1128" s="372">
        <v>0</v>
      </c>
      <c r="Q1128" s="372">
        <v>0</v>
      </c>
    </row>
    <row r="1129" ht="36" hidden="1" customHeight="1" spans="1:17">
      <c r="A1129" s="341">
        <v>2200127</v>
      </c>
      <c r="B1129" s="336" t="s">
        <v>1028</v>
      </c>
      <c r="C1129" s="388">
        <v>0</v>
      </c>
      <c r="D1129" s="489">
        <f t="shared" si="228"/>
        <v>0</v>
      </c>
      <c r="E1129" s="488" t="str">
        <f t="shared" si="230"/>
        <v/>
      </c>
      <c r="F1129" s="197" t="str">
        <f t="shared" si="231"/>
        <v>否</v>
      </c>
      <c r="G1129" s="372" t="str">
        <f t="shared" si="232"/>
        <v>项</v>
      </c>
      <c r="H1129" s="372" t="str">
        <f t="shared" si="233"/>
        <v>220</v>
      </c>
      <c r="I1129" s="372" t="str">
        <f t="shared" si="229"/>
        <v>22001</v>
      </c>
      <c r="J1129" s="372">
        <f t="shared" si="225"/>
        <v>0</v>
      </c>
      <c r="K1129" s="372">
        <f t="shared" si="226"/>
        <v>0</v>
      </c>
      <c r="L1129" s="236">
        <v>0</v>
      </c>
      <c r="M1129" s="372">
        <v>0</v>
      </c>
      <c r="N1129" s="236">
        <v>0</v>
      </c>
      <c r="O1129" s="372">
        <v>0</v>
      </c>
      <c r="P1129" s="372">
        <v>0</v>
      </c>
      <c r="Q1129" s="372">
        <v>0</v>
      </c>
    </row>
    <row r="1130" ht="36" hidden="1" customHeight="1" spans="1:17">
      <c r="A1130" s="341">
        <v>2200128</v>
      </c>
      <c r="B1130" s="336" t="s">
        <v>1029</v>
      </c>
      <c r="C1130" s="388">
        <v>0</v>
      </c>
      <c r="D1130" s="489">
        <f t="shared" si="228"/>
        <v>0</v>
      </c>
      <c r="E1130" s="488" t="str">
        <f t="shared" si="230"/>
        <v/>
      </c>
      <c r="F1130" s="197" t="str">
        <f t="shared" si="231"/>
        <v>否</v>
      </c>
      <c r="G1130" s="372" t="str">
        <f t="shared" si="232"/>
        <v>项</v>
      </c>
      <c r="H1130" s="372" t="str">
        <f t="shared" si="233"/>
        <v>220</v>
      </c>
      <c r="I1130" s="372" t="str">
        <f t="shared" si="229"/>
        <v>22001</v>
      </c>
      <c r="J1130" s="372">
        <f t="shared" si="225"/>
        <v>0</v>
      </c>
      <c r="K1130" s="372">
        <f t="shared" si="226"/>
        <v>0</v>
      </c>
      <c r="L1130" s="236">
        <v>0</v>
      </c>
      <c r="M1130" s="372">
        <v>0</v>
      </c>
      <c r="N1130" s="236">
        <v>0</v>
      </c>
      <c r="O1130" s="372">
        <v>0</v>
      </c>
      <c r="P1130" s="372">
        <v>0</v>
      </c>
      <c r="Q1130" s="372">
        <v>0</v>
      </c>
    </row>
    <row r="1131" ht="36" hidden="1" customHeight="1" spans="1:17">
      <c r="A1131" s="341">
        <v>2200129</v>
      </c>
      <c r="B1131" s="336" t="s">
        <v>1030</v>
      </c>
      <c r="C1131" s="388">
        <v>0</v>
      </c>
      <c r="D1131" s="489">
        <f t="shared" si="228"/>
        <v>0</v>
      </c>
      <c r="E1131" s="488" t="str">
        <f t="shared" si="230"/>
        <v/>
      </c>
      <c r="F1131" s="197" t="str">
        <f t="shared" si="231"/>
        <v>否</v>
      </c>
      <c r="G1131" s="372" t="str">
        <f t="shared" si="232"/>
        <v>项</v>
      </c>
      <c r="H1131" s="372" t="str">
        <f t="shared" si="233"/>
        <v>220</v>
      </c>
      <c r="I1131" s="372" t="str">
        <f t="shared" si="229"/>
        <v>22001</v>
      </c>
      <c r="J1131" s="372">
        <f t="shared" si="225"/>
        <v>0</v>
      </c>
      <c r="K1131" s="372">
        <f t="shared" si="226"/>
        <v>0</v>
      </c>
      <c r="L1131" s="236">
        <v>0</v>
      </c>
      <c r="M1131" s="372">
        <v>0</v>
      </c>
      <c r="N1131" s="236">
        <v>0</v>
      </c>
      <c r="O1131" s="372">
        <v>0</v>
      </c>
      <c r="P1131" s="372">
        <v>0</v>
      </c>
      <c r="Q1131" s="372">
        <v>0</v>
      </c>
    </row>
    <row r="1132" ht="36" customHeight="1" spans="1:17">
      <c r="A1132" s="341">
        <v>2200150</v>
      </c>
      <c r="B1132" s="336" t="s">
        <v>154</v>
      </c>
      <c r="C1132" s="388">
        <v>482</v>
      </c>
      <c r="D1132" s="489">
        <v>445</v>
      </c>
      <c r="E1132" s="488">
        <f t="shared" si="230"/>
        <v>-0.0767634854771784</v>
      </c>
      <c r="F1132" s="197" t="str">
        <f t="shared" si="231"/>
        <v>是</v>
      </c>
      <c r="G1132" s="372" t="str">
        <f t="shared" si="232"/>
        <v>项</v>
      </c>
      <c r="H1132" s="372" t="str">
        <f t="shared" si="233"/>
        <v>220</v>
      </c>
      <c r="I1132" s="372" t="str">
        <f t="shared" si="229"/>
        <v>22001</v>
      </c>
      <c r="J1132" s="372">
        <f t="shared" si="225"/>
        <v>445</v>
      </c>
      <c r="K1132" s="372">
        <f t="shared" si="226"/>
        <v>445.089098</v>
      </c>
      <c r="L1132" s="236">
        <v>445.089098</v>
      </c>
      <c r="M1132" s="372">
        <v>0</v>
      </c>
      <c r="N1132" s="236">
        <v>0</v>
      </c>
      <c r="O1132" s="372">
        <v>0</v>
      </c>
      <c r="P1132" s="372">
        <v>0</v>
      </c>
      <c r="Q1132" s="372">
        <v>0</v>
      </c>
    </row>
    <row r="1133" ht="36" customHeight="1" spans="1:17">
      <c r="A1133" s="341">
        <v>2200199</v>
      </c>
      <c r="B1133" s="336" t="s">
        <v>1031</v>
      </c>
      <c r="C1133" s="388">
        <v>8</v>
      </c>
      <c r="D1133" s="489">
        <v>4</v>
      </c>
      <c r="E1133" s="488">
        <f t="shared" si="230"/>
        <v>-0.5</v>
      </c>
      <c r="F1133" s="197" t="str">
        <f t="shared" si="231"/>
        <v>是</v>
      </c>
      <c r="G1133" s="372" t="str">
        <f t="shared" si="232"/>
        <v>项</v>
      </c>
      <c r="H1133" s="372" t="str">
        <f t="shared" si="233"/>
        <v>220</v>
      </c>
      <c r="I1133" s="372" t="str">
        <f t="shared" si="229"/>
        <v>22001</v>
      </c>
      <c r="J1133" s="372">
        <f t="shared" si="225"/>
        <v>4</v>
      </c>
      <c r="K1133" s="372">
        <f t="shared" si="226"/>
        <v>4.1425</v>
      </c>
      <c r="L1133" s="236">
        <v>0</v>
      </c>
      <c r="M1133" s="372">
        <v>0</v>
      </c>
      <c r="N1133" s="236">
        <v>0</v>
      </c>
      <c r="O1133" s="372">
        <v>0</v>
      </c>
      <c r="P1133" s="372">
        <v>4.1425</v>
      </c>
      <c r="Q1133" s="372">
        <v>0</v>
      </c>
    </row>
    <row r="1134" ht="33" customHeight="1" spans="1:16">
      <c r="A1134" s="341">
        <v>22005</v>
      </c>
      <c r="B1134" s="336" t="s">
        <v>1048</v>
      </c>
      <c r="C1134" s="487">
        <f>SUM(C1135:C1148)</f>
        <v>54</v>
      </c>
      <c r="D1134" s="487">
        <f>SUM(D1135:D1148)</f>
        <v>40</v>
      </c>
      <c r="E1134" s="488">
        <f t="shared" si="230"/>
        <v>-0.259259259259259</v>
      </c>
      <c r="F1134" s="197" t="str">
        <f t="shared" si="231"/>
        <v>是</v>
      </c>
      <c r="G1134" s="372" t="str">
        <f t="shared" si="232"/>
        <v>款</v>
      </c>
      <c r="H1134" s="372" t="str">
        <f t="shared" si="233"/>
        <v>220</v>
      </c>
      <c r="I1134" s="372" t="str">
        <f t="shared" si="229"/>
        <v>22005</v>
      </c>
      <c r="J1134" s="372">
        <f t="shared" si="225"/>
        <v>0</v>
      </c>
      <c r="K1134" s="372">
        <f t="shared" si="226"/>
        <v>0</v>
      </c>
      <c r="L1134" s="236">
        <v>0</v>
      </c>
      <c r="N1134" s="236">
        <v>0</v>
      </c>
      <c r="O1134" s="372">
        <v>0</v>
      </c>
      <c r="P1134" s="372">
        <v>0</v>
      </c>
    </row>
    <row r="1135" ht="33" customHeight="1" spans="1:17">
      <c r="A1135" s="341">
        <v>2200501</v>
      </c>
      <c r="B1135" s="336" t="s">
        <v>145</v>
      </c>
      <c r="C1135" s="388">
        <v>26</v>
      </c>
      <c r="D1135" s="489">
        <v>22</v>
      </c>
      <c r="E1135" s="488">
        <f t="shared" si="230"/>
        <v>-0.153846153846154</v>
      </c>
      <c r="F1135" s="197" t="str">
        <f t="shared" si="231"/>
        <v>是</v>
      </c>
      <c r="G1135" s="372" t="str">
        <f t="shared" si="232"/>
        <v>项</v>
      </c>
      <c r="H1135" s="372" t="str">
        <f t="shared" si="233"/>
        <v>220</v>
      </c>
      <c r="I1135" s="372" t="str">
        <f t="shared" si="229"/>
        <v>22005</v>
      </c>
      <c r="J1135" s="372">
        <f t="shared" si="225"/>
        <v>22</v>
      </c>
      <c r="K1135" s="372">
        <f t="shared" si="226"/>
        <v>22.3644</v>
      </c>
      <c r="L1135" s="236">
        <v>22.3644</v>
      </c>
      <c r="M1135" s="372">
        <v>0</v>
      </c>
      <c r="N1135" s="236">
        <v>0</v>
      </c>
      <c r="O1135" s="372">
        <v>0</v>
      </c>
      <c r="P1135" s="372">
        <v>0</v>
      </c>
      <c r="Q1135" s="372">
        <v>0</v>
      </c>
    </row>
    <row r="1136" ht="36" hidden="1" customHeight="1" spans="1:17">
      <c r="A1136" s="341">
        <v>2200502</v>
      </c>
      <c r="B1136" s="336" t="s">
        <v>146</v>
      </c>
      <c r="C1136" s="388">
        <v>0</v>
      </c>
      <c r="D1136" s="489">
        <f t="shared" ref="D1135:D1148" si="234">ROUND(J1136-Q1136,0)</f>
        <v>0</v>
      </c>
      <c r="E1136" s="488" t="str">
        <f t="shared" si="230"/>
        <v/>
      </c>
      <c r="F1136" s="197" t="str">
        <f t="shared" si="231"/>
        <v>否</v>
      </c>
      <c r="G1136" s="372" t="str">
        <f t="shared" si="232"/>
        <v>项</v>
      </c>
      <c r="H1136" s="372" t="str">
        <f t="shared" si="233"/>
        <v>220</v>
      </c>
      <c r="I1136" s="372" t="str">
        <f t="shared" si="229"/>
        <v>22005</v>
      </c>
      <c r="J1136" s="372">
        <f t="shared" si="225"/>
        <v>0</v>
      </c>
      <c r="K1136" s="372">
        <f t="shared" si="226"/>
        <v>0</v>
      </c>
      <c r="L1136" s="236">
        <v>0</v>
      </c>
      <c r="M1136" s="372">
        <v>0</v>
      </c>
      <c r="N1136" s="236">
        <v>0</v>
      </c>
      <c r="O1136" s="372">
        <v>0</v>
      </c>
      <c r="P1136" s="372">
        <v>0</v>
      </c>
      <c r="Q1136" s="372">
        <v>0</v>
      </c>
    </row>
    <row r="1137" ht="36" hidden="1" customHeight="1" spans="1:17">
      <c r="A1137" s="341">
        <v>2200503</v>
      </c>
      <c r="B1137" s="336" t="s">
        <v>147</v>
      </c>
      <c r="C1137" s="388">
        <v>0</v>
      </c>
      <c r="D1137" s="489">
        <f t="shared" si="234"/>
        <v>0</v>
      </c>
      <c r="E1137" s="488" t="str">
        <f t="shared" si="230"/>
        <v/>
      </c>
      <c r="F1137" s="197" t="str">
        <f t="shared" si="231"/>
        <v>否</v>
      </c>
      <c r="G1137" s="372" t="str">
        <f t="shared" si="232"/>
        <v>项</v>
      </c>
      <c r="H1137" s="372" t="str">
        <f t="shared" si="233"/>
        <v>220</v>
      </c>
      <c r="I1137" s="372" t="str">
        <f t="shared" si="229"/>
        <v>22005</v>
      </c>
      <c r="J1137" s="372">
        <f t="shared" si="225"/>
        <v>0</v>
      </c>
      <c r="K1137" s="372">
        <f t="shared" si="226"/>
        <v>0</v>
      </c>
      <c r="L1137" s="236">
        <v>0</v>
      </c>
      <c r="M1137" s="372">
        <v>0</v>
      </c>
      <c r="N1137" s="236">
        <v>0</v>
      </c>
      <c r="O1137" s="372">
        <v>0</v>
      </c>
      <c r="P1137" s="372">
        <v>0</v>
      </c>
      <c r="Q1137" s="372">
        <v>0</v>
      </c>
    </row>
    <row r="1138" ht="33" customHeight="1" spans="1:17">
      <c r="A1138" s="341">
        <v>2200504</v>
      </c>
      <c r="B1138" s="336" t="s">
        <v>1049</v>
      </c>
      <c r="C1138" s="388">
        <v>20</v>
      </c>
      <c r="D1138" s="489">
        <v>18</v>
      </c>
      <c r="E1138" s="488">
        <f t="shared" si="230"/>
        <v>-0.1</v>
      </c>
      <c r="F1138" s="197" t="str">
        <f t="shared" si="231"/>
        <v>是</v>
      </c>
      <c r="G1138" s="372" t="str">
        <f t="shared" si="232"/>
        <v>项</v>
      </c>
      <c r="H1138" s="372" t="str">
        <f t="shared" si="233"/>
        <v>220</v>
      </c>
      <c r="I1138" s="372" t="str">
        <f t="shared" si="229"/>
        <v>22005</v>
      </c>
      <c r="J1138" s="372">
        <f t="shared" si="225"/>
        <v>18</v>
      </c>
      <c r="K1138" s="372">
        <f t="shared" si="226"/>
        <v>17.5036</v>
      </c>
      <c r="L1138" s="236">
        <v>17.5036</v>
      </c>
      <c r="M1138" s="372">
        <v>0</v>
      </c>
      <c r="N1138" s="236">
        <v>0</v>
      </c>
      <c r="O1138" s="372">
        <v>0</v>
      </c>
      <c r="P1138" s="372">
        <v>0</v>
      </c>
      <c r="Q1138" s="372">
        <v>0</v>
      </c>
    </row>
    <row r="1139" ht="36" hidden="1" customHeight="1" spans="1:17">
      <c r="A1139" s="341">
        <v>2200506</v>
      </c>
      <c r="B1139" s="336" t="s">
        <v>1050</v>
      </c>
      <c r="C1139" s="388">
        <v>0</v>
      </c>
      <c r="D1139" s="489">
        <f t="shared" si="234"/>
        <v>0</v>
      </c>
      <c r="E1139" s="488" t="str">
        <f t="shared" si="230"/>
        <v/>
      </c>
      <c r="F1139" s="197" t="str">
        <f t="shared" si="231"/>
        <v>否</v>
      </c>
      <c r="G1139" s="372" t="str">
        <f t="shared" si="232"/>
        <v>项</v>
      </c>
      <c r="H1139" s="372" t="str">
        <f t="shared" si="233"/>
        <v>220</v>
      </c>
      <c r="I1139" s="372" t="str">
        <f t="shared" si="229"/>
        <v>22005</v>
      </c>
      <c r="J1139" s="372">
        <f t="shared" si="225"/>
        <v>0</v>
      </c>
      <c r="K1139" s="372">
        <f t="shared" si="226"/>
        <v>0</v>
      </c>
      <c r="L1139" s="236">
        <v>0</v>
      </c>
      <c r="M1139" s="372">
        <v>0</v>
      </c>
      <c r="N1139" s="236">
        <v>0</v>
      </c>
      <c r="O1139" s="372">
        <v>0</v>
      </c>
      <c r="P1139" s="372">
        <v>0</v>
      </c>
      <c r="Q1139" s="372">
        <v>0</v>
      </c>
    </row>
    <row r="1140" ht="36" hidden="1" customHeight="1" spans="1:17">
      <c r="A1140" s="341">
        <v>2200507</v>
      </c>
      <c r="B1140" s="336" t="s">
        <v>1051</v>
      </c>
      <c r="C1140" s="388">
        <v>0</v>
      </c>
      <c r="D1140" s="489">
        <f t="shared" si="234"/>
        <v>0</v>
      </c>
      <c r="E1140" s="488" t="str">
        <f t="shared" si="230"/>
        <v/>
      </c>
      <c r="F1140" s="197" t="str">
        <f t="shared" si="231"/>
        <v>否</v>
      </c>
      <c r="G1140" s="372" t="str">
        <f t="shared" si="232"/>
        <v>项</v>
      </c>
      <c r="H1140" s="372" t="str">
        <f t="shared" si="233"/>
        <v>220</v>
      </c>
      <c r="I1140" s="372" t="str">
        <f t="shared" si="229"/>
        <v>22005</v>
      </c>
      <c r="J1140" s="372">
        <f t="shared" si="225"/>
        <v>0</v>
      </c>
      <c r="K1140" s="372">
        <f t="shared" si="226"/>
        <v>0</v>
      </c>
      <c r="L1140" s="236">
        <v>0</v>
      </c>
      <c r="M1140" s="372">
        <v>0</v>
      </c>
      <c r="N1140" s="236">
        <v>0</v>
      </c>
      <c r="O1140" s="372">
        <v>0</v>
      </c>
      <c r="P1140" s="372">
        <v>0</v>
      </c>
      <c r="Q1140" s="372">
        <v>0</v>
      </c>
    </row>
    <row r="1141" ht="36" hidden="1" customHeight="1" spans="1:17">
      <c r="A1141" s="341">
        <v>2200508</v>
      </c>
      <c r="B1141" s="336" t="s">
        <v>1052</v>
      </c>
      <c r="C1141" s="388">
        <v>0</v>
      </c>
      <c r="D1141" s="489">
        <f t="shared" si="234"/>
        <v>0</v>
      </c>
      <c r="E1141" s="488" t="str">
        <f t="shared" si="230"/>
        <v/>
      </c>
      <c r="F1141" s="197" t="str">
        <f t="shared" si="231"/>
        <v>否</v>
      </c>
      <c r="G1141" s="372" t="str">
        <f t="shared" si="232"/>
        <v>项</v>
      </c>
      <c r="H1141" s="372" t="str">
        <f t="shared" si="233"/>
        <v>220</v>
      </c>
      <c r="I1141" s="372" t="str">
        <f t="shared" si="229"/>
        <v>22005</v>
      </c>
      <c r="J1141" s="372">
        <f t="shared" si="225"/>
        <v>0</v>
      </c>
      <c r="K1141" s="372">
        <f t="shared" si="226"/>
        <v>0</v>
      </c>
      <c r="L1141" s="236">
        <v>0</v>
      </c>
      <c r="M1141" s="372">
        <v>0</v>
      </c>
      <c r="N1141" s="236">
        <v>0</v>
      </c>
      <c r="O1141" s="372">
        <v>0</v>
      </c>
      <c r="P1141" s="372">
        <v>0</v>
      </c>
      <c r="Q1141" s="372">
        <v>0</v>
      </c>
    </row>
    <row r="1142" ht="36" customHeight="1" spans="1:17">
      <c r="A1142" s="341">
        <v>2200509</v>
      </c>
      <c r="B1142" s="336" t="s">
        <v>1053</v>
      </c>
      <c r="C1142" s="388">
        <v>8</v>
      </c>
      <c r="D1142" s="489">
        <f t="shared" si="234"/>
        <v>0</v>
      </c>
      <c r="E1142" s="488">
        <f t="shared" si="230"/>
        <v>-1</v>
      </c>
      <c r="F1142" s="197" t="str">
        <f t="shared" si="231"/>
        <v>是</v>
      </c>
      <c r="G1142" s="372" t="str">
        <f t="shared" si="232"/>
        <v>项</v>
      </c>
      <c r="H1142" s="372" t="str">
        <f t="shared" si="233"/>
        <v>220</v>
      </c>
      <c r="I1142" s="372" t="str">
        <f t="shared" si="229"/>
        <v>22005</v>
      </c>
      <c r="J1142" s="372">
        <f t="shared" si="225"/>
        <v>0</v>
      </c>
      <c r="K1142" s="372">
        <f t="shared" si="226"/>
        <v>0</v>
      </c>
      <c r="L1142" s="236">
        <v>0</v>
      </c>
      <c r="M1142" s="372">
        <v>0</v>
      </c>
      <c r="N1142" s="236">
        <v>0</v>
      </c>
      <c r="O1142" s="372">
        <v>0</v>
      </c>
      <c r="P1142" s="372">
        <v>0</v>
      </c>
      <c r="Q1142" s="372">
        <v>0</v>
      </c>
    </row>
    <row r="1143" ht="36" hidden="1" customHeight="1" spans="1:17">
      <c r="A1143" s="341">
        <v>2200510</v>
      </c>
      <c r="B1143" s="336" t="s">
        <v>1054</v>
      </c>
      <c r="C1143" s="388"/>
      <c r="D1143" s="489"/>
      <c r="E1143" s="488" t="str">
        <f t="shared" si="230"/>
        <v/>
      </c>
      <c r="F1143" s="197" t="str">
        <f t="shared" si="231"/>
        <v>否</v>
      </c>
      <c r="G1143" s="372" t="str">
        <f t="shared" si="232"/>
        <v>项</v>
      </c>
      <c r="H1143" s="372" t="str">
        <f t="shared" si="233"/>
        <v>220</v>
      </c>
      <c r="I1143" s="372" t="str">
        <f t="shared" si="229"/>
        <v>22005</v>
      </c>
      <c r="J1143" s="372">
        <f t="shared" si="225"/>
        <v>0</v>
      </c>
      <c r="K1143" s="372">
        <f t="shared" si="226"/>
        <v>0</v>
      </c>
      <c r="L1143" s="236">
        <v>0</v>
      </c>
      <c r="M1143" s="372">
        <v>0</v>
      </c>
      <c r="N1143" s="236">
        <v>0</v>
      </c>
      <c r="O1143" s="372">
        <v>0</v>
      </c>
      <c r="P1143" s="372">
        <v>0</v>
      </c>
      <c r="Q1143" s="372">
        <v>0</v>
      </c>
    </row>
    <row r="1144" ht="36" hidden="1" customHeight="1" spans="1:17">
      <c r="A1144" s="341">
        <v>2200511</v>
      </c>
      <c r="B1144" s="336" t="s">
        <v>1055</v>
      </c>
      <c r="C1144" s="388">
        <v>0</v>
      </c>
      <c r="D1144" s="489">
        <f t="shared" si="234"/>
        <v>0</v>
      </c>
      <c r="E1144" s="488" t="str">
        <f t="shared" si="230"/>
        <v/>
      </c>
      <c r="F1144" s="197" t="str">
        <f t="shared" si="231"/>
        <v>否</v>
      </c>
      <c r="G1144" s="372" t="str">
        <f t="shared" si="232"/>
        <v>项</v>
      </c>
      <c r="H1144" s="372" t="str">
        <f t="shared" si="233"/>
        <v>220</v>
      </c>
      <c r="I1144" s="372" t="str">
        <f t="shared" si="229"/>
        <v>22005</v>
      </c>
      <c r="J1144" s="372">
        <f t="shared" si="225"/>
        <v>0</v>
      </c>
      <c r="K1144" s="372">
        <f t="shared" si="226"/>
        <v>0</v>
      </c>
      <c r="L1144" s="236">
        <v>0</v>
      </c>
      <c r="M1144" s="372">
        <v>0</v>
      </c>
      <c r="N1144" s="236">
        <v>0</v>
      </c>
      <c r="O1144" s="372">
        <v>0</v>
      </c>
      <c r="P1144" s="372">
        <v>0</v>
      </c>
      <c r="Q1144" s="372">
        <v>0</v>
      </c>
    </row>
    <row r="1145" ht="36" hidden="1" customHeight="1" spans="1:17">
      <c r="A1145" s="341">
        <v>2200512</v>
      </c>
      <c r="B1145" s="336" t="s">
        <v>1056</v>
      </c>
      <c r="C1145" s="388">
        <v>0</v>
      </c>
      <c r="D1145" s="489">
        <f t="shared" si="234"/>
        <v>0</v>
      </c>
      <c r="E1145" s="488" t="str">
        <f t="shared" si="230"/>
        <v/>
      </c>
      <c r="F1145" s="197" t="str">
        <f t="shared" si="231"/>
        <v>否</v>
      </c>
      <c r="G1145" s="372" t="str">
        <f t="shared" si="232"/>
        <v>项</v>
      </c>
      <c r="H1145" s="372" t="str">
        <f t="shared" si="233"/>
        <v>220</v>
      </c>
      <c r="I1145" s="372" t="str">
        <f t="shared" si="229"/>
        <v>22005</v>
      </c>
      <c r="J1145" s="372">
        <f t="shared" si="225"/>
        <v>0</v>
      </c>
      <c r="K1145" s="372">
        <f t="shared" si="226"/>
        <v>0</v>
      </c>
      <c r="L1145" s="236">
        <v>0</v>
      </c>
      <c r="M1145" s="372">
        <v>0</v>
      </c>
      <c r="N1145" s="236">
        <v>0</v>
      </c>
      <c r="O1145" s="372">
        <v>0</v>
      </c>
      <c r="P1145" s="372">
        <v>0</v>
      </c>
      <c r="Q1145" s="372">
        <v>0</v>
      </c>
    </row>
    <row r="1146" ht="36" hidden="1" customHeight="1" spans="1:17">
      <c r="A1146" s="341">
        <v>2200513</v>
      </c>
      <c r="B1146" s="336" t="s">
        <v>1057</v>
      </c>
      <c r="C1146" s="388">
        <v>0</v>
      </c>
      <c r="D1146" s="489">
        <f t="shared" si="234"/>
        <v>0</v>
      </c>
      <c r="E1146" s="488" t="str">
        <f t="shared" si="230"/>
        <v/>
      </c>
      <c r="F1146" s="197" t="str">
        <f t="shared" si="231"/>
        <v>否</v>
      </c>
      <c r="G1146" s="372" t="str">
        <f t="shared" si="232"/>
        <v>项</v>
      </c>
      <c r="H1146" s="372" t="str">
        <f t="shared" si="233"/>
        <v>220</v>
      </c>
      <c r="I1146" s="372" t="str">
        <f t="shared" si="229"/>
        <v>22005</v>
      </c>
      <c r="J1146" s="372">
        <f t="shared" si="225"/>
        <v>0</v>
      </c>
      <c r="K1146" s="372">
        <f t="shared" si="226"/>
        <v>0</v>
      </c>
      <c r="L1146" s="236">
        <v>0</v>
      </c>
      <c r="M1146" s="372">
        <v>0</v>
      </c>
      <c r="N1146" s="236">
        <v>0</v>
      </c>
      <c r="O1146" s="372">
        <v>0</v>
      </c>
      <c r="P1146" s="372">
        <v>0</v>
      </c>
      <c r="Q1146" s="372">
        <v>0</v>
      </c>
    </row>
    <row r="1147" ht="36" hidden="1" customHeight="1" spans="1:17">
      <c r="A1147" s="341">
        <v>2200514</v>
      </c>
      <c r="B1147" s="336" t="s">
        <v>1058</v>
      </c>
      <c r="C1147" s="388">
        <v>0</v>
      </c>
      <c r="D1147" s="489">
        <f t="shared" si="234"/>
        <v>0</v>
      </c>
      <c r="E1147" s="488" t="str">
        <f t="shared" si="230"/>
        <v/>
      </c>
      <c r="F1147" s="197" t="str">
        <f t="shared" si="231"/>
        <v>否</v>
      </c>
      <c r="G1147" s="372" t="str">
        <f t="shared" si="232"/>
        <v>项</v>
      </c>
      <c r="H1147" s="372" t="str">
        <f t="shared" si="233"/>
        <v>220</v>
      </c>
      <c r="I1147" s="372" t="str">
        <f t="shared" si="229"/>
        <v>22005</v>
      </c>
      <c r="J1147" s="372">
        <f t="shared" si="225"/>
        <v>0</v>
      </c>
      <c r="K1147" s="372">
        <f t="shared" si="226"/>
        <v>0</v>
      </c>
      <c r="L1147" s="236">
        <v>0</v>
      </c>
      <c r="M1147" s="372">
        <v>0</v>
      </c>
      <c r="N1147" s="236">
        <v>0</v>
      </c>
      <c r="O1147" s="372">
        <v>0</v>
      </c>
      <c r="P1147" s="372">
        <v>0</v>
      </c>
      <c r="Q1147" s="372">
        <v>0</v>
      </c>
    </row>
    <row r="1148" ht="36" hidden="1" customHeight="1" spans="1:17">
      <c r="A1148" s="341">
        <v>2200599</v>
      </c>
      <c r="B1148" s="336" t="s">
        <v>1059</v>
      </c>
      <c r="C1148" s="388">
        <v>0</v>
      </c>
      <c r="D1148" s="489">
        <f t="shared" si="234"/>
        <v>0</v>
      </c>
      <c r="E1148" s="488" t="str">
        <f t="shared" si="230"/>
        <v/>
      </c>
      <c r="F1148" s="197" t="str">
        <f t="shared" si="231"/>
        <v>否</v>
      </c>
      <c r="G1148" s="372" t="str">
        <f t="shared" si="232"/>
        <v>项</v>
      </c>
      <c r="H1148" s="372" t="str">
        <f t="shared" si="233"/>
        <v>220</v>
      </c>
      <c r="I1148" s="372" t="str">
        <f t="shared" si="229"/>
        <v>22005</v>
      </c>
      <c r="J1148" s="372">
        <f t="shared" si="225"/>
        <v>0</v>
      </c>
      <c r="K1148" s="372">
        <f t="shared" si="226"/>
        <v>0</v>
      </c>
      <c r="L1148" s="236">
        <v>0</v>
      </c>
      <c r="M1148" s="372">
        <v>0</v>
      </c>
      <c r="N1148" s="236">
        <v>0</v>
      </c>
      <c r="O1148" s="372">
        <v>0</v>
      </c>
      <c r="P1148" s="372">
        <v>0</v>
      </c>
      <c r="Q1148" s="372">
        <v>0</v>
      </c>
    </row>
    <row r="1149" ht="36" hidden="1" customHeight="1" spans="1:16">
      <c r="A1149" s="341">
        <v>22099</v>
      </c>
      <c r="B1149" s="336" t="s">
        <v>1060</v>
      </c>
      <c r="C1149" s="487">
        <f>C1150</f>
        <v>0</v>
      </c>
      <c r="D1149" s="487">
        <f>D1150</f>
        <v>0</v>
      </c>
      <c r="E1149" s="488" t="str">
        <f t="shared" si="230"/>
        <v/>
      </c>
      <c r="F1149" s="197" t="str">
        <f t="shared" si="231"/>
        <v>否</v>
      </c>
      <c r="G1149" s="372" t="str">
        <f t="shared" si="232"/>
        <v>款</v>
      </c>
      <c r="H1149" s="372" t="str">
        <f t="shared" si="233"/>
        <v>220</v>
      </c>
      <c r="I1149" s="372" t="str">
        <f t="shared" si="229"/>
        <v>22099</v>
      </c>
      <c r="J1149" s="372">
        <f t="shared" si="225"/>
        <v>0</v>
      </c>
      <c r="K1149" s="372">
        <f t="shared" si="226"/>
        <v>0</v>
      </c>
      <c r="L1149" s="236">
        <v>0</v>
      </c>
      <c r="N1149" s="236">
        <v>0</v>
      </c>
      <c r="O1149" s="372">
        <v>0</v>
      </c>
      <c r="P1149" s="372">
        <v>0</v>
      </c>
    </row>
    <row r="1150" ht="36" hidden="1" customHeight="1" spans="1:17">
      <c r="A1150" s="336">
        <v>2209999</v>
      </c>
      <c r="B1150" s="336" t="s">
        <v>1061</v>
      </c>
      <c r="C1150" s="388"/>
      <c r="D1150" s="489"/>
      <c r="E1150" s="488" t="str">
        <f t="shared" si="230"/>
        <v/>
      </c>
      <c r="F1150" s="197" t="str">
        <f t="shared" si="231"/>
        <v>否</v>
      </c>
      <c r="G1150" s="372" t="str">
        <f t="shared" si="232"/>
        <v>项</v>
      </c>
      <c r="H1150" s="372" t="str">
        <f t="shared" si="233"/>
        <v>220</v>
      </c>
      <c r="I1150" s="372" t="str">
        <f t="shared" si="229"/>
        <v>22099</v>
      </c>
      <c r="J1150" s="372">
        <f t="shared" si="225"/>
        <v>0</v>
      </c>
      <c r="K1150" s="372">
        <f t="shared" si="226"/>
        <v>0</v>
      </c>
      <c r="L1150" s="236">
        <v>0</v>
      </c>
      <c r="M1150" s="372">
        <v>0</v>
      </c>
      <c r="N1150" s="236">
        <v>0</v>
      </c>
      <c r="O1150" s="372">
        <v>0</v>
      </c>
      <c r="P1150" s="372">
        <v>0</v>
      </c>
      <c r="Q1150" s="372">
        <v>0</v>
      </c>
    </row>
    <row r="1151" ht="33" customHeight="1" spans="1:16">
      <c r="A1151" s="349">
        <v>221</v>
      </c>
      <c r="B1151" s="331" t="s">
        <v>118</v>
      </c>
      <c r="C1151" s="485">
        <f>SUM(C1152,C1163,C1167)</f>
        <v>14968</v>
      </c>
      <c r="D1151" s="485">
        <f>SUM(D1152,D1163,D1167)</f>
        <v>11725</v>
      </c>
      <c r="E1151" s="486">
        <f t="shared" si="230"/>
        <v>-0.21666221272047</v>
      </c>
      <c r="F1151" s="197" t="str">
        <f t="shared" si="231"/>
        <v>是</v>
      </c>
      <c r="G1151" s="372" t="str">
        <f t="shared" si="232"/>
        <v>类</v>
      </c>
      <c r="H1151" s="372" t="str">
        <f t="shared" si="233"/>
        <v>221</v>
      </c>
      <c r="I1151" s="372" t="str">
        <f t="shared" si="229"/>
        <v>221</v>
      </c>
      <c r="J1151" s="372">
        <f t="shared" si="225"/>
        <v>0</v>
      </c>
      <c r="K1151" s="372">
        <f t="shared" si="226"/>
        <v>0</v>
      </c>
      <c r="L1151" s="236">
        <v>0</v>
      </c>
      <c r="N1151" s="236">
        <v>0</v>
      </c>
      <c r="P1151" s="372">
        <v>0</v>
      </c>
    </row>
    <row r="1152" ht="33" customHeight="1" spans="1:16">
      <c r="A1152" s="341">
        <v>22101</v>
      </c>
      <c r="B1152" s="336" t="s">
        <v>1062</v>
      </c>
      <c r="C1152" s="487">
        <f>SUM(C1153:C1162)</f>
        <v>5155</v>
      </c>
      <c r="D1152" s="487">
        <f>SUM(D1153:D1162)</f>
        <v>1856</v>
      </c>
      <c r="E1152" s="488">
        <f t="shared" si="230"/>
        <v>-0.63996120271581</v>
      </c>
      <c r="F1152" s="197" t="str">
        <f t="shared" si="231"/>
        <v>是</v>
      </c>
      <c r="G1152" s="372" t="str">
        <f t="shared" si="232"/>
        <v>款</v>
      </c>
      <c r="H1152" s="372" t="str">
        <f t="shared" si="233"/>
        <v>221</v>
      </c>
      <c r="I1152" s="372" t="str">
        <f t="shared" si="229"/>
        <v>22101</v>
      </c>
      <c r="J1152" s="372">
        <f t="shared" si="225"/>
        <v>0</v>
      </c>
      <c r="K1152" s="372">
        <f t="shared" si="226"/>
        <v>0</v>
      </c>
      <c r="L1152" s="236">
        <v>0</v>
      </c>
      <c r="N1152" s="236">
        <v>0</v>
      </c>
      <c r="O1152" s="372">
        <v>0</v>
      </c>
      <c r="P1152" s="372">
        <v>0</v>
      </c>
    </row>
    <row r="1153" ht="36" hidden="1" customHeight="1" spans="1:17">
      <c r="A1153" s="341">
        <v>2210101</v>
      </c>
      <c r="B1153" s="336" t="s">
        <v>1063</v>
      </c>
      <c r="C1153" s="388">
        <v>0</v>
      </c>
      <c r="D1153" s="489">
        <f t="shared" ref="D1153:D1162" si="235">ROUND(J1153-Q1153,0)</f>
        <v>0</v>
      </c>
      <c r="E1153" s="488" t="str">
        <f t="shared" si="230"/>
        <v/>
      </c>
      <c r="F1153" s="197" t="str">
        <f t="shared" si="231"/>
        <v>否</v>
      </c>
      <c r="G1153" s="372" t="str">
        <f t="shared" si="232"/>
        <v>项</v>
      </c>
      <c r="H1153" s="372" t="str">
        <f t="shared" si="233"/>
        <v>221</v>
      </c>
      <c r="I1153" s="372" t="str">
        <f t="shared" si="229"/>
        <v>22101</v>
      </c>
      <c r="J1153" s="372">
        <f t="shared" si="225"/>
        <v>0</v>
      </c>
      <c r="K1153" s="372">
        <f t="shared" si="226"/>
        <v>0</v>
      </c>
      <c r="L1153" s="236">
        <v>0</v>
      </c>
      <c r="M1153" s="372">
        <v>0</v>
      </c>
      <c r="N1153" s="236">
        <v>0</v>
      </c>
      <c r="O1153" s="372">
        <v>0</v>
      </c>
      <c r="P1153" s="372">
        <v>0</v>
      </c>
      <c r="Q1153" s="372">
        <v>0</v>
      </c>
    </row>
    <row r="1154" ht="36" hidden="1" customHeight="1" spans="1:17">
      <c r="A1154" s="341">
        <v>2210102</v>
      </c>
      <c r="B1154" s="336" t="s">
        <v>1064</v>
      </c>
      <c r="C1154" s="388">
        <v>0</v>
      </c>
      <c r="D1154" s="489">
        <f t="shared" si="235"/>
        <v>0</v>
      </c>
      <c r="E1154" s="488" t="str">
        <f t="shared" si="230"/>
        <v/>
      </c>
      <c r="F1154" s="197" t="str">
        <f t="shared" si="231"/>
        <v>否</v>
      </c>
      <c r="G1154" s="372" t="str">
        <f t="shared" si="232"/>
        <v>项</v>
      </c>
      <c r="H1154" s="372" t="str">
        <f t="shared" si="233"/>
        <v>221</v>
      </c>
      <c r="I1154" s="372" t="str">
        <f t="shared" si="229"/>
        <v>22101</v>
      </c>
      <c r="J1154" s="372">
        <f t="shared" si="225"/>
        <v>0</v>
      </c>
      <c r="K1154" s="372">
        <f t="shared" si="226"/>
        <v>0</v>
      </c>
      <c r="L1154" s="236">
        <v>0</v>
      </c>
      <c r="M1154" s="372">
        <v>0</v>
      </c>
      <c r="N1154" s="236">
        <v>0</v>
      </c>
      <c r="O1154" s="372">
        <v>0</v>
      </c>
      <c r="P1154" s="372">
        <v>0</v>
      </c>
      <c r="Q1154" s="372">
        <v>0</v>
      </c>
    </row>
    <row r="1155" ht="33" customHeight="1" spans="1:17">
      <c r="A1155" s="341">
        <v>2210103</v>
      </c>
      <c r="B1155" s="336" t="s">
        <v>1065</v>
      </c>
      <c r="C1155" s="388">
        <v>982</v>
      </c>
      <c r="D1155" s="489">
        <v>562</v>
      </c>
      <c r="E1155" s="488">
        <f t="shared" si="230"/>
        <v>-0.427698574338086</v>
      </c>
      <c r="F1155" s="197" t="str">
        <f t="shared" si="231"/>
        <v>是</v>
      </c>
      <c r="G1155" s="372" t="str">
        <f t="shared" si="232"/>
        <v>项</v>
      </c>
      <c r="H1155" s="372" t="str">
        <f t="shared" si="233"/>
        <v>221</v>
      </c>
      <c r="I1155" s="372" t="str">
        <f t="shared" si="229"/>
        <v>22101</v>
      </c>
      <c r="J1155" s="372">
        <f t="shared" si="225"/>
        <v>562</v>
      </c>
      <c r="K1155" s="372">
        <f t="shared" si="226"/>
        <v>562.39</v>
      </c>
      <c r="L1155" s="236">
        <v>0</v>
      </c>
      <c r="M1155" s="372">
        <v>562.39</v>
      </c>
      <c r="N1155" s="236">
        <v>0</v>
      </c>
      <c r="O1155" s="372">
        <v>0</v>
      </c>
      <c r="P1155" s="372">
        <v>0</v>
      </c>
      <c r="Q1155" s="372">
        <v>0</v>
      </c>
    </row>
    <row r="1156" ht="36" hidden="1" customHeight="1" spans="1:17">
      <c r="A1156" s="341">
        <v>2210104</v>
      </c>
      <c r="B1156" s="336" t="s">
        <v>1066</v>
      </c>
      <c r="C1156" s="388">
        <v>0</v>
      </c>
      <c r="D1156" s="489">
        <f t="shared" si="235"/>
        <v>0</v>
      </c>
      <c r="E1156" s="488" t="str">
        <f t="shared" si="230"/>
        <v/>
      </c>
      <c r="F1156" s="197" t="str">
        <f t="shared" si="231"/>
        <v>否</v>
      </c>
      <c r="G1156" s="372" t="str">
        <f t="shared" si="232"/>
        <v>项</v>
      </c>
      <c r="H1156" s="372" t="str">
        <f t="shared" si="233"/>
        <v>221</v>
      </c>
      <c r="I1156" s="372" t="str">
        <f t="shared" si="229"/>
        <v>22101</v>
      </c>
      <c r="J1156" s="372">
        <f t="shared" si="225"/>
        <v>0</v>
      </c>
      <c r="K1156" s="372">
        <f t="shared" si="226"/>
        <v>0</v>
      </c>
      <c r="L1156" s="236">
        <v>0</v>
      </c>
      <c r="M1156" s="372">
        <v>0</v>
      </c>
      <c r="N1156" s="236">
        <v>0</v>
      </c>
      <c r="O1156" s="372">
        <v>0</v>
      </c>
      <c r="P1156" s="372">
        <v>0</v>
      </c>
      <c r="Q1156" s="372">
        <v>0</v>
      </c>
    </row>
    <row r="1157" ht="33" customHeight="1" spans="1:17">
      <c r="A1157" s="341">
        <v>2210105</v>
      </c>
      <c r="B1157" s="336" t="s">
        <v>1067</v>
      </c>
      <c r="C1157" s="388">
        <v>21</v>
      </c>
      <c r="D1157" s="489">
        <v>131</v>
      </c>
      <c r="E1157" s="488">
        <f t="shared" si="230"/>
        <v>5.23809523809524</v>
      </c>
      <c r="F1157" s="197" t="str">
        <f t="shared" si="231"/>
        <v>是</v>
      </c>
      <c r="G1157" s="372" t="str">
        <f t="shared" si="232"/>
        <v>项</v>
      </c>
      <c r="H1157" s="372" t="str">
        <f t="shared" si="233"/>
        <v>221</v>
      </c>
      <c r="I1157" s="372" t="str">
        <f t="shared" si="229"/>
        <v>22101</v>
      </c>
      <c r="J1157" s="372">
        <f t="shared" ref="J1157:J1220" si="236">ROUND(K1157,0)</f>
        <v>131</v>
      </c>
      <c r="K1157" s="372">
        <f t="shared" si="226"/>
        <v>130.905238</v>
      </c>
      <c r="L1157" s="236">
        <v>0</v>
      </c>
      <c r="M1157" s="372">
        <v>111.824306</v>
      </c>
      <c r="N1157" s="236">
        <v>0</v>
      </c>
      <c r="O1157" s="372">
        <v>0</v>
      </c>
      <c r="P1157" s="372">
        <v>19.080932</v>
      </c>
      <c r="Q1157" s="372">
        <v>0</v>
      </c>
    </row>
    <row r="1158" ht="36" hidden="1" customHeight="1" spans="1:17">
      <c r="A1158" s="341">
        <v>2210106</v>
      </c>
      <c r="B1158" s="336" t="s">
        <v>1068</v>
      </c>
      <c r="C1158" s="388">
        <v>0</v>
      </c>
      <c r="D1158" s="489">
        <f t="shared" si="235"/>
        <v>0</v>
      </c>
      <c r="E1158" s="488" t="str">
        <f t="shared" si="230"/>
        <v/>
      </c>
      <c r="F1158" s="197" t="str">
        <f t="shared" si="231"/>
        <v>否</v>
      </c>
      <c r="G1158" s="372" t="str">
        <f t="shared" si="232"/>
        <v>项</v>
      </c>
      <c r="H1158" s="372" t="str">
        <f t="shared" si="233"/>
        <v>221</v>
      </c>
      <c r="I1158" s="372" t="str">
        <f t="shared" si="229"/>
        <v>22101</v>
      </c>
      <c r="J1158" s="372">
        <f t="shared" si="236"/>
        <v>0</v>
      </c>
      <c r="K1158" s="372">
        <f t="shared" si="226"/>
        <v>0</v>
      </c>
      <c r="L1158" s="236">
        <v>0</v>
      </c>
      <c r="M1158" s="372">
        <v>0</v>
      </c>
      <c r="N1158" s="236">
        <v>0</v>
      </c>
      <c r="O1158" s="372">
        <v>0</v>
      </c>
      <c r="P1158" s="372">
        <v>0</v>
      </c>
      <c r="Q1158" s="372">
        <v>0</v>
      </c>
    </row>
    <row r="1159" ht="36" hidden="1" customHeight="1" spans="1:17">
      <c r="A1159" s="341">
        <v>2210107</v>
      </c>
      <c r="B1159" s="336" t="s">
        <v>1069</v>
      </c>
      <c r="C1159" s="388">
        <v>0</v>
      </c>
      <c r="D1159" s="489">
        <f t="shared" si="235"/>
        <v>0</v>
      </c>
      <c r="E1159" s="488" t="str">
        <f t="shared" si="230"/>
        <v/>
      </c>
      <c r="F1159" s="197" t="str">
        <f t="shared" si="231"/>
        <v>否</v>
      </c>
      <c r="G1159" s="372" t="str">
        <f t="shared" si="232"/>
        <v>项</v>
      </c>
      <c r="H1159" s="372" t="str">
        <f t="shared" si="233"/>
        <v>221</v>
      </c>
      <c r="I1159" s="372" t="str">
        <f t="shared" si="229"/>
        <v>22101</v>
      </c>
      <c r="J1159" s="372">
        <f t="shared" si="236"/>
        <v>0</v>
      </c>
      <c r="K1159" s="372">
        <f t="shared" ref="K1159:K1222" si="237">SUM(L1159:P1159)</f>
        <v>0</v>
      </c>
      <c r="L1159" s="236">
        <v>0</v>
      </c>
      <c r="M1159" s="372">
        <v>0</v>
      </c>
      <c r="N1159" s="236">
        <v>0</v>
      </c>
      <c r="O1159" s="372">
        <v>0</v>
      </c>
      <c r="P1159" s="372">
        <v>0</v>
      </c>
      <c r="Q1159" s="372">
        <v>0</v>
      </c>
    </row>
    <row r="1160" ht="33" customHeight="1" spans="1:17">
      <c r="A1160" s="341">
        <v>2210108</v>
      </c>
      <c r="B1160" s="336" t="s">
        <v>1070</v>
      </c>
      <c r="C1160" s="388">
        <v>4152</v>
      </c>
      <c r="D1160" s="489">
        <v>1163</v>
      </c>
      <c r="E1160" s="488">
        <f t="shared" si="230"/>
        <v>-0.719894026974952</v>
      </c>
      <c r="F1160" s="197" t="str">
        <f t="shared" si="231"/>
        <v>是</v>
      </c>
      <c r="G1160" s="372" t="str">
        <f t="shared" si="232"/>
        <v>项</v>
      </c>
      <c r="H1160" s="372" t="str">
        <f t="shared" si="233"/>
        <v>221</v>
      </c>
      <c r="I1160" s="372" t="str">
        <f t="shared" si="229"/>
        <v>22101</v>
      </c>
      <c r="J1160" s="372">
        <f t="shared" si="236"/>
        <v>1163</v>
      </c>
      <c r="K1160" s="372">
        <f t="shared" si="237"/>
        <v>1162.8942</v>
      </c>
      <c r="L1160" s="236">
        <v>0</v>
      </c>
      <c r="M1160" s="372">
        <v>0</v>
      </c>
      <c r="N1160" s="236">
        <v>0</v>
      </c>
      <c r="O1160" s="372">
        <v>0</v>
      </c>
      <c r="P1160" s="372">
        <v>1162.8942</v>
      </c>
      <c r="Q1160" s="372">
        <v>0</v>
      </c>
    </row>
    <row r="1161" ht="36" hidden="1" customHeight="1" spans="1:17">
      <c r="A1161" s="341">
        <v>2210109</v>
      </c>
      <c r="B1161" s="336" t="s">
        <v>1071</v>
      </c>
      <c r="C1161" s="388">
        <v>0</v>
      </c>
      <c r="D1161" s="489">
        <f t="shared" si="235"/>
        <v>0</v>
      </c>
      <c r="E1161" s="488" t="str">
        <f t="shared" si="230"/>
        <v/>
      </c>
      <c r="F1161" s="197" t="str">
        <f t="shared" si="231"/>
        <v>否</v>
      </c>
      <c r="G1161" s="372" t="str">
        <f t="shared" si="232"/>
        <v>项</v>
      </c>
      <c r="H1161" s="372" t="str">
        <f t="shared" si="233"/>
        <v>221</v>
      </c>
      <c r="I1161" s="372" t="str">
        <f t="shared" si="229"/>
        <v>22101</v>
      </c>
      <c r="J1161" s="372">
        <f t="shared" si="236"/>
        <v>0</v>
      </c>
      <c r="K1161" s="372">
        <f t="shared" si="237"/>
        <v>0</v>
      </c>
      <c r="L1161" s="236">
        <v>0</v>
      </c>
      <c r="M1161" s="372">
        <v>0</v>
      </c>
      <c r="N1161" s="236">
        <v>0</v>
      </c>
      <c r="O1161" s="372">
        <v>0</v>
      </c>
      <c r="P1161" s="372">
        <v>0</v>
      </c>
      <c r="Q1161" s="372">
        <v>0</v>
      </c>
    </row>
    <row r="1162" ht="33" hidden="1" customHeight="1" spans="1:17">
      <c r="A1162" s="341">
        <v>2210199</v>
      </c>
      <c r="B1162" s="336" t="s">
        <v>1072</v>
      </c>
      <c r="C1162" s="388">
        <v>0</v>
      </c>
      <c r="D1162" s="489">
        <f t="shared" si="235"/>
        <v>0</v>
      </c>
      <c r="E1162" s="488" t="str">
        <f t="shared" si="230"/>
        <v/>
      </c>
      <c r="F1162" s="197" t="str">
        <f t="shared" si="231"/>
        <v>否</v>
      </c>
      <c r="G1162" s="372" t="str">
        <f t="shared" si="232"/>
        <v>项</v>
      </c>
      <c r="H1162" s="372" t="str">
        <f t="shared" si="233"/>
        <v>221</v>
      </c>
      <c r="I1162" s="372" t="str">
        <f t="shared" si="229"/>
        <v>22101</v>
      </c>
      <c r="J1162" s="372">
        <f t="shared" si="236"/>
        <v>0</v>
      </c>
      <c r="K1162" s="372">
        <f t="shared" si="237"/>
        <v>0</v>
      </c>
      <c r="L1162" s="236">
        <v>0</v>
      </c>
      <c r="M1162" s="372">
        <v>0</v>
      </c>
      <c r="N1162" s="236">
        <v>0</v>
      </c>
      <c r="O1162" s="372">
        <v>0</v>
      </c>
      <c r="P1162" s="372">
        <v>0</v>
      </c>
      <c r="Q1162" s="372">
        <v>0</v>
      </c>
    </row>
    <row r="1163" ht="36" customHeight="1" spans="1:16">
      <c r="A1163" s="341">
        <v>22102</v>
      </c>
      <c r="B1163" s="336" t="s">
        <v>1073</v>
      </c>
      <c r="C1163" s="487">
        <f>SUM(C1164:C1166)</f>
        <v>9813</v>
      </c>
      <c r="D1163" s="487">
        <f>SUM(D1164:D1166)</f>
        <v>9869</v>
      </c>
      <c r="E1163" s="488">
        <f t="shared" si="230"/>
        <v>0.0057067155813717</v>
      </c>
      <c r="F1163" s="197" t="str">
        <f t="shared" si="231"/>
        <v>是</v>
      </c>
      <c r="G1163" s="372" t="str">
        <f t="shared" si="232"/>
        <v>款</v>
      </c>
      <c r="H1163" s="372" t="str">
        <f t="shared" si="233"/>
        <v>221</v>
      </c>
      <c r="I1163" s="372" t="str">
        <f t="shared" si="229"/>
        <v>22102</v>
      </c>
      <c r="J1163" s="372">
        <f t="shared" si="236"/>
        <v>0</v>
      </c>
      <c r="K1163" s="372">
        <f t="shared" si="237"/>
        <v>0</v>
      </c>
      <c r="L1163" s="236">
        <v>0</v>
      </c>
      <c r="N1163" s="236">
        <v>0</v>
      </c>
      <c r="O1163" s="372">
        <v>0</v>
      </c>
      <c r="P1163" s="372">
        <v>0</v>
      </c>
    </row>
    <row r="1164" ht="36" customHeight="1" spans="1:17">
      <c r="A1164" s="341">
        <v>2210201</v>
      </c>
      <c r="B1164" s="336" t="s">
        <v>1074</v>
      </c>
      <c r="C1164" s="388">
        <v>9813</v>
      </c>
      <c r="D1164" s="489">
        <v>9869</v>
      </c>
      <c r="E1164" s="488">
        <f t="shared" si="230"/>
        <v>0.0057067155813717</v>
      </c>
      <c r="F1164" s="197" t="str">
        <f t="shared" si="231"/>
        <v>是</v>
      </c>
      <c r="G1164" s="372" t="str">
        <f t="shared" si="232"/>
        <v>项</v>
      </c>
      <c r="H1164" s="372" t="str">
        <f t="shared" si="233"/>
        <v>221</v>
      </c>
      <c r="I1164" s="372" t="str">
        <f t="shared" si="229"/>
        <v>22102</v>
      </c>
      <c r="J1164" s="372">
        <f t="shared" si="236"/>
        <v>9869</v>
      </c>
      <c r="K1164" s="372">
        <f t="shared" si="237"/>
        <v>9868.760177</v>
      </c>
      <c r="L1164" s="236">
        <v>9868.760177</v>
      </c>
      <c r="M1164" s="372">
        <v>0</v>
      </c>
      <c r="N1164" s="236">
        <v>0</v>
      </c>
      <c r="O1164" s="372">
        <v>0</v>
      </c>
      <c r="P1164" s="372">
        <v>0</v>
      </c>
      <c r="Q1164" s="372">
        <v>0</v>
      </c>
    </row>
    <row r="1165" ht="36" hidden="1" customHeight="1" spans="1:17">
      <c r="A1165" s="341">
        <v>2210202</v>
      </c>
      <c r="B1165" s="336" t="s">
        <v>1075</v>
      </c>
      <c r="C1165" s="388">
        <v>0</v>
      </c>
      <c r="D1165" s="489">
        <f>ROUND(J1165-Q1165,0)</f>
        <v>0</v>
      </c>
      <c r="E1165" s="488" t="str">
        <f t="shared" si="230"/>
        <v/>
      </c>
      <c r="F1165" s="197" t="str">
        <f t="shared" si="231"/>
        <v>否</v>
      </c>
      <c r="G1165" s="372" t="str">
        <f t="shared" si="232"/>
        <v>项</v>
      </c>
      <c r="H1165" s="372" t="str">
        <f t="shared" si="233"/>
        <v>221</v>
      </c>
      <c r="I1165" s="372" t="str">
        <f t="shared" si="229"/>
        <v>22102</v>
      </c>
      <c r="J1165" s="372">
        <f t="shared" si="236"/>
        <v>0</v>
      </c>
      <c r="K1165" s="372">
        <f t="shared" si="237"/>
        <v>0</v>
      </c>
      <c r="L1165" s="236">
        <v>0</v>
      </c>
      <c r="M1165" s="372">
        <v>0</v>
      </c>
      <c r="N1165" s="236">
        <v>0</v>
      </c>
      <c r="O1165" s="372">
        <v>0</v>
      </c>
      <c r="P1165" s="372">
        <v>0</v>
      </c>
      <c r="Q1165" s="372">
        <v>0</v>
      </c>
    </row>
    <row r="1166" ht="36" hidden="1" customHeight="1" spans="1:17">
      <c r="A1166" s="341">
        <v>2210203</v>
      </c>
      <c r="B1166" s="336" t="s">
        <v>1076</v>
      </c>
      <c r="C1166" s="388">
        <v>0</v>
      </c>
      <c r="D1166" s="489">
        <f>ROUND(J1166-Q1166,0)</f>
        <v>0</v>
      </c>
      <c r="E1166" s="488" t="str">
        <f t="shared" si="230"/>
        <v/>
      </c>
      <c r="F1166" s="197" t="str">
        <f t="shared" si="231"/>
        <v>否</v>
      </c>
      <c r="G1166" s="372" t="str">
        <f t="shared" si="232"/>
        <v>项</v>
      </c>
      <c r="H1166" s="372" t="str">
        <f t="shared" si="233"/>
        <v>221</v>
      </c>
      <c r="I1166" s="372" t="str">
        <f t="shared" si="229"/>
        <v>22102</v>
      </c>
      <c r="J1166" s="372">
        <f t="shared" si="236"/>
        <v>0</v>
      </c>
      <c r="K1166" s="372">
        <f t="shared" si="237"/>
        <v>0</v>
      </c>
      <c r="L1166" s="236">
        <v>0</v>
      </c>
      <c r="M1166" s="372">
        <v>0</v>
      </c>
      <c r="N1166" s="236">
        <v>0</v>
      </c>
      <c r="O1166" s="372">
        <v>0</v>
      </c>
      <c r="P1166" s="372">
        <v>0</v>
      </c>
      <c r="Q1166" s="372">
        <v>0</v>
      </c>
    </row>
    <row r="1167" ht="36" hidden="1" customHeight="1" spans="1:16">
      <c r="A1167" s="341">
        <v>22103</v>
      </c>
      <c r="B1167" s="336" t="s">
        <v>1077</v>
      </c>
      <c r="C1167" s="487">
        <f>SUM(C1168:C1170)</f>
        <v>0</v>
      </c>
      <c r="D1167" s="487">
        <f>SUM(D1168:D1170)</f>
        <v>0</v>
      </c>
      <c r="E1167" s="488" t="str">
        <f t="shared" si="230"/>
        <v/>
      </c>
      <c r="F1167" s="197" t="str">
        <f t="shared" si="231"/>
        <v>否</v>
      </c>
      <c r="G1167" s="372" t="str">
        <f t="shared" si="232"/>
        <v>款</v>
      </c>
      <c r="H1167" s="372" t="str">
        <f t="shared" si="233"/>
        <v>221</v>
      </c>
      <c r="I1167" s="372" t="str">
        <f t="shared" si="229"/>
        <v>22103</v>
      </c>
      <c r="J1167" s="372">
        <f t="shared" si="236"/>
        <v>0</v>
      </c>
      <c r="K1167" s="372">
        <f t="shared" si="237"/>
        <v>0</v>
      </c>
      <c r="L1167" s="236">
        <v>0</v>
      </c>
      <c r="N1167" s="236">
        <v>0</v>
      </c>
      <c r="O1167" s="372">
        <v>0</v>
      </c>
      <c r="P1167" s="372">
        <v>0</v>
      </c>
    </row>
    <row r="1168" ht="36" hidden="1" customHeight="1" spans="1:17">
      <c r="A1168" s="341">
        <v>2210301</v>
      </c>
      <c r="B1168" s="336" t="s">
        <v>1078</v>
      </c>
      <c r="C1168" s="388">
        <v>0</v>
      </c>
      <c r="D1168" s="489">
        <f>ROUND(J1168-Q1168,0)</f>
        <v>0</v>
      </c>
      <c r="E1168" s="488" t="str">
        <f t="shared" si="230"/>
        <v/>
      </c>
      <c r="F1168" s="197" t="str">
        <f t="shared" si="231"/>
        <v>否</v>
      </c>
      <c r="G1168" s="372" t="str">
        <f t="shared" si="232"/>
        <v>项</v>
      </c>
      <c r="H1168" s="372" t="str">
        <f t="shared" si="233"/>
        <v>221</v>
      </c>
      <c r="I1168" s="372" t="str">
        <f t="shared" si="229"/>
        <v>22103</v>
      </c>
      <c r="J1168" s="372">
        <f t="shared" si="236"/>
        <v>0</v>
      </c>
      <c r="K1168" s="372">
        <f t="shared" si="237"/>
        <v>0</v>
      </c>
      <c r="L1168" s="236">
        <v>0</v>
      </c>
      <c r="M1168" s="372">
        <v>0</v>
      </c>
      <c r="N1168" s="236">
        <v>0</v>
      </c>
      <c r="O1168" s="372">
        <v>0</v>
      </c>
      <c r="P1168" s="372">
        <v>0</v>
      </c>
      <c r="Q1168" s="372">
        <v>0</v>
      </c>
    </row>
    <row r="1169" ht="36" hidden="1" customHeight="1" spans="1:17">
      <c r="A1169" s="341">
        <v>2210302</v>
      </c>
      <c r="B1169" s="336" t="s">
        <v>1079</v>
      </c>
      <c r="C1169" s="388">
        <v>0</v>
      </c>
      <c r="D1169" s="489">
        <f>ROUND(J1169-Q1169,0)</f>
        <v>0</v>
      </c>
      <c r="E1169" s="488" t="str">
        <f t="shared" si="230"/>
        <v/>
      </c>
      <c r="F1169" s="197" t="str">
        <f t="shared" si="231"/>
        <v>否</v>
      </c>
      <c r="G1169" s="372" t="str">
        <f t="shared" si="232"/>
        <v>项</v>
      </c>
      <c r="H1169" s="372" t="str">
        <f t="shared" si="233"/>
        <v>221</v>
      </c>
      <c r="I1169" s="372" t="str">
        <f t="shared" si="229"/>
        <v>22103</v>
      </c>
      <c r="J1169" s="372">
        <f t="shared" si="236"/>
        <v>0</v>
      </c>
      <c r="K1169" s="372">
        <f t="shared" si="237"/>
        <v>0</v>
      </c>
      <c r="L1169" s="236">
        <v>0</v>
      </c>
      <c r="M1169" s="372">
        <v>0</v>
      </c>
      <c r="N1169" s="236">
        <v>0</v>
      </c>
      <c r="O1169" s="372">
        <v>0</v>
      </c>
      <c r="P1169" s="372">
        <v>0</v>
      </c>
      <c r="Q1169" s="372">
        <v>0</v>
      </c>
    </row>
    <row r="1170" ht="36" hidden="1" customHeight="1" spans="1:17">
      <c r="A1170" s="341">
        <v>2210399</v>
      </c>
      <c r="B1170" s="336" t="s">
        <v>1080</v>
      </c>
      <c r="C1170" s="388">
        <v>0</v>
      </c>
      <c r="D1170" s="489">
        <f>ROUND(J1170-Q1170,0)</f>
        <v>0</v>
      </c>
      <c r="E1170" s="488" t="str">
        <f t="shared" si="230"/>
        <v/>
      </c>
      <c r="F1170" s="197" t="str">
        <f t="shared" si="231"/>
        <v>否</v>
      </c>
      <c r="G1170" s="372" t="str">
        <f t="shared" si="232"/>
        <v>项</v>
      </c>
      <c r="H1170" s="372" t="str">
        <f t="shared" si="233"/>
        <v>221</v>
      </c>
      <c r="I1170" s="372" t="str">
        <f t="shared" si="229"/>
        <v>22103</v>
      </c>
      <c r="J1170" s="372">
        <f t="shared" si="236"/>
        <v>0</v>
      </c>
      <c r="K1170" s="372">
        <f t="shared" si="237"/>
        <v>0</v>
      </c>
      <c r="L1170" s="236">
        <v>0</v>
      </c>
      <c r="M1170" s="372">
        <v>0</v>
      </c>
      <c r="N1170" s="236">
        <v>0</v>
      </c>
      <c r="O1170" s="372">
        <v>0</v>
      </c>
      <c r="P1170" s="372">
        <v>0</v>
      </c>
      <c r="Q1170" s="372">
        <v>0</v>
      </c>
    </row>
    <row r="1171" ht="33" customHeight="1" spans="1:16">
      <c r="A1171" s="349">
        <v>222</v>
      </c>
      <c r="B1171" s="331" t="s">
        <v>120</v>
      </c>
      <c r="C1171" s="485">
        <f>SUM(C1172,C1190,C1197,C1203)</f>
        <v>235</v>
      </c>
      <c r="D1171" s="485">
        <f>SUM(D1172,D1190,D1197,D1203)</f>
        <v>365</v>
      </c>
      <c r="E1171" s="486">
        <f t="shared" si="230"/>
        <v>0.553191489361702</v>
      </c>
      <c r="F1171" s="197" t="str">
        <f t="shared" si="231"/>
        <v>是</v>
      </c>
      <c r="G1171" s="372" t="str">
        <f t="shared" si="232"/>
        <v>类</v>
      </c>
      <c r="H1171" s="372" t="str">
        <f t="shared" si="233"/>
        <v>222</v>
      </c>
      <c r="I1171" s="372" t="str">
        <f t="shared" si="229"/>
        <v>222</v>
      </c>
      <c r="J1171" s="372">
        <f t="shared" si="236"/>
        <v>0</v>
      </c>
      <c r="K1171" s="372">
        <f t="shared" si="237"/>
        <v>0</v>
      </c>
      <c r="L1171" s="236">
        <v>0</v>
      </c>
      <c r="N1171" s="236">
        <v>0</v>
      </c>
      <c r="P1171" s="372">
        <v>0</v>
      </c>
    </row>
    <row r="1172" ht="33" customHeight="1" spans="1:16">
      <c r="A1172" s="341">
        <v>22201</v>
      </c>
      <c r="B1172" s="336" t="s">
        <v>1740</v>
      </c>
      <c r="C1172" s="487">
        <f>SUM(C1173:C1189)</f>
        <v>102</v>
      </c>
      <c r="D1172" s="487">
        <f>SUM(D1173:D1189)</f>
        <v>236</v>
      </c>
      <c r="E1172" s="488">
        <f t="shared" si="230"/>
        <v>1.31372549019608</v>
      </c>
      <c r="F1172" s="197" t="str">
        <f t="shared" si="231"/>
        <v>是</v>
      </c>
      <c r="G1172" s="372" t="str">
        <f t="shared" si="232"/>
        <v>款</v>
      </c>
      <c r="H1172" s="372" t="str">
        <f t="shared" si="233"/>
        <v>222</v>
      </c>
      <c r="I1172" s="372" t="str">
        <f t="shared" si="229"/>
        <v>22201</v>
      </c>
      <c r="J1172" s="372">
        <f t="shared" si="236"/>
        <v>0</v>
      </c>
      <c r="K1172" s="372">
        <f t="shared" si="237"/>
        <v>0</v>
      </c>
      <c r="L1172" s="236">
        <v>0</v>
      </c>
      <c r="N1172" s="236">
        <v>0</v>
      </c>
      <c r="P1172" s="372">
        <v>0</v>
      </c>
    </row>
    <row r="1173" ht="36" hidden="1" customHeight="1" spans="1:17">
      <c r="A1173" s="341">
        <v>2220101</v>
      </c>
      <c r="B1173" s="336" t="s">
        <v>145</v>
      </c>
      <c r="C1173" s="388">
        <v>0</v>
      </c>
      <c r="D1173" s="489">
        <f t="shared" ref="D1173:D1189" si="238">ROUND(J1173-Q1173,0)</f>
        <v>0</v>
      </c>
      <c r="E1173" s="488" t="str">
        <f t="shared" si="230"/>
        <v/>
      </c>
      <c r="F1173" s="197" t="str">
        <f t="shared" si="231"/>
        <v>否</v>
      </c>
      <c r="G1173" s="372" t="str">
        <f t="shared" si="232"/>
        <v>项</v>
      </c>
      <c r="H1173" s="372" t="str">
        <f t="shared" si="233"/>
        <v>222</v>
      </c>
      <c r="I1173" s="372" t="str">
        <f t="shared" si="229"/>
        <v>22201</v>
      </c>
      <c r="J1173" s="372">
        <f t="shared" si="236"/>
        <v>0</v>
      </c>
      <c r="K1173" s="372">
        <f t="shared" si="237"/>
        <v>0</v>
      </c>
      <c r="L1173" s="236">
        <v>0</v>
      </c>
      <c r="M1173" s="372">
        <v>0</v>
      </c>
      <c r="N1173" s="236">
        <v>0</v>
      </c>
      <c r="O1173" s="372">
        <v>0</v>
      </c>
      <c r="P1173" s="372">
        <v>0</v>
      </c>
      <c r="Q1173" s="372">
        <v>0</v>
      </c>
    </row>
    <row r="1174" ht="36" hidden="1" customHeight="1" spans="1:17">
      <c r="A1174" s="341">
        <v>2220102</v>
      </c>
      <c r="B1174" s="336" t="s">
        <v>146</v>
      </c>
      <c r="C1174" s="388">
        <v>0</v>
      </c>
      <c r="D1174" s="489">
        <f t="shared" si="238"/>
        <v>0</v>
      </c>
      <c r="E1174" s="488" t="str">
        <f t="shared" si="230"/>
        <v/>
      </c>
      <c r="F1174" s="197" t="str">
        <f t="shared" si="231"/>
        <v>否</v>
      </c>
      <c r="G1174" s="372" t="str">
        <f t="shared" si="232"/>
        <v>项</v>
      </c>
      <c r="H1174" s="372" t="str">
        <f t="shared" si="233"/>
        <v>222</v>
      </c>
      <c r="I1174" s="372" t="str">
        <f t="shared" si="229"/>
        <v>22201</v>
      </c>
      <c r="J1174" s="372">
        <f t="shared" si="236"/>
        <v>0</v>
      </c>
      <c r="K1174" s="372">
        <f t="shared" si="237"/>
        <v>0</v>
      </c>
      <c r="L1174" s="236">
        <v>0</v>
      </c>
      <c r="M1174" s="372">
        <v>0</v>
      </c>
      <c r="N1174" s="236">
        <v>0</v>
      </c>
      <c r="O1174" s="372">
        <v>0</v>
      </c>
      <c r="P1174" s="372">
        <v>0</v>
      </c>
      <c r="Q1174" s="372">
        <v>0</v>
      </c>
    </row>
    <row r="1175" ht="36" hidden="1" customHeight="1" spans="1:17">
      <c r="A1175" s="341">
        <v>2220103</v>
      </c>
      <c r="B1175" s="336" t="s">
        <v>147</v>
      </c>
      <c r="C1175" s="388">
        <v>0</v>
      </c>
      <c r="D1175" s="489">
        <f t="shared" si="238"/>
        <v>0</v>
      </c>
      <c r="E1175" s="488" t="str">
        <f t="shared" si="230"/>
        <v/>
      </c>
      <c r="F1175" s="197" t="str">
        <f t="shared" si="231"/>
        <v>否</v>
      </c>
      <c r="G1175" s="372" t="str">
        <f t="shared" si="232"/>
        <v>项</v>
      </c>
      <c r="H1175" s="372" t="str">
        <f t="shared" si="233"/>
        <v>222</v>
      </c>
      <c r="I1175" s="372" t="str">
        <f t="shared" si="229"/>
        <v>22201</v>
      </c>
      <c r="J1175" s="372">
        <f t="shared" si="236"/>
        <v>0</v>
      </c>
      <c r="K1175" s="372">
        <f t="shared" si="237"/>
        <v>0</v>
      </c>
      <c r="L1175" s="236">
        <v>0</v>
      </c>
      <c r="M1175" s="372">
        <v>0</v>
      </c>
      <c r="N1175" s="236">
        <v>0</v>
      </c>
      <c r="O1175" s="372">
        <v>0</v>
      </c>
      <c r="P1175" s="372">
        <v>0</v>
      </c>
      <c r="Q1175" s="372">
        <v>0</v>
      </c>
    </row>
    <row r="1176" ht="36" hidden="1" customHeight="1" spans="1:17">
      <c r="A1176" s="341">
        <v>2220104</v>
      </c>
      <c r="B1176" s="336" t="s">
        <v>1741</v>
      </c>
      <c r="C1176" s="388">
        <v>0</v>
      </c>
      <c r="D1176" s="489">
        <f t="shared" si="238"/>
        <v>0</v>
      </c>
      <c r="E1176" s="488" t="str">
        <f t="shared" si="230"/>
        <v/>
      </c>
      <c r="F1176" s="197" t="str">
        <f t="shared" si="231"/>
        <v>否</v>
      </c>
      <c r="G1176" s="372" t="str">
        <f t="shared" si="232"/>
        <v>项</v>
      </c>
      <c r="H1176" s="372" t="str">
        <f t="shared" si="233"/>
        <v>222</v>
      </c>
      <c r="I1176" s="372" t="str">
        <f t="shared" si="229"/>
        <v>22201</v>
      </c>
      <c r="J1176" s="372">
        <f t="shared" si="236"/>
        <v>0</v>
      </c>
      <c r="K1176" s="372">
        <f t="shared" si="237"/>
        <v>0</v>
      </c>
      <c r="L1176" s="236">
        <v>0</v>
      </c>
      <c r="M1176" s="372">
        <v>0</v>
      </c>
      <c r="N1176" s="236">
        <v>0</v>
      </c>
      <c r="O1176" s="372">
        <v>0</v>
      </c>
      <c r="P1176" s="372">
        <v>0</v>
      </c>
      <c r="Q1176" s="372">
        <v>0</v>
      </c>
    </row>
    <row r="1177" ht="36" hidden="1" customHeight="1" spans="1:17">
      <c r="A1177" s="341">
        <v>2220105</v>
      </c>
      <c r="B1177" s="336" t="s">
        <v>1742</v>
      </c>
      <c r="C1177" s="388"/>
      <c r="D1177" s="489"/>
      <c r="E1177" s="488" t="str">
        <f t="shared" si="230"/>
        <v/>
      </c>
      <c r="F1177" s="197" t="str">
        <f t="shared" si="231"/>
        <v>否</v>
      </c>
      <c r="G1177" s="372" t="str">
        <f t="shared" si="232"/>
        <v>项</v>
      </c>
      <c r="H1177" s="372" t="str">
        <f t="shared" si="233"/>
        <v>222</v>
      </c>
      <c r="I1177" s="372" t="str">
        <f t="shared" si="229"/>
        <v>22201</v>
      </c>
      <c r="J1177" s="372">
        <f t="shared" si="236"/>
        <v>0</v>
      </c>
      <c r="K1177" s="372">
        <f t="shared" si="237"/>
        <v>0</v>
      </c>
      <c r="L1177" s="236">
        <v>0</v>
      </c>
      <c r="M1177" s="372">
        <v>0</v>
      </c>
      <c r="N1177" s="236">
        <v>0</v>
      </c>
      <c r="O1177" s="372">
        <v>0</v>
      </c>
      <c r="P1177" s="372">
        <v>0</v>
      </c>
      <c r="Q1177" s="372">
        <v>0</v>
      </c>
    </row>
    <row r="1178" ht="33" customHeight="1" spans="1:17">
      <c r="A1178" s="341">
        <v>2220106</v>
      </c>
      <c r="B1178" s="336" t="s">
        <v>163</v>
      </c>
      <c r="C1178" s="388">
        <v>55</v>
      </c>
      <c r="D1178" s="489">
        <v>155</v>
      </c>
      <c r="E1178" s="488">
        <f t="shared" si="230"/>
        <v>1.81818181818182</v>
      </c>
      <c r="F1178" s="197" t="str">
        <f t="shared" si="231"/>
        <v>是</v>
      </c>
      <c r="G1178" s="372" t="str">
        <f t="shared" si="232"/>
        <v>项</v>
      </c>
      <c r="H1178" s="372" t="str">
        <f t="shared" si="233"/>
        <v>222</v>
      </c>
      <c r="I1178" s="372" t="str">
        <f t="shared" si="229"/>
        <v>22201</v>
      </c>
      <c r="J1178" s="372">
        <f t="shared" si="236"/>
        <v>155</v>
      </c>
      <c r="K1178" s="372">
        <f t="shared" si="237"/>
        <v>155</v>
      </c>
      <c r="L1178" s="236">
        <v>0</v>
      </c>
      <c r="M1178" s="372">
        <v>155</v>
      </c>
      <c r="N1178" s="236">
        <v>0</v>
      </c>
      <c r="O1178" s="372">
        <v>0</v>
      </c>
      <c r="P1178" s="372">
        <v>0</v>
      </c>
      <c r="Q1178" s="372">
        <v>0</v>
      </c>
    </row>
    <row r="1179" ht="36" hidden="1" customHeight="1" spans="1:17">
      <c r="A1179" s="341">
        <v>2220107</v>
      </c>
      <c r="B1179" s="336" t="s">
        <v>1085</v>
      </c>
      <c r="C1179" s="388">
        <v>0</v>
      </c>
      <c r="D1179" s="489">
        <f t="shared" si="238"/>
        <v>0</v>
      </c>
      <c r="E1179" s="488" t="str">
        <f t="shared" si="230"/>
        <v/>
      </c>
      <c r="F1179" s="197" t="str">
        <f t="shared" si="231"/>
        <v>否</v>
      </c>
      <c r="G1179" s="372" t="str">
        <f t="shared" si="232"/>
        <v>项</v>
      </c>
      <c r="H1179" s="372" t="str">
        <f t="shared" si="233"/>
        <v>222</v>
      </c>
      <c r="I1179" s="372" t="str">
        <f t="shared" si="229"/>
        <v>22201</v>
      </c>
      <c r="J1179" s="372">
        <f t="shared" si="236"/>
        <v>0</v>
      </c>
      <c r="K1179" s="372">
        <f t="shared" si="237"/>
        <v>0</v>
      </c>
      <c r="L1179" s="236">
        <v>0</v>
      </c>
      <c r="M1179" s="372">
        <v>0</v>
      </c>
      <c r="N1179" s="236">
        <v>0</v>
      </c>
      <c r="O1179" s="372">
        <v>0</v>
      </c>
      <c r="P1179" s="372">
        <v>0</v>
      </c>
      <c r="Q1179" s="372">
        <v>0</v>
      </c>
    </row>
    <row r="1180" ht="36" hidden="1" customHeight="1" spans="1:17">
      <c r="A1180" s="341">
        <v>2220112</v>
      </c>
      <c r="B1180" s="336" t="s">
        <v>1086</v>
      </c>
      <c r="C1180" s="388">
        <v>0</v>
      </c>
      <c r="D1180" s="489">
        <f t="shared" si="238"/>
        <v>0</v>
      </c>
      <c r="E1180" s="488" t="str">
        <f t="shared" si="230"/>
        <v/>
      </c>
      <c r="F1180" s="197" t="str">
        <f t="shared" si="231"/>
        <v>否</v>
      </c>
      <c r="G1180" s="372" t="str">
        <f t="shared" si="232"/>
        <v>项</v>
      </c>
      <c r="H1180" s="372" t="str">
        <f t="shared" si="233"/>
        <v>222</v>
      </c>
      <c r="I1180" s="372" t="str">
        <f t="shared" si="229"/>
        <v>22201</v>
      </c>
      <c r="J1180" s="372">
        <f t="shared" si="236"/>
        <v>0</v>
      </c>
      <c r="K1180" s="372">
        <f t="shared" si="237"/>
        <v>0</v>
      </c>
      <c r="L1180" s="236">
        <v>0</v>
      </c>
      <c r="M1180" s="372">
        <v>0</v>
      </c>
      <c r="N1180" s="236">
        <v>0</v>
      </c>
      <c r="O1180" s="372">
        <v>0</v>
      </c>
      <c r="P1180" s="372">
        <v>0</v>
      </c>
      <c r="Q1180" s="372">
        <v>0</v>
      </c>
    </row>
    <row r="1181" ht="36" hidden="1" customHeight="1" spans="1:17">
      <c r="A1181" s="341">
        <v>2220113</v>
      </c>
      <c r="B1181" s="336" t="s">
        <v>1087</v>
      </c>
      <c r="C1181" s="388">
        <v>0</v>
      </c>
      <c r="D1181" s="489">
        <f t="shared" si="238"/>
        <v>0</v>
      </c>
      <c r="E1181" s="488" t="str">
        <f t="shared" si="230"/>
        <v/>
      </c>
      <c r="F1181" s="197" t="str">
        <f t="shared" si="231"/>
        <v>否</v>
      </c>
      <c r="G1181" s="372" t="str">
        <f t="shared" si="232"/>
        <v>项</v>
      </c>
      <c r="H1181" s="372" t="str">
        <f t="shared" si="233"/>
        <v>222</v>
      </c>
      <c r="I1181" s="372" t="str">
        <f t="shared" si="229"/>
        <v>22201</v>
      </c>
      <c r="J1181" s="372">
        <f t="shared" si="236"/>
        <v>0</v>
      </c>
      <c r="K1181" s="372">
        <f t="shared" si="237"/>
        <v>0</v>
      </c>
      <c r="L1181" s="236">
        <v>0</v>
      </c>
      <c r="M1181" s="372">
        <v>0</v>
      </c>
      <c r="N1181" s="236">
        <v>0</v>
      </c>
      <c r="O1181" s="372">
        <v>0</v>
      </c>
      <c r="P1181" s="372">
        <v>0</v>
      </c>
      <c r="Q1181" s="372">
        <v>0</v>
      </c>
    </row>
    <row r="1182" ht="36" hidden="1" customHeight="1" spans="1:17">
      <c r="A1182" s="341">
        <v>2220114</v>
      </c>
      <c r="B1182" s="336" t="s">
        <v>1088</v>
      </c>
      <c r="C1182" s="388">
        <v>0</v>
      </c>
      <c r="D1182" s="489">
        <f t="shared" si="238"/>
        <v>0</v>
      </c>
      <c r="E1182" s="488" t="str">
        <f t="shared" si="230"/>
        <v/>
      </c>
      <c r="F1182" s="197" t="str">
        <f t="shared" si="231"/>
        <v>否</v>
      </c>
      <c r="G1182" s="372" t="str">
        <f t="shared" si="232"/>
        <v>项</v>
      </c>
      <c r="H1182" s="372" t="str">
        <f t="shared" si="233"/>
        <v>222</v>
      </c>
      <c r="I1182" s="372" t="str">
        <f t="shared" si="229"/>
        <v>22201</v>
      </c>
      <c r="J1182" s="372">
        <f t="shared" si="236"/>
        <v>0</v>
      </c>
      <c r="K1182" s="372">
        <f t="shared" si="237"/>
        <v>0</v>
      </c>
      <c r="L1182" s="236">
        <v>0</v>
      </c>
      <c r="M1182" s="372">
        <v>0</v>
      </c>
      <c r="N1182" s="236">
        <v>0</v>
      </c>
      <c r="O1182" s="372">
        <v>0</v>
      </c>
      <c r="P1182" s="372">
        <v>0</v>
      </c>
      <c r="Q1182" s="372">
        <v>0</v>
      </c>
    </row>
    <row r="1183" ht="33" customHeight="1" spans="1:17">
      <c r="A1183" s="341">
        <v>2220115</v>
      </c>
      <c r="B1183" s="336" t="s">
        <v>1089</v>
      </c>
      <c r="C1183" s="388">
        <v>47</v>
      </c>
      <c r="D1183" s="489">
        <v>74</v>
      </c>
      <c r="E1183" s="488">
        <f t="shared" si="230"/>
        <v>0.574468085106383</v>
      </c>
      <c r="F1183" s="197" t="str">
        <f t="shared" si="231"/>
        <v>是</v>
      </c>
      <c r="G1183" s="372" t="str">
        <f t="shared" si="232"/>
        <v>项</v>
      </c>
      <c r="H1183" s="372" t="str">
        <f t="shared" si="233"/>
        <v>222</v>
      </c>
      <c r="I1183" s="372" t="str">
        <f t="shared" si="229"/>
        <v>22201</v>
      </c>
      <c r="J1183" s="372">
        <f t="shared" si="236"/>
        <v>74</v>
      </c>
      <c r="K1183" s="372">
        <f t="shared" si="237"/>
        <v>74</v>
      </c>
      <c r="L1183" s="236">
        <v>0</v>
      </c>
      <c r="M1183" s="372">
        <v>47</v>
      </c>
      <c r="N1183" s="236">
        <v>0</v>
      </c>
      <c r="O1183" s="372">
        <v>27</v>
      </c>
      <c r="P1183" s="372">
        <v>0</v>
      </c>
      <c r="Q1183" s="372">
        <v>0</v>
      </c>
    </row>
    <row r="1184" ht="36" hidden="1" customHeight="1" spans="1:17">
      <c r="A1184" s="341">
        <v>2220118</v>
      </c>
      <c r="B1184" s="336" t="s">
        <v>1090</v>
      </c>
      <c r="C1184" s="388">
        <v>0</v>
      </c>
      <c r="D1184" s="489">
        <f t="shared" si="238"/>
        <v>0</v>
      </c>
      <c r="E1184" s="488" t="str">
        <f t="shared" si="230"/>
        <v/>
      </c>
      <c r="F1184" s="197" t="str">
        <f t="shared" si="231"/>
        <v>否</v>
      </c>
      <c r="G1184" s="372" t="str">
        <f t="shared" si="232"/>
        <v>项</v>
      </c>
      <c r="H1184" s="372" t="str">
        <f t="shared" si="233"/>
        <v>222</v>
      </c>
      <c r="I1184" s="372" t="str">
        <f t="shared" si="229"/>
        <v>22201</v>
      </c>
      <c r="J1184" s="372">
        <f t="shared" si="236"/>
        <v>0</v>
      </c>
      <c r="K1184" s="372">
        <f t="shared" si="237"/>
        <v>0</v>
      </c>
      <c r="L1184" s="236">
        <v>0</v>
      </c>
      <c r="M1184" s="372">
        <v>0</v>
      </c>
      <c r="N1184" s="236">
        <v>0</v>
      </c>
      <c r="O1184" s="372">
        <v>0</v>
      </c>
      <c r="P1184" s="372">
        <v>0</v>
      </c>
      <c r="Q1184" s="372">
        <v>0</v>
      </c>
    </row>
    <row r="1185" ht="36" hidden="1" customHeight="1" spans="1:17">
      <c r="A1185" s="493">
        <v>2220119</v>
      </c>
      <c r="B1185" s="501" t="s">
        <v>1743</v>
      </c>
      <c r="C1185" s="388"/>
      <c r="D1185" s="489">
        <f t="shared" si="238"/>
        <v>0</v>
      </c>
      <c r="E1185" s="488" t="str">
        <f t="shared" si="230"/>
        <v/>
      </c>
      <c r="F1185" s="197" t="str">
        <f t="shared" si="231"/>
        <v>否</v>
      </c>
      <c r="G1185" s="372" t="str">
        <f t="shared" si="232"/>
        <v>项</v>
      </c>
      <c r="H1185" s="372" t="str">
        <f t="shared" si="233"/>
        <v>222</v>
      </c>
      <c r="I1185" s="372" t="str">
        <f t="shared" ref="I1185:I1194" si="239">LEFT(A1185,5)</f>
        <v>22201</v>
      </c>
      <c r="J1185" s="372">
        <f t="shared" si="236"/>
        <v>0</v>
      </c>
      <c r="K1185" s="372">
        <f t="shared" si="237"/>
        <v>0</v>
      </c>
      <c r="L1185" s="236">
        <v>0</v>
      </c>
      <c r="M1185" s="372">
        <v>0</v>
      </c>
      <c r="N1185" s="236">
        <v>0</v>
      </c>
      <c r="O1185" s="372">
        <v>0</v>
      </c>
      <c r="P1185" s="372">
        <v>0</v>
      </c>
      <c r="Q1185" s="372">
        <v>0</v>
      </c>
    </row>
    <row r="1186" ht="36" hidden="1" customHeight="1" spans="1:17">
      <c r="A1186" s="493">
        <v>2220120</v>
      </c>
      <c r="B1186" s="501" t="s">
        <v>1744</v>
      </c>
      <c r="C1186" s="388"/>
      <c r="D1186" s="489">
        <f t="shared" si="238"/>
        <v>0</v>
      </c>
      <c r="E1186" s="488" t="str">
        <f t="shared" si="230"/>
        <v/>
      </c>
      <c r="F1186" s="197" t="str">
        <f t="shared" si="231"/>
        <v>否</v>
      </c>
      <c r="G1186" s="372" t="str">
        <f t="shared" si="232"/>
        <v>项</v>
      </c>
      <c r="H1186" s="372" t="str">
        <f t="shared" si="233"/>
        <v>222</v>
      </c>
      <c r="I1186" s="372" t="str">
        <f t="shared" si="239"/>
        <v>22201</v>
      </c>
      <c r="J1186" s="372">
        <f t="shared" si="236"/>
        <v>0</v>
      </c>
      <c r="K1186" s="372">
        <f t="shared" si="237"/>
        <v>0</v>
      </c>
      <c r="L1186" s="236">
        <v>0</v>
      </c>
      <c r="M1186" s="372">
        <v>0</v>
      </c>
      <c r="N1186" s="236">
        <v>0</v>
      </c>
      <c r="O1186" s="372">
        <v>0</v>
      </c>
      <c r="P1186" s="372">
        <v>0</v>
      </c>
      <c r="Q1186" s="372">
        <v>0</v>
      </c>
    </row>
    <row r="1187" ht="36" customHeight="1" spans="1:17">
      <c r="A1187" s="493">
        <v>2220121</v>
      </c>
      <c r="B1187" s="501" t="s">
        <v>1745</v>
      </c>
      <c r="C1187" s="388"/>
      <c r="D1187" s="489">
        <v>7</v>
      </c>
      <c r="E1187" s="488" t="str">
        <f t="shared" si="230"/>
        <v/>
      </c>
      <c r="F1187" s="197" t="str">
        <f t="shared" si="231"/>
        <v>是</v>
      </c>
      <c r="G1187" s="372" t="str">
        <f t="shared" si="232"/>
        <v>项</v>
      </c>
      <c r="H1187" s="372" t="str">
        <f t="shared" si="233"/>
        <v>222</v>
      </c>
      <c r="I1187" s="372" t="str">
        <f t="shared" si="239"/>
        <v>22201</v>
      </c>
      <c r="J1187" s="372">
        <f t="shared" si="236"/>
        <v>7</v>
      </c>
      <c r="K1187" s="372">
        <f t="shared" si="237"/>
        <v>7.3</v>
      </c>
      <c r="L1187" s="236">
        <v>0</v>
      </c>
      <c r="M1187" s="372">
        <v>0</v>
      </c>
      <c r="N1187" s="236">
        <v>0</v>
      </c>
      <c r="O1187" s="372">
        <v>0</v>
      </c>
      <c r="P1187" s="372">
        <v>7.3</v>
      </c>
      <c r="Q1187" s="372">
        <v>0</v>
      </c>
    </row>
    <row r="1188" ht="36" hidden="1" customHeight="1" spans="1:17">
      <c r="A1188" s="341">
        <v>2220150</v>
      </c>
      <c r="B1188" s="336" t="s">
        <v>154</v>
      </c>
      <c r="C1188" s="388">
        <v>0</v>
      </c>
      <c r="D1188" s="489">
        <f t="shared" si="238"/>
        <v>0</v>
      </c>
      <c r="E1188" s="488" t="str">
        <f t="shared" si="230"/>
        <v/>
      </c>
      <c r="F1188" s="197" t="str">
        <f t="shared" si="231"/>
        <v>否</v>
      </c>
      <c r="G1188" s="372" t="str">
        <f t="shared" si="232"/>
        <v>项</v>
      </c>
      <c r="H1188" s="372" t="str">
        <f t="shared" si="233"/>
        <v>222</v>
      </c>
      <c r="I1188" s="372" t="str">
        <f t="shared" si="239"/>
        <v>22201</v>
      </c>
      <c r="J1188" s="372">
        <f t="shared" si="236"/>
        <v>0</v>
      </c>
      <c r="K1188" s="372">
        <f t="shared" si="237"/>
        <v>0</v>
      </c>
      <c r="L1188" s="236">
        <v>0</v>
      </c>
      <c r="M1188" s="372">
        <v>0</v>
      </c>
      <c r="N1188" s="236">
        <v>0</v>
      </c>
      <c r="O1188" s="372">
        <v>0</v>
      </c>
      <c r="P1188" s="372">
        <v>0</v>
      </c>
      <c r="Q1188" s="372">
        <v>0</v>
      </c>
    </row>
    <row r="1189" ht="33" hidden="1" customHeight="1" spans="1:17">
      <c r="A1189" s="341">
        <v>2220199</v>
      </c>
      <c r="B1189" s="336" t="s">
        <v>1746</v>
      </c>
      <c r="C1189" s="388">
        <v>0</v>
      </c>
      <c r="D1189" s="489">
        <f t="shared" si="238"/>
        <v>0</v>
      </c>
      <c r="E1189" s="488" t="str">
        <f t="shared" si="230"/>
        <v/>
      </c>
      <c r="F1189" s="197" t="str">
        <f t="shared" si="231"/>
        <v>否</v>
      </c>
      <c r="G1189" s="372" t="str">
        <f t="shared" si="232"/>
        <v>项</v>
      </c>
      <c r="H1189" s="372" t="str">
        <f t="shared" si="233"/>
        <v>222</v>
      </c>
      <c r="I1189" s="372" t="str">
        <f t="shared" si="239"/>
        <v>22201</v>
      </c>
      <c r="J1189" s="372">
        <f t="shared" si="236"/>
        <v>0</v>
      </c>
      <c r="K1189" s="372">
        <f t="shared" si="237"/>
        <v>0</v>
      </c>
      <c r="L1189" s="236">
        <v>0</v>
      </c>
      <c r="M1189" s="372">
        <v>0</v>
      </c>
      <c r="N1189" s="236">
        <v>0</v>
      </c>
      <c r="O1189" s="372">
        <v>0</v>
      </c>
      <c r="P1189" s="372">
        <v>0</v>
      </c>
      <c r="Q1189" s="372">
        <v>0</v>
      </c>
    </row>
    <row r="1190" ht="36" hidden="1" customHeight="1" spans="1:16">
      <c r="A1190" s="341">
        <v>22203</v>
      </c>
      <c r="B1190" s="336" t="s">
        <v>1102</v>
      </c>
      <c r="C1190" s="487">
        <f>SUM(C1191:C1196)</f>
        <v>0</v>
      </c>
      <c r="D1190" s="487">
        <f>SUM(D1191:D1196)</f>
        <v>0</v>
      </c>
      <c r="E1190" s="488" t="str">
        <f t="shared" si="230"/>
        <v/>
      </c>
      <c r="F1190" s="197" t="str">
        <f t="shared" ref="F1190:F1195" si="240">IF(LEN(A1190)=3,"是",IF(B1190&lt;&gt;"",IF(SUM(C1190:D1190)&lt;&gt;0,"是","否"),"是"))</f>
        <v>否</v>
      </c>
      <c r="G1190" s="372" t="str">
        <f t="shared" si="232"/>
        <v>款</v>
      </c>
      <c r="H1190" s="372" t="str">
        <f t="shared" si="233"/>
        <v>222</v>
      </c>
      <c r="I1190" s="372" t="str">
        <f t="shared" si="239"/>
        <v>22203</v>
      </c>
      <c r="J1190" s="372">
        <f t="shared" si="236"/>
        <v>0</v>
      </c>
      <c r="K1190" s="372">
        <f t="shared" si="237"/>
        <v>0</v>
      </c>
      <c r="L1190" s="236">
        <v>0</v>
      </c>
      <c r="N1190" s="236">
        <v>0</v>
      </c>
      <c r="O1190" s="372">
        <v>0</v>
      </c>
      <c r="P1190" s="372">
        <v>0</v>
      </c>
    </row>
    <row r="1191" ht="36" hidden="1" customHeight="1" spans="1:17">
      <c r="A1191" s="341">
        <v>2220301</v>
      </c>
      <c r="B1191" s="336" t="s">
        <v>1103</v>
      </c>
      <c r="C1191" s="388">
        <v>0</v>
      </c>
      <c r="D1191" s="489">
        <f>ROUND(J1191-Q1191,0)</f>
        <v>0</v>
      </c>
      <c r="E1191" s="488" t="str">
        <f>IF(C1191&lt;&gt;0,D1191/C1191-1,"")</f>
        <v/>
      </c>
      <c r="F1191" s="197" t="str">
        <f t="shared" si="240"/>
        <v>否</v>
      </c>
      <c r="G1191" s="372" t="str">
        <f>IF(LEN(A1191)=3,"类",IF(LEN(A1191)=5,"款","项"))</f>
        <v>项</v>
      </c>
      <c r="H1191" s="372" t="str">
        <f t="shared" si="233"/>
        <v>222</v>
      </c>
      <c r="I1191" s="372" t="str">
        <f t="shared" si="239"/>
        <v>22203</v>
      </c>
      <c r="J1191" s="372">
        <f t="shared" si="236"/>
        <v>0</v>
      </c>
      <c r="K1191" s="372">
        <f t="shared" si="237"/>
        <v>0</v>
      </c>
      <c r="L1191" s="236">
        <v>0</v>
      </c>
      <c r="M1191" s="372">
        <v>0</v>
      </c>
      <c r="N1191" s="236">
        <v>0</v>
      </c>
      <c r="O1191" s="372">
        <v>0</v>
      </c>
      <c r="P1191" s="372">
        <v>0</v>
      </c>
      <c r="Q1191" s="372">
        <v>0</v>
      </c>
    </row>
    <row r="1192" ht="36" hidden="1" customHeight="1" spans="1:17">
      <c r="A1192" s="341">
        <v>2220303</v>
      </c>
      <c r="B1192" s="336" t="s">
        <v>1747</v>
      </c>
      <c r="C1192" s="388">
        <v>0</v>
      </c>
      <c r="D1192" s="489">
        <f>ROUND(J1192-Q1192,0)</f>
        <v>0</v>
      </c>
      <c r="E1192" s="488" t="str">
        <f>IF(C1192&lt;&gt;0,D1192/C1192-1,"")</f>
        <v/>
      </c>
      <c r="F1192" s="197" t="str">
        <f t="shared" si="240"/>
        <v>否</v>
      </c>
      <c r="G1192" s="372" t="str">
        <f>IF(LEN(A1192)=3,"类",IF(LEN(A1192)=5,"款","项"))</f>
        <v>项</v>
      </c>
      <c r="H1192" s="372" t="str">
        <f>LEFT(A1192,3)</f>
        <v>222</v>
      </c>
      <c r="I1192" s="372" t="str">
        <f t="shared" si="239"/>
        <v>22203</v>
      </c>
      <c r="J1192" s="372">
        <f t="shared" si="236"/>
        <v>0</v>
      </c>
      <c r="K1192" s="372">
        <f t="shared" si="237"/>
        <v>0</v>
      </c>
      <c r="L1192" s="236">
        <v>0</v>
      </c>
      <c r="M1192" s="372">
        <v>0</v>
      </c>
      <c r="N1192" s="236">
        <v>0</v>
      </c>
      <c r="O1192" s="372">
        <v>0</v>
      </c>
      <c r="P1192" s="372">
        <v>0</v>
      </c>
      <c r="Q1192" s="372">
        <v>0</v>
      </c>
    </row>
    <row r="1193" ht="36" hidden="1" customHeight="1" spans="1:17">
      <c r="A1193" s="341">
        <v>2220304</v>
      </c>
      <c r="B1193" s="336" t="s">
        <v>1105</v>
      </c>
      <c r="C1193" s="388">
        <v>0</v>
      </c>
      <c r="D1193" s="489">
        <f>ROUND(J1193-Q1193,0)</f>
        <v>0</v>
      </c>
      <c r="E1193" s="488" t="str">
        <f>IF(C1193&lt;&gt;0,D1193/C1193-1,"")</f>
        <v/>
      </c>
      <c r="F1193" s="197" t="str">
        <f t="shared" si="240"/>
        <v>否</v>
      </c>
      <c r="G1193" s="372" t="str">
        <f>IF(LEN(A1193)=3,"类",IF(LEN(A1193)=5,"款","项"))</f>
        <v>项</v>
      </c>
      <c r="H1193" s="372" t="str">
        <f>LEFT(A1193,3)</f>
        <v>222</v>
      </c>
      <c r="I1193" s="372" t="str">
        <f t="shared" si="239"/>
        <v>22203</v>
      </c>
      <c r="J1193" s="372">
        <f t="shared" si="236"/>
        <v>0</v>
      </c>
      <c r="K1193" s="372">
        <f t="shared" si="237"/>
        <v>0</v>
      </c>
      <c r="L1193" s="236">
        <v>0</v>
      </c>
      <c r="M1193" s="372">
        <v>0</v>
      </c>
      <c r="N1193" s="236">
        <v>0</v>
      </c>
      <c r="O1193" s="372">
        <v>0</v>
      </c>
      <c r="P1193" s="372">
        <v>0</v>
      </c>
      <c r="Q1193" s="372">
        <v>0</v>
      </c>
    </row>
    <row r="1194" ht="36" hidden="1" customHeight="1" spans="1:17">
      <c r="A1194" s="493">
        <v>2220305</v>
      </c>
      <c r="B1194" s="501" t="s">
        <v>1748</v>
      </c>
      <c r="C1194" s="388"/>
      <c r="D1194" s="489">
        <f>ROUND(J1194-Q1194,0)</f>
        <v>0</v>
      </c>
      <c r="E1194" s="488" t="str">
        <f>IF(C1194&lt;&gt;0,D1194/C1194-1,"")</f>
        <v/>
      </c>
      <c r="F1194" s="197" t="str">
        <f t="shared" si="240"/>
        <v>否</v>
      </c>
      <c r="G1194" s="372" t="str">
        <f>IF(LEN(A1194)=3,"类",IF(LEN(A1194)=5,"款","项"))</f>
        <v>项</v>
      </c>
      <c r="H1194" s="372" t="str">
        <f>LEFT(A1194,3)</f>
        <v>222</v>
      </c>
      <c r="I1194" s="372" t="str">
        <f t="shared" si="239"/>
        <v>22203</v>
      </c>
      <c r="J1194" s="372">
        <f t="shared" si="236"/>
        <v>0</v>
      </c>
      <c r="K1194" s="372">
        <f t="shared" si="237"/>
        <v>0</v>
      </c>
      <c r="L1194" s="236">
        <v>0</v>
      </c>
      <c r="M1194" s="372">
        <v>0</v>
      </c>
      <c r="N1194" s="236">
        <v>0</v>
      </c>
      <c r="O1194" s="372">
        <v>0</v>
      </c>
      <c r="P1194" s="372">
        <v>0</v>
      </c>
      <c r="Q1194" s="372">
        <v>0</v>
      </c>
    </row>
    <row r="1195" ht="36" hidden="1" customHeight="1" spans="1:17">
      <c r="A1195" s="503">
        <v>2220306</v>
      </c>
      <c r="B1195" s="501" t="s">
        <v>1749</v>
      </c>
      <c r="C1195" s="388"/>
      <c r="D1195" s="489"/>
      <c r="E1195" s="488"/>
      <c r="F1195" s="197" t="str">
        <f t="shared" si="240"/>
        <v>否</v>
      </c>
      <c r="G1195" s="372" t="s">
        <v>1667</v>
      </c>
      <c r="J1195" s="372">
        <f t="shared" si="236"/>
        <v>0</v>
      </c>
      <c r="K1195" s="372">
        <f t="shared" si="237"/>
        <v>0</v>
      </c>
      <c r="L1195" s="236">
        <v>0</v>
      </c>
      <c r="M1195" s="372">
        <v>0</v>
      </c>
      <c r="N1195" s="236">
        <v>0</v>
      </c>
      <c r="O1195" s="372">
        <v>0</v>
      </c>
      <c r="P1195" s="372">
        <v>0</v>
      </c>
      <c r="Q1195" s="372">
        <v>0</v>
      </c>
    </row>
    <row r="1196" ht="36" hidden="1" customHeight="1" spans="1:17">
      <c r="A1196" s="341">
        <v>2220399</v>
      </c>
      <c r="B1196" s="336" t="s">
        <v>1106</v>
      </c>
      <c r="C1196" s="388">
        <v>0</v>
      </c>
      <c r="D1196" s="489">
        <f>ROUND(J1196-Q1196,0)</f>
        <v>0</v>
      </c>
      <c r="E1196" s="488" t="str">
        <f t="shared" ref="E1196:E1241" si="241">IF(C1196&lt;&gt;0,D1196/C1196-1,"")</f>
        <v/>
      </c>
      <c r="F1196" s="197" t="str">
        <f t="shared" ref="F1196:F1241" si="242">IF(LEN(A1196)=3,"是",IF(B1196&lt;&gt;"",IF(SUM(C1196:D1196)&lt;&gt;0,"是","否"),"是"))</f>
        <v>否</v>
      </c>
      <c r="G1196" s="372" t="str">
        <f t="shared" ref="G1196:G1241" si="243">IF(LEN(A1196)=3,"类",IF(LEN(A1196)=5,"款","项"))</f>
        <v>项</v>
      </c>
      <c r="H1196" s="372" t="str">
        <f t="shared" ref="H1196:H1242" si="244">LEFT(A1196,3)</f>
        <v>222</v>
      </c>
      <c r="I1196" s="372" t="str">
        <f t="shared" ref="I1196:I1235" si="245">LEFT(A1196,5)</f>
        <v>22203</v>
      </c>
      <c r="J1196" s="372">
        <f t="shared" si="236"/>
        <v>0</v>
      </c>
      <c r="K1196" s="372">
        <f t="shared" si="237"/>
        <v>0</v>
      </c>
      <c r="L1196" s="236">
        <v>0</v>
      </c>
      <c r="M1196" s="372">
        <v>0</v>
      </c>
      <c r="N1196" s="236">
        <v>0</v>
      </c>
      <c r="O1196" s="372">
        <v>0</v>
      </c>
      <c r="P1196" s="372">
        <v>0</v>
      </c>
      <c r="Q1196" s="372">
        <v>0</v>
      </c>
    </row>
    <row r="1197" ht="33" customHeight="1" spans="1:16">
      <c r="A1197" s="341">
        <v>22204</v>
      </c>
      <c r="B1197" s="336" t="s">
        <v>1107</v>
      </c>
      <c r="C1197" s="487">
        <f>SUM(C1198:C1202)</f>
        <v>133</v>
      </c>
      <c r="D1197" s="487">
        <f>SUM(D1198:D1202)</f>
        <v>129</v>
      </c>
      <c r="E1197" s="488">
        <f t="shared" si="241"/>
        <v>-0.0300751879699248</v>
      </c>
      <c r="F1197" s="197" t="str">
        <f t="shared" si="242"/>
        <v>是</v>
      </c>
      <c r="G1197" s="372" t="str">
        <f t="shared" si="243"/>
        <v>款</v>
      </c>
      <c r="H1197" s="372" t="str">
        <f t="shared" si="244"/>
        <v>222</v>
      </c>
      <c r="I1197" s="372" t="str">
        <f t="shared" si="245"/>
        <v>22204</v>
      </c>
      <c r="J1197" s="372">
        <f t="shared" si="236"/>
        <v>0</v>
      </c>
      <c r="K1197" s="372">
        <f t="shared" si="237"/>
        <v>0</v>
      </c>
      <c r="L1197" s="236">
        <v>0</v>
      </c>
      <c r="N1197" s="236">
        <v>0</v>
      </c>
      <c r="O1197" s="372">
        <v>0</v>
      </c>
      <c r="P1197" s="372">
        <v>0</v>
      </c>
    </row>
    <row r="1198" ht="33" customHeight="1" spans="1:17">
      <c r="A1198" s="341">
        <v>2220401</v>
      </c>
      <c r="B1198" s="336" t="s">
        <v>1108</v>
      </c>
      <c r="C1198" s="388">
        <v>133</v>
      </c>
      <c r="D1198" s="489">
        <v>129</v>
      </c>
      <c r="E1198" s="488">
        <f t="shared" si="241"/>
        <v>-0.0300751879699248</v>
      </c>
      <c r="F1198" s="197" t="str">
        <f t="shared" si="242"/>
        <v>是</v>
      </c>
      <c r="G1198" s="372" t="str">
        <f t="shared" si="243"/>
        <v>项</v>
      </c>
      <c r="H1198" s="372" t="str">
        <f t="shared" si="244"/>
        <v>222</v>
      </c>
      <c r="I1198" s="372" t="str">
        <f t="shared" si="245"/>
        <v>22204</v>
      </c>
      <c r="J1198" s="372">
        <f t="shared" si="236"/>
        <v>129</v>
      </c>
      <c r="K1198" s="372">
        <f t="shared" si="237"/>
        <v>128.6753</v>
      </c>
      <c r="L1198" s="236">
        <v>0</v>
      </c>
      <c r="M1198" s="372">
        <v>128.6753</v>
      </c>
      <c r="N1198" s="236">
        <v>0</v>
      </c>
      <c r="O1198" s="372">
        <v>0</v>
      </c>
      <c r="P1198" s="372">
        <v>0</v>
      </c>
      <c r="Q1198" s="372">
        <v>0</v>
      </c>
    </row>
    <row r="1199" ht="36" hidden="1" customHeight="1" spans="1:17">
      <c r="A1199" s="341">
        <v>2220402</v>
      </c>
      <c r="B1199" s="336" t="s">
        <v>1109</v>
      </c>
      <c r="C1199" s="388">
        <v>0</v>
      </c>
      <c r="D1199" s="489">
        <f>ROUND(J1199-Q1199,0)</f>
        <v>0</v>
      </c>
      <c r="E1199" s="488" t="str">
        <f t="shared" si="241"/>
        <v/>
      </c>
      <c r="F1199" s="197" t="str">
        <f t="shared" si="242"/>
        <v>否</v>
      </c>
      <c r="G1199" s="372" t="str">
        <f t="shared" si="243"/>
        <v>项</v>
      </c>
      <c r="H1199" s="372" t="str">
        <f t="shared" si="244"/>
        <v>222</v>
      </c>
      <c r="I1199" s="372" t="str">
        <f t="shared" si="245"/>
        <v>22204</v>
      </c>
      <c r="J1199" s="372">
        <f t="shared" si="236"/>
        <v>0</v>
      </c>
      <c r="K1199" s="372">
        <f t="shared" si="237"/>
        <v>0</v>
      </c>
      <c r="L1199" s="236">
        <v>0</v>
      </c>
      <c r="M1199" s="372">
        <v>0</v>
      </c>
      <c r="N1199" s="236">
        <v>0</v>
      </c>
      <c r="O1199" s="372">
        <v>0</v>
      </c>
      <c r="P1199" s="372">
        <v>0</v>
      </c>
      <c r="Q1199" s="372">
        <v>0</v>
      </c>
    </row>
    <row r="1200" ht="36" hidden="1" customHeight="1" spans="1:17">
      <c r="A1200" s="341">
        <v>2220403</v>
      </c>
      <c r="B1200" s="336" t="s">
        <v>1750</v>
      </c>
      <c r="C1200" s="388">
        <v>0</v>
      </c>
      <c r="D1200" s="489">
        <f>ROUND(J1200-Q1200,0)</f>
        <v>0</v>
      </c>
      <c r="E1200" s="488" t="str">
        <f t="shared" si="241"/>
        <v/>
      </c>
      <c r="F1200" s="197" t="str">
        <f t="shared" si="242"/>
        <v>否</v>
      </c>
      <c r="G1200" s="372" t="str">
        <f t="shared" si="243"/>
        <v>项</v>
      </c>
      <c r="H1200" s="372" t="str">
        <f t="shared" si="244"/>
        <v>222</v>
      </c>
      <c r="I1200" s="372" t="str">
        <f t="shared" si="245"/>
        <v>22204</v>
      </c>
      <c r="J1200" s="372">
        <f t="shared" si="236"/>
        <v>0</v>
      </c>
      <c r="K1200" s="372">
        <f t="shared" si="237"/>
        <v>0</v>
      </c>
      <c r="L1200" s="236">
        <v>0</v>
      </c>
      <c r="M1200" s="372">
        <v>0</v>
      </c>
      <c r="N1200" s="236">
        <v>0</v>
      </c>
      <c r="O1200" s="372">
        <v>0</v>
      </c>
      <c r="P1200" s="372">
        <v>0</v>
      </c>
      <c r="Q1200" s="372">
        <v>0</v>
      </c>
    </row>
    <row r="1201" ht="36" hidden="1" customHeight="1" spans="1:17">
      <c r="A1201" s="341">
        <v>2220404</v>
      </c>
      <c r="B1201" s="336" t="s">
        <v>1111</v>
      </c>
      <c r="C1201" s="388">
        <v>0</v>
      </c>
      <c r="D1201" s="489">
        <f>ROUND(J1201-Q1201,0)</f>
        <v>0</v>
      </c>
      <c r="E1201" s="488" t="str">
        <f t="shared" si="241"/>
        <v/>
      </c>
      <c r="F1201" s="197" t="str">
        <f t="shared" si="242"/>
        <v>否</v>
      </c>
      <c r="G1201" s="372" t="str">
        <f t="shared" si="243"/>
        <v>项</v>
      </c>
      <c r="H1201" s="372" t="str">
        <f t="shared" si="244"/>
        <v>222</v>
      </c>
      <c r="I1201" s="372" t="str">
        <f t="shared" si="245"/>
        <v>22204</v>
      </c>
      <c r="J1201" s="372">
        <f t="shared" si="236"/>
        <v>0</v>
      </c>
      <c r="K1201" s="372">
        <f t="shared" si="237"/>
        <v>0</v>
      </c>
      <c r="L1201" s="236">
        <v>0</v>
      </c>
      <c r="M1201" s="372">
        <v>0</v>
      </c>
      <c r="N1201" s="236">
        <v>0</v>
      </c>
      <c r="O1201" s="372">
        <v>0</v>
      </c>
      <c r="P1201" s="372">
        <v>0</v>
      </c>
      <c r="Q1201" s="372">
        <v>0</v>
      </c>
    </row>
    <row r="1202" ht="36" hidden="1" customHeight="1" spans="1:17">
      <c r="A1202" s="341">
        <v>2220499</v>
      </c>
      <c r="B1202" s="336" t="s">
        <v>1112</v>
      </c>
      <c r="C1202" s="388">
        <v>0</v>
      </c>
      <c r="D1202" s="489">
        <f>ROUND(J1202-Q1202,0)</f>
        <v>0</v>
      </c>
      <c r="E1202" s="488" t="str">
        <f t="shared" si="241"/>
        <v/>
      </c>
      <c r="F1202" s="197" t="str">
        <f t="shared" si="242"/>
        <v>否</v>
      </c>
      <c r="G1202" s="372" t="str">
        <f t="shared" si="243"/>
        <v>项</v>
      </c>
      <c r="H1202" s="372" t="str">
        <f t="shared" si="244"/>
        <v>222</v>
      </c>
      <c r="I1202" s="372" t="str">
        <f t="shared" si="245"/>
        <v>22204</v>
      </c>
      <c r="J1202" s="372">
        <f t="shared" si="236"/>
        <v>0</v>
      </c>
      <c r="K1202" s="372">
        <f t="shared" si="237"/>
        <v>0</v>
      </c>
      <c r="L1202" s="236">
        <v>0</v>
      </c>
      <c r="M1202" s="372">
        <v>0</v>
      </c>
      <c r="N1202" s="236">
        <v>0</v>
      </c>
      <c r="O1202" s="372">
        <v>0</v>
      </c>
      <c r="P1202" s="372">
        <v>0</v>
      </c>
      <c r="Q1202" s="372">
        <v>0</v>
      </c>
    </row>
    <row r="1203" ht="36" hidden="1" customHeight="1" spans="1:16">
      <c r="A1203" s="341">
        <v>22205</v>
      </c>
      <c r="B1203" s="336" t="s">
        <v>1113</v>
      </c>
      <c r="C1203" s="487">
        <f>SUM(C1204:C1215)</f>
        <v>0</v>
      </c>
      <c r="D1203" s="487">
        <f>SUM(D1204:D1215)</f>
        <v>0</v>
      </c>
      <c r="E1203" s="488" t="str">
        <f t="shared" si="241"/>
        <v/>
      </c>
      <c r="F1203" s="197" t="str">
        <f t="shared" si="242"/>
        <v>否</v>
      </c>
      <c r="G1203" s="372" t="str">
        <f t="shared" si="243"/>
        <v>款</v>
      </c>
      <c r="H1203" s="372" t="str">
        <f t="shared" si="244"/>
        <v>222</v>
      </c>
      <c r="I1203" s="372" t="str">
        <f t="shared" si="245"/>
        <v>22205</v>
      </c>
      <c r="J1203" s="372">
        <f t="shared" si="236"/>
        <v>0</v>
      </c>
      <c r="K1203" s="372">
        <f t="shared" si="237"/>
        <v>0</v>
      </c>
      <c r="L1203" s="236">
        <v>0</v>
      </c>
      <c r="N1203" s="236">
        <v>0</v>
      </c>
      <c r="O1203" s="372">
        <v>0</v>
      </c>
      <c r="P1203" s="372">
        <v>0</v>
      </c>
    </row>
    <row r="1204" ht="36" hidden="1" customHeight="1" spans="1:17">
      <c r="A1204" s="341">
        <v>2220501</v>
      </c>
      <c r="B1204" s="336" t="s">
        <v>1114</v>
      </c>
      <c r="C1204" s="388">
        <v>0</v>
      </c>
      <c r="D1204" s="489">
        <f t="shared" ref="D1204:D1215" si="246">ROUND(J1204-Q1204,0)</f>
        <v>0</v>
      </c>
      <c r="E1204" s="488" t="str">
        <f t="shared" si="241"/>
        <v/>
      </c>
      <c r="F1204" s="197" t="str">
        <f t="shared" si="242"/>
        <v>否</v>
      </c>
      <c r="G1204" s="372" t="str">
        <f t="shared" si="243"/>
        <v>项</v>
      </c>
      <c r="H1204" s="372" t="str">
        <f t="shared" si="244"/>
        <v>222</v>
      </c>
      <c r="I1204" s="372" t="str">
        <f t="shared" si="245"/>
        <v>22205</v>
      </c>
      <c r="J1204" s="372">
        <f t="shared" si="236"/>
        <v>0</v>
      </c>
      <c r="K1204" s="372">
        <f t="shared" si="237"/>
        <v>0</v>
      </c>
      <c r="L1204" s="236">
        <v>0</v>
      </c>
      <c r="M1204" s="372">
        <v>0</v>
      </c>
      <c r="N1204" s="236">
        <v>0</v>
      </c>
      <c r="O1204" s="372">
        <v>0</v>
      </c>
      <c r="P1204" s="372">
        <v>0</v>
      </c>
      <c r="Q1204" s="372">
        <v>0</v>
      </c>
    </row>
    <row r="1205" ht="36" hidden="1" customHeight="1" spans="1:17">
      <c r="A1205" s="341">
        <v>2220502</v>
      </c>
      <c r="B1205" s="336" t="s">
        <v>1115</v>
      </c>
      <c r="C1205" s="388">
        <v>0</v>
      </c>
      <c r="D1205" s="489">
        <f t="shared" si="246"/>
        <v>0</v>
      </c>
      <c r="E1205" s="488" t="str">
        <f t="shared" si="241"/>
        <v/>
      </c>
      <c r="F1205" s="197" t="str">
        <f t="shared" si="242"/>
        <v>否</v>
      </c>
      <c r="G1205" s="372" t="str">
        <f t="shared" si="243"/>
        <v>项</v>
      </c>
      <c r="H1205" s="372" t="str">
        <f t="shared" si="244"/>
        <v>222</v>
      </c>
      <c r="I1205" s="372" t="str">
        <f t="shared" si="245"/>
        <v>22205</v>
      </c>
      <c r="J1205" s="372">
        <f t="shared" si="236"/>
        <v>0</v>
      </c>
      <c r="K1205" s="372">
        <f t="shared" si="237"/>
        <v>0</v>
      </c>
      <c r="L1205" s="236">
        <v>0</v>
      </c>
      <c r="M1205" s="372">
        <v>0</v>
      </c>
      <c r="N1205" s="236">
        <v>0</v>
      </c>
      <c r="O1205" s="372">
        <v>0</v>
      </c>
      <c r="P1205" s="372">
        <v>0</v>
      </c>
      <c r="Q1205" s="372">
        <v>0</v>
      </c>
    </row>
    <row r="1206" ht="36" hidden="1" customHeight="1" spans="1:17">
      <c r="A1206" s="341">
        <v>2220503</v>
      </c>
      <c r="B1206" s="336" t="s">
        <v>1116</v>
      </c>
      <c r="C1206" s="388">
        <v>0</v>
      </c>
      <c r="D1206" s="489">
        <f t="shared" si="246"/>
        <v>0</v>
      </c>
      <c r="E1206" s="488" t="str">
        <f t="shared" si="241"/>
        <v/>
      </c>
      <c r="F1206" s="197" t="str">
        <f t="shared" si="242"/>
        <v>否</v>
      </c>
      <c r="G1206" s="372" t="str">
        <f t="shared" si="243"/>
        <v>项</v>
      </c>
      <c r="H1206" s="372" t="str">
        <f t="shared" si="244"/>
        <v>222</v>
      </c>
      <c r="I1206" s="372" t="str">
        <f t="shared" si="245"/>
        <v>22205</v>
      </c>
      <c r="J1206" s="372">
        <f t="shared" si="236"/>
        <v>0</v>
      </c>
      <c r="K1206" s="372">
        <f t="shared" si="237"/>
        <v>0</v>
      </c>
      <c r="L1206" s="236">
        <v>0</v>
      </c>
      <c r="M1206" s="372">
        <v>0</v>
      </c>
      <c r="N1206" s="236">
        <v>0</v>
      </c>
      <c r="O1206" s="372">
        <v>0</v>
      </c>
      <c r="P1206" s="372">
        <v>0</v>
      </c>
      <c r="Q1206" s="372">
        <v>0</v>
      </c>
    </row>
    <row r="1207" ht="36" hidden="1" customHeight="1" spans="1:17">
      <c r="A1207" s="341">
        <v>2220504</v>
      </c>
      <c r="B1207" s="336" t="s">
        <v>1117</v>
      </c>
      <c r="C1207" s="388">
        <v>0</v>
      </c>
      <c r="D1207" s="489">
        <f t="shared" si="246"/>
        <v>0</v>
      </c>
      <c r="E1207" s="488" t="str">
        <f t="shared" si="241"/>
        <v/>
      </c>
      <c r="F1207" s="197" t="str">
        <f t="shared" si="242"/>
        <v>否</v>
      </c>
      <c r="G1207" s="372" t="str">
        <f t="shared" si="243"/>
        <v>项</v>
      </c>
      <c r="H1207" s="372" t="str">
        <f t="shared" si="244"/>
        <v>222</v>
      </c>
      <c r="I1207" s="372" t="str">
        <f t="shared" si="245"/>
        <v>22205</v>
      </c>
      <c r="J1207" s="372">
        <f t="shared" si="236"/>
        <v>0</v>
      </c>
      <c r="K1207" s="372">
        <f t="shared" si="237"/>
        <v>0</v>
      </c>
      <c r="L1207" s="236">
        <v>0</v>
      </c>
      <c r="M1207" s="372">
        <v>0</v>
      </c>
      <c r="N1207" s="236">
        <v>0</v>
      </c>
      <c r="O1207" s="372">
        <v>0</v>
      </c>
      <c r="P1207" s="372">
        <v>0</v>
      </c>
      <c r="Q1207" s="372">
        <v>0</v>
      </c>
    </row>
    <row r="1208" ht="36" hidden="1" customHeight="1" spans="1:17">
      <c r="A1208" s="341">
        <v>2220505</v>
      </c>
      <c r="B1208" s="336" t="s">
        <v>1118</v>
      </c>
      <c r="C1208" s="388">
        <v>0</v>
      </c>
      <c r="D1208" s="489">
        <f t="shared" si="246"/>
        <v>0</v>
      </c>
      <c r="E1208" s="488" t="str">
        <f t="shared" si="241"/>
        <v/>
      </c>
      <c r="F1208" s="197" t="str">
        <f t="shared" si="242"/>
        <v>否</v>
      </c>
      <c r="G1208" s="372" t="str">
        <f t="shared" si="243"/>
        <v>项</v>
      </c>
      <c r="H1208" s="372" t="str">
        <f t="shared" si="244"/>
        <v>222</v>
      </c>
      <c r="I1208" s="372" t="str">
        <f t="shared" si="245"/>
        <v>22205</v>
      </c>
      <c r="J1208" s="372">
        <f t="shared" si="236"/>
        <v>0</v>
      </c>
      <c r="K1208" s="372">
        <f t="shared" si="237"/>
        <v>0</v>
      </c>
      <c r="L1208" s="236">
        <v>0</v>
      </c>
      <c r="M1208" s="372">
        <v>0</v>
      </c>
      <c r="N1208" s="236">
        <v>0</v>
      </c>
      <c r="O1208" s="372">
        <v>0</v>
      </c>
      <c r="P1208" s="372">
        <v>0</v>
      </c>
      <c r="Q1208" s="372">
        <v>0</v>
      </c>
    </row>
    <row r="1209" ht="36" hidden="1" customHeight="1" spans="1:17">
      <c r="A1209" s="341">
        <v>2220506</v>
      </c>
      <c r="B1209" s="336" t="s">
        <v>1119</v>
      </c>
      <c r="C1209" s="388">
        <v>0</v>
      </c>
      <c r="D1209" s="489">
        <f t="shared" si="246"/>
        <v>0</v>
      </c>
      <c r="E1209" s="488" t="str">
        <f t="shared" si="241"/>
        <v/>
      </c>
      <c r="F1209" s="197" t="str">
        <f t="shared" si="242"/>
        <v>否</v>
      </c>
      <c r="G1209" s="372" t="str">
        <f t="shared" si="243"/>
        <v>项</v>
      </c>
      <c r="H1209" s="372" t="str">
        <f t="shared" si="244"/>
        <v>222</v>
      </c>
      <c r="I1209" s="372" t="str">
        <f t="shared" si="245"/>
        <v>22205</v>
      </c>
      <c r="J1209" s="372">
        <f t="shared" si="236"/>
        <v>0</v>
      </c>
      <c r="K1209" s="372">
        <f t="shared" si="237"/>
        <v>0</v>
      </c>
      <c r="L1209" s="236">
        <v>0</v>
      </c>
      <c r="M1209" s="372">
        <v>0</v>
      </c>
      <c r="N1209" s="236">
        <v>0</v>
      </c>
      <c r="O1209" s="372">
        <v>0</v>
      </c>
      <c r="P1209" s="372">
        <v>0</v>
      </c>
      <c r="Q1209" s="372">
        <v>0</v>
      </c>
    </row>
    <row r="1210" ht="36" hidden="1" customHeight="1" spans="1:17">
      <c r="A1210" s="341">
        <v>2220507</v>
      </c>
      <c r="B1210" s="336" t="s">
        <v>1120</v>
      </c>
      <c r="C1210" s="388">
        <v>0</v>
      </c>
      <c r="D1210" s="489">
        <f t="shared" si="246"/>
        <v>0</v>
      </c>
      <c r="E1210" s="488" t="str">
        <f t="shared" si="241"/>
        <v/>
      </c>
      <c r="F1210" s="197" t="str">
        <f t="shared" si="242"/>
        <v>否</v>
      </c>
      <c r="G1210" s="372" t="str">
        <f t="shared" si="243"/>
        <v>项</v>
      </c>
      <c r="H1210" s="372" t="str">
        <f t="shared" si="244"/>
        <v>222</v>
      </c>
      <c r="I1210" s="372" t="str">
        <f t="shared" si="245"/>
        <v>22205</v>
      </c>
      <c r="J1210" s="372">
        <f t="shared" si="236"/>
        <v>0</v>
      </c>
      <c r="K1210" s="372">
        <f t="shared" si="237"/>
        <v>0</v>
      </c>
      <c r="L1210" s="236">
        <v>0</v>
      </c>
      <c r="M1210" s="372">
        <v>0</v>
      </c>
      <c r="N1210" s="236">
        <v>0</v>
      </c>
      <c r="O1210" s="372">
        <v>0</v>
      </c>
      <c r="P1210" s="372">
        <v>0</v>
      </c>
      <c r="Q1210" s="372">
        <v>0</v>
      </c>
    </row>
    <row r="1211" ht="36" hidden="1" customHeight="1" spans="1:17">
      <c r="A1211" s="341">
        <v>2220508</v>
      </c>
      <c r="B1211" s="336" t="s">
        <v>1121</v>
      </c>
      <c r="C1211" s="388">
        <v>0</v>
      </c>
      <c r="D1211" s="489">
        <f t="shared" si="246"/>
        <v>0</v>
      </c>
      <c r="E1211" s="488" t="str">
        <f t="shared" si="241"/>
        <v/>
      </c>
      <c r="F1211" s="197" t="str">
        <f t="shared" si="242"/>
        <v>否</v>
      </c>
      <c r="G1211" s="372" t="str">
        <f t="shared" si="243"/>
        <v>项</v>
      </c>
      <c r="H1211" s="372" t="str">
        <f t="shared" si="244"/>
        <v>222</v>
      </c>
      <c r="I1211" s="372" t="str">
        <f t="shared" si="245"/>
        <v>22205</v>
      </c>
      <c r="J1211" s="372">
        <f t="shared" si="236"/>
        <v>0</v>
      </c>
      <c r="K1211" s="372">
        <f t="shared" si="237"/>
        <v>0</v>
      </c>
      <c r="L1211" s="236">
        <v>0</v>
      </c>
      <c r="M1211" s="372">
        <v>0</v>
      </c>
      <c r="N1211" s="236">
        <v>0</v>
      </c>
      <c r="O1211" s="372">
        <v>0</v>
      </c>
      <c r="P1211" s="372">
        <v>0</v>
      </c>
      <c r="Q1211" s="372">
        <v>0</v>
      </c>
    </row>
    <row r="1212" ht="36" hidden="1" customHeight="1" spans="1:17">
      <c r="A1212" s="341">
        <v>2220509</v>
      </c>
      <c r="B1212" s="336" t="s">
        <v>1122</v>
      </c>
      <c r="C1212" s="388">
        <v>0</v>
      </c>
      <c r="D1212" s="489">
        <f t="shared" si="246"/>
        <v>0</v>
      </c>
      <c r="E1212" s="488" t="str">
        <f t="shared" si="241"/>
        <v/>
      </c>
      <c r="F1212" s="197" t="str">
        <f t="shared" si="242"/>
        <v>否</v>
      </c>
      <c r="G1212" s="372" t="str">
        <f t="shared" si="243"/>
        <v>项</v>
      </c>
      <c r="H1212" s="372" t="str">
        <f t="shared" si="244"/>
        <v>222</v>
      </c>
      <c r="I1212" s="372" t="str">
        <f t="shared" si="245"/>
        <v>22205</v>
      </c>
      <c r="J1212" s="372">
        <f t="shared" si="236"/>
        <v>0</v>
      </c>
      <c r="K1212" s="372">
        <f t="shared" si="237"/>
        <v>0</v>
      </c>
      <c r="L1212" s="236">
        <v>0</v>
      </c>
      <c r="M1212" s="372">
        <v>0</v>
      </c>
      <c r="N1212" s="236">
        <v>0</v>
      </c>
      <c r="O1212" s="372">
        <v>0</v>
      </c>
      <c r="P1212" s="372">
        <v>0</v>
      </c>
      <c r="Q1212" s="372">
        <v>0</v>
      </c>
    </row>
    <row r="1213" ht="36" hidden="1" customHeight="1" spans="1:17">
      <c r="A1213" s="341">
        <v>2220510</v>
      </c>
      <c r="B1213" s="336" t="s">
        <v>1123</v>
      </c>
      <c r="C1213" s="388">
        <v>0</v>
      </c>
      <c r="D1213" s="489">
        <f t="shared" si="246"/>
        <v>0</v>
      </c>
      <c r="E1213" s="488" t="str">
        <f t="shared" si="241"/>
        <v/>
      </c>
      <c r="F1213" s="197" t="str">
        <f t="shared" si="242"/>
        <v>否</v>
      </c>
      <c r="G1213" s="372" t="str">
        <f t="shared" si="243"/>
        <v>项</v>
      </c>
      <c r="H1213" s="372" t="str">
        <f t="shared" si="244"/>
        <v>222</v>
      </c>
      <c r="I1213" s="372" t="str">
        <f t="shared" si="245"/>
        <v>22205</v>
      </c>
      <c r="J1213" s="372">
        <f t="shared" si="236"/>
        <v>0</v>
      </c>
      <c r="K1213" s="372">
        <f t="shared" si="237"/>
        <v>0</v>
      </c>
      <c r="L1213" s="236">
        <v>0</v>
      </c>
      <c r="M1213" s="372">
        <v>0</v>
      </c>
      <c r="N1213" s="236">
        <v>0</v>
      </c>
      <c r="O1213" s="372">
        <v>0</v>
      </c>
      <c r="P1213" s="372">
        <v>0</v>
      </c>
      <c r="Q1213" s="372">
        <v>0</v>
      </c>
    </row>
    <row r="1214" ht="36" hidden="1" customHeight="1" spans="1:17">
      <c r="A1214" s="336">
        <v>2220511</v>
      </c>
      <c r="B1214" s="336" t="s">
        <v>1124</v>
      </c>
      <c r="C1214" s="388"/>
      <c r="D1214" s="489">
        <f t="shared" si="246"/>
        <v>0</v>
      </c>
      <c r="E1214" s="488" t="str">
        <f t="shared" si="241"/>
        <v/>
      </c>
      <c r="F1214" s="197" t="str">
        <f t="shared" si="242"/>
        <v>否</v>
      </c>
      <c r="G1214" s="372" t="str">
        <f t="shared" si="243"/>
        <v>项</v>
      </c>
      <c r="H1214" s="372" t="str">
        <f t="shared" si="244"/>
        <v>222</v>
      </c>
      <c r="I1214" s="372" t="str">
        <f t="shared" si="245"/>
        <v>22205</v>
      </c>
      <c r="J1214" s="372">
        <f t="shared" si="236"/>
        <v>0</v>
      </c>
      <c r="K1214" s="372">
        <f t="shared" si="237"/>
        <v>0</v>
      </c>
      <c r="L1214" s="236">
        <v>0</v>
      </c>
      <c r="M1214" s="372">
        <v>0</v>
      </c>
      <c r="N1214" s="236">
        <v>0</v>
      </c>
      <c r="O1214" s="372">
        <v>0</v>
      </c>
      <c r="P1214" s="372">
        <v>0</v>
      </c>
      <c r="Q1214" s="372">
        <v>0</v>
      </c>
    </row>
    <row r="1215" ht="36" hidden="1" customHeight="1" spans="1:17">
      <c r="A1215" s="341">
        <v>2220599</v>
      </c>
      <c r="B1215" s="336" t="s">
        <v>1125</v>
      </c>
      <c r="C1215" s="388"/>
      <c r="D1215" s="489">
        <f t="shared" si="246"/>
        <v>0</v>
      </c>
      <c r="E1215" s="488" t="str">
        <f t="shared" si="241"/>
        <v/>
      </c>
      <c r="F1215" s="197" t="str">
        <f t="shared" si="242"/>
        <v>否</v>
      </c>
      <c r="G1215" s="372" t="str">
        <f t="shared" si="243"/>
        <v>项</v>
      </c>
      <c r="H1215" s="372" t="str">
        <f t="shared" si="244"/>
        <v>222</v>
      </c>
      <c r="I1215" s="372" t="str">
        <f t="shared" si="245"/>
        <v>22205</v>
      </c>
      <c r="J1215" s="372">
        <f t="shared" si="236"/>
        <v>0</v>
      </c>
      <c r="K1215" s="372">
        <f t="shared" si="237"/>
        <v>0</v>
      </c>
      <c r="L1215" s="236">
        <v>0</v>
      </c>
      <c r="M1215" s="372">
        <v>0</v>
      </c>
      <c r="N1215" s="236">
        <v>0</v>
      </c>
      <c r="O1215" s="372">
        <v>0</v>
      </c>
      <c r="P1215" s="372">
        <v>0</v>
      </c>
      <c r="Q1215" s="372">
        <v>0</v>
      </c>
    </row>
    <row r="1216" ht="33" customHeight="1" spans="1:16">
      <c r="A1216" s="349">
        <v>224</v>
      </c>
      <c r="B1216" s="331" t="s">
        <v>122</v>
      </c>
      <c r="C1216" s="485">
        <f>SUM(C1217,C1228,C1234,C1242,C1255,C1259,C1263)</f>
        <v>2452</v>
      </c>
      <c r="D1216" s="485">
        <f>SUM(D1217,D1228,D1234,D1242,D1255,D1259,D1263)</f>
        <v>5818</v>
      </c>
      <c r="E1216" s="486">
        <f t="shared" si="241"/>
        <v>1.37275693311582</v>
      </c>
      <c r="F1216" s="197" t="str">
        <f t="shared" si="242"/>
        <v>是</v>
      </c>
      <c r="G1216" s="372" t="str">
        <f t="shared" si="243"/>
        <v>类</v>
      </c>
      <c r="H1216" s="372" t="str">
        <f t="shared" si="244"/>
        <v>224</v>
      </c>
      <c r="I1216" s="372" t="str">
        <f t="shared" si="245"/>
        <v>224</v>
      </c>
      <c r="J1216" s="372">
        <f t="shared" si="236"/>
        <v>0</v>
      </c>
      <c r="K1216" s="372">
        <f t="shared" si="237"/>
        <v>0</v>
      </c>
      <c r="L1216" s="236">
        <v>0</v>
      </c>
      <c r="N1216" s="236">
        <v>0</v>
      </c>
      <c r="P1216" s="372">
        <v>0</v>
      </c>
    </row>
    <row r="1217" ht="33" customHeight="1" spans="1:16">
      <c r="A1217" s="341">
        <v>22401</v>
      </c>
      <c r="B1217" s="336" t="s">
        <v>1126</v>
      </c>
      <c r="C1217" s="487">
        <f>SUM(C1218:C1227)</f>
        <v>805</v>
      </c>
      <c r="D1217" s="487">
        <f>SUM(D1218:D1227)</f>
        <v>932</v>
      </c>
      <c r="E1217" s="488">
        <f t="shared" si="241"/>
        <v>0.15776397515528</v>
      </c>
      <c r="F1217" s="197" t="str">
        <f t="shared" si="242"/>
        <v>是</v>
      </c>
      <c r="G1217" s="372" t="str">
        <f t="shared" si="243"/>
        <v>款</v>
      </c>
      <c r="H1217" s="372" t="str">
        <f t="shared" si="244"/>
        <v>224</v>
      </c>
      <c r="I1217" s="372" t="str">
        <f t="shared" si="245"/>
        <v>22401</v>
      </c>
      <c r="J1217" s="372">
        <f t="shared" si="236"/>
        <v>0</v>
      </c>
      <c r="K1217" s="372">
        <f t="shared" si="237"/>
        <v>0</v>
      </c>
      <c r="L1217" s="236">
        <v>0</v>
      </c>
      <c r="N1217" s="236">
        <v>0</v>
      </c>
      <c r="O1217" s="372">
        <v>0</v>
      </c>
      <c r="P1217" s="372">
        <v>0</v>
      </c>
    </row>
    <row r="1218" ht="33" customHeight="1" spans="1:17">
      <c r="A1218" s="341">
        <v>2240101</v>
      </c>
      <c r="B1218" s="336" t="s">
        <v>145</v>
      </c>
      <c r="C1218" s="388">
        <v>420</v>
      </c>
      <c r="D1218" s="489">
        <v>548</v>
      </c>
      <c r="E1218" s="488">
        <f t="shared" si="241"/>
        <v>0.304761904761905</v>
      </c>
      <c r="F1218" s="197" t="str">
        <f t="shared" si="242"/>
        <v>是</v>
      </c>
      <c r="G1218" s="372" t="str">
        <f t="shared" si="243"/>
        <v>项</v>
      </c>
      <c r="H1218" s="372" t="str">
        <f t="shared" si="244"/>
        <v>224</v>
      </c>
      <c r="I1218" s="372" t="str">
        <f t="shared" si="245"/>
        <v>22401</v>
      </c>
      <c r="J1218" s="372">
        <f t="shared" si="236"/>
        <v>548</v>
      </c>
      <c r="K1218" s="372">
        <f t="shared" si="237"/>
        <v>548.09084</v>
      </c>
      <c r="L1218" s="236">
        <v>514.0039</v>
      </c>
      <c r="M1218" s="372">
        <v>34.08694</v>
      </c>
      <c r="N1218" s="236">
        <v>0</v>
      </c>
      <c r="O1218" s="372">
        <v>0</v>
      </c>
      <c r="P1218" s="372">
        <v>0</v>
      </c>
      <c r="Q1218" s="372">
        <v>0</v>
      </c>
    </row>
    <row r="1219" ht="36" hidden="1" customHeight="1" spans="1:17">
      <c r="A1219" s="341">
        <v>2240102</v>
      </c>
      <c r="B1219" s="336" t="s">
        <v>146</v>
      </c>
      <c r="C1219" s="388">
        <v>0</v>
      </c>
      <c r="D1219" s="489">
        <f>ROUND(J1219-Q1219,0)</f>
        <v>0</v>
      </c>
      <c r="E1219" s="488" t="str">
        <f t="shared" si="241"/>
        <v/>
      </c>
      <c r="F1219" s="197" t="str">
        <f t="shared" si="242"/>
        <v>否</v>
      </c>
      <c r="G1219" s="372" t="str">
        <f t="shared" si="243"/>
        <v>项</v>
      </c>
      <c r="H1219" s="372" t="str">
        <f t="shared" si="244"/>
        <v>224</v>
      </c>
      <c r="I1219" s="372" t="str">
        <f t="shared" si="245"/>
        <v>22401</v>
      </c>
      <c r="J1219" s="372">
        <f t="shared" si="236"/>
        <v>0</v>
      </c>
      <c r="K1219" s="372">
        <f t="shared" si="237"/>
        <v>0</v>
      </c>
      <c r="L1219" s="236">
        <v>0</v>
      </c>
      <c r="M1219" s="372">
        <v>0</v>
      </c>
      <c r="N1219" s="236">
        <v>0</v>
      </c>
      <c r="O1219" s="372">
        <v>0</v>
      </c>
      <c r="P1219" s="372">
        <v>0</v>
      </c>
      <c r="Q1219" s="372">
        <v>0</v>
      </c>
    </row>
    <row r="1220" ht="33" customHeight="1" spans="1:17">
      <c r="A1220" s="341">
        <v>2240103</v>
      </c>
      <c r="B1220" s="336" t="s">
        <v>147</v>
      </c>
      <c r="C1220" s="388">
        <v>214</v>
      </c>
      <c r="D1220" s="489">
        <v>154</v>
      </c>
      <c r="E1220" s="488">
        <f t="shared" si="241"/>
        <v>-0.280373831775701</v>
      </c>
      <c r="F1220" s="197" t="str">
        <f t="shared" si="242"/>
        <v>是</v>
      </c>
      <c r="G1220" s="372" t="str">
        <f t="shared" si="243"/>
        <v>项</v>
      </c>
      <c r="H1220" s="372" t="str">
        <f t="shared" si="244"/>
        <v>224</v>
      </c>
      <c r="I1220" s="372" t="str">
        <f t="shared" si="245"/>
        <v>22401</v>
      </c>
      <c r="J1220" s="372">
        <f t="shared" si="236"/>
        <v>154</v>
      </c>
      <c r="K1220" s="372">
        <f t="shared" si="237"/>
        <v>154.01696</v>
      </c>
      <c r="L1220" s="236">
        <v>154.01696</v>
      </c>
      <c r="M1220" s="372">
        <v>0</v>
      </c>
      <c r="N1220" s="236">
        <v>0</v>
      </c>
      <c r="O1220" s="372">
        <v>0</v>
      </c>
      <c r="P1220" s="372">
        <v>0</v>
      </c>
      <c r="Q1220" s="372">
        <v>0</v>
      </c>
    </row>
    <row r="1221" ht="36" customHeight="1" spans="1:17">
      <c r="A1221" s="341">
        <v>2240104</v>
      </c>
      <c r="B1221" s="336" t="s">
        <v>1127</v>
      </c>
      <c r="C1221" s="388">
        <v>52</v>
      </c>
      <c r="D1221" s="489">
        <v>57</v>
      </c>
      <c r="E1221" s="488">
        <f t="shared" si="241"/>
        <v>0.0961538461538463</v>
      </c>
      <c r="F1221" s="197" t="str">
        <f t="shared" si="242"/>
        <v>是</v>
      </c>
      <c r="G1221" s="372" t="str">
        <f t="shared" si="243"/>
        <v>项</v>
      </c>
      <c r="H1221" s="372" t="str">
        <f t="shared" si="244"/>
        <v>224</v>
      </c>
      <c r="I1221" s="372" t="str">
        <f t="shared" si="245"/>
        <v>22401</v>
      </c>
      <c r="J1221" s="372">
        <f t="shared" ref="J1221:J1280" si="247">ROUND(K1221,0)</f>
        <v>57</v>
      </c>
      <c r="K1221" s="372">
        <f t="shared" si="237"/>
        <v>57</v>
      </c>
      <c r="L1221" s="236">
        <v>0</v>
      </c>
      <c r="M1221" s="372">
        <v>0</v>
      </c>
      <c r="N1221" s="236">
        <v>0</v>
      </c>
      <c r="O1221" s="372">
        <v>0</v>
      </c>
      <c r="P1221" s="372">
        <v>57</v>
      </c>
      <c r="Q1221" s="372">
        <v>0</v>
      </c>
    </row>
    <row r="1222" ht="36" hidden="1" customHeight="1" spans="1:17">
      <c r="A1222" s="341">
        <v>2240105</v>
      </c>
      <c r="B1222" s="336" t="s">
        <v>1128</v>
      </c>
      <c r="C1222" s="388">
        <v>0</v>
      </c>
      <c r="D1222" s="489">
        <f>ROUND(J1222-Q1222,0)</f>
        <v>0</v>
      </c>
      <c r="E1222" s="488" t="str">
        <f t="shared" si="241"/>
        <v/>
      </c>
      <c r="F1222" s="197" t="str">
        <f t="shared" si="242"/>
        <v>否</v>
      </c>
      <c r="G1222" s="372" t="str">
        <f t="shared" si="243"/>
        <v>项</v>
      </c>
      <c r="H1222" s="372" t="str">
        <f t="shared" si="244"/>
        <v>224</v>
      </c>
      <c r="I1222" s="372" t="str">
        <f t="shared" si="245"/>
        <v>22401</v>
      </c>
      <c r="J1222" s="372">
        <f t="shared" si="247"/>
        <v>0</v>
      </c>
      <c r="K1222" s="372">
        <f t="shared" si="237"/>
        <v>0</v>
      </c>
      <c r="L1222" s="236">
        <v>0</v>
      </c>
      <c r="M1222" s="372">
        <v>0</v>
      </c>
      <c r="N1222" s="236">
        <v>0</v>
      </c>
      <c r="O1222" s="372">
        <v>0</v>
      </c>
      <c r="P1222" s="372">
        <v>0</v>
      </c>
      <c r="Q1222" s="372">
        <v>0</v>
      </c>
    </row>
    <row r="1223" ht="33" customHeight="1" spans="1:17">
      <c r="A1223" s="341">
        <v>2240106</v>
      </c>
      <c r="B1223" s="336" t="s">
        <v>1129</v>
      </c>
      <c r="C1223" s="388">
        <v>87</v>
      </c>
      <c r="D1223" s="489">
        <v>135</v>
      </c>
      <c r="E1223" s="488">
        <f t="shared" si="241"/>
        <v>0.551724137931034</v>
      </c>
      <c r="F1223" s="197" t="str">
        <f t="shared" si="242"/>
        <v>是</v>
      </c>
      <c r="G1223" s="372" t="str">
        <f t="shared" si="243"/>
        <v>项</v>
      </c>
      <c r="H1223" s="372" t="str">
        <f t="shared" si="244"/>
        <v>224</v>
      </c>
      <c r="I1223" s="372" t="str">
        <f t="shared" si="245"/>
        <v>22401</v>
      </c>
      <c r="J1223" s="372">
        <f t="shared" si="247"/>
        <v>135</v>
      </c>
      <c r="K1223" s="372">
        <f t="shared" ref="K1223:K1280" si="248">SUM(L1223:P1223)</f>
        <v>135.4</v>
      </c>
      <c r="L1223" s="236">
        <v>20.4</v>
      </c>
      <c r="M1223" s="372">
        <v>115</v>
      </c>
      <c r="N1223" s="236">
        <v>0</v>
      </c>
      <c r="O1223" s="372">
        <v>0</v>
      </c>
      <c r="P1223" s="372">
        <v>0</v>
      </c>
      <c r="Q1223" s="372">
        <v>0</v>
      </c>
    </row>
    <row r="1224" ht="36" customHeight="1" spans="1:17">
      <c r="A1224" s="341">
        <v>2240108</v>
      </c>
      <c r="B1224" s="336" t="s">
        <v>1131</v>
      </c>
      <c r="C1224" s="388">
        <v>30</v>
      </c>
      <c r="D1224" s="489"/>
      <c r="E1224" s="488">
        <f t="shared" si="241"/>
        <v>-1</v>
      </c>
      <c r="F1224" s="197" t="str">
        <f t="shared" si="242"/>
        <v>是</v>
      </c>
      <c r="G1224" s="372" t="str">
        <f t="shared" si="243"/>
        <v>项</v>
      </c>
      <c r="H1224" s="372" t="str">
        <f t="shared" si="244"/>
        <v>224</v>
      </c>
      <c r="I1224" s="372" t="str">
        <f t="shared" si="245"/>
        <v>22401</v>
      </c>
      <c r="J1224" s="372">
        <f t="shared" si="247"/>
        <v>0</v>
      </c>
      <c r="K1224" s="372">
        <f t="shared" si="248"/>
        <v>0</v>
      </c>
      <c r="L1224" s="236">
        <v>0</v>
      </c>
      <c r="M1224" s="372">
        <v>0</v>
      </c>
      <c r="N1224" s="236">
        <v>0</v>
      </c>
      <c r="O1224" s="372">
        <v>0</v>
      </c>
      <c r="P1224" s="372">
        <v>0</v>
      </c>
      <c r="Q1224" s="372">
        <v>0</v>
      </c>
    </row>
    <row r="1225" ht="36" customHeight="1" spans="1:17">
      <c r="A1225" s="341">
        <v>2240109</v>
      </c>
      <c r="B1225" s="336" t="s">
        <v>1132</v>
      </c>
      <c r="C1225" s="388">
        <v>2</v>
      </c>
      <c r="D1225" s="489">
        <v>38</v>
      </c>
      <c r="E1225" s="488">
        <f t="shared" si="241"/>
        <v>18</v>
      </c>
      <c r="F1225" s="197" t="str">
        <f t="shared" si="242"/>
        <v>是</v>
      </c>
      <c r="G1225" s="372" t="str">
        <f t="shared" si="243"/>
        <v>项</v>
      </c>
      <c r="H1225" s="372" t="str">
        <f t="shared" si="244"/>
        <v>224</v>
      </c>
      <c r="I1225" s="372" t="str">
        <f t="shared" si="245"/>
        <v>22401</v>
      </c>
      <c r="J1225" s="372">
        <f t="shared" si="247"/>
        <v>38</v>
      </c>
      <c r="K1225" s="372">
        <f t="shared" si="248"/>
        <v>38.358251</v>
      </c>
      <c r="L1225" s="236">
        <v>0</v>
      </c>
      <c r="M1225" s="372">
        <v>20.6656</v>
      </c>
      <c r="N1225" s="236">
        <v>0</v>
      </c>
      <c r="O1225" s="372">
        <v>0</v>
      </c>
      <c r="P1225" s="372">
        <v>17.692651</v>
      </c>
      <c r="Q1225" s="372">
        <v>0</v>
      </c>
    </row>
    <row r="1226" ht="36" hidden="1" customHeight="1" spans="1:17">
      <c r="A1226" s="341">
        <v>2240150</v>
      </c>
      <c r="B1226" s="336" t="s">
        <v>154</v>
      </c>
      <c r="C1226" s="388">
        <v>0</v>
      </c>
      <c r="D1226" s="489">
        <f>ROUND(J1226-Q1226,0)</f>
        <v>0</v>
      </c>
      <c r="E1226" s="488" t="str">
        <f t="shared" si="241"/>
        <v/>
      </c>
      <c r="F1226" s="197" t="str">
        <f t="shared" si="242"/>
        <v>否</v>
      </c>
      <c r="G1226" s="372" t="str">
        <f t="shared" si="243"/>
        <v>项</v>
      </c>
      <c r="H1226" s="372" t="str">
        <f t="shared" si="244"/>
        <v>224</v>
      </c>
      <c r="I1226" s="372" t="str">
        <f t="shared" si="245"/>
        <v>22401</v>
      </c>
      <c r="J1226" s="372">
        <f t="shared" si="247"/>
        <v>0</v>
      </c>
      <c r="K1226" s="372">
        <f t="shared" si="248"/>
        <v>0</v>
      </c>
      <c r="L1226" s="236">
        <v>0</v>
      </c>
      <c r="M1226" s="372">
        <v>0</v>
      </c>
      <c r="N1226" s="236">
        <v>0</v>
      </c>
      <c r="O1226" s="372">
        <v>0</v>
      </c>
      <c r="P1226" s="372">
        <v>0</v>
      </c>
      <c r="Q1226" s="372">
        <v>0</v>
      </c>
    </row>
    <row r="1227" ht="36" hidden="1" customHeight="1" spans="1:17">
      <c r="A1227" s="341">
        <v>2240199</v>
      </c>
      <c r="B1227" s="336" t="s">
        <v>1133</v>
      </c>
      <c r="C1227" s="388">
        <v>0</v>
      </c>
      <c r="D1227" s="489">
        <f>ROUND(J1227-Q1227,0)</f>
        <v>0</v>
      </c>
      <c r="E1227" s="488" t="str">
        <f t="shared" si="241"/>
        <v/>
      </c>
      <c r="F1227" s="197" t="str">
        <f t="shared" si="242"/>
        <v>否</v>
      </c>
      <c r="G1227" s="372" t="str">
        <f t="shared" si="243"/>
        <v>项</v>
      </c>
      <c r="H1227" s="372" t="str">
        <f t="shared" si="244"/>
        <v>224</v>
      </c>
      <c r="I1227" s="372" t="str">
        <f t="shared" si="245"/>
        <v>22401</v>
      </c>
      <c r="J1227" s="372">
        <f t="shared" si="247"/>
        <v>0</v>
      </c>
      <c r="K1227" s="372">
        <f t="shared" si="248"/>
        <v>0</v>
      </c>
      <c r="L1227" s="236">
        <v>0</v>
      </c>
      <c r="M1227" s="372">
        <v>0</v>
      </c>
      <c r="N1227" s="236">
        <v>0</v>
      </c>
      <c r="O1227" s="372">
        <v>0</v>
      </c>
      <c r="P1227" s="372">
        <v>0</v>
      </c>
      <c r="Q1227" s="372">
        <v>0</v>
      </c>
    </row>
    <row r="1228" ht="33" customHeight="1" spans="1:16">
      <c r="A1228" s="341">
        <v>22402</v>
      </c>
      <c r="B1228" s="336" t="s">
        <v>1751</v>
      </c>
      <c r="C1228" s="487">
        <f>SUM(C1229:C1233)</f>
        <v>733</v>
      </c>
      <c r="D1228" s="487">
        <f>SUM(D1229:D1233)</f>
        <v>2518</v>
      </c>
      <c r="E1228" s="488">
        <f t="shared" si="241"/>
        <v>2.43519781718963</v>
      </c>
      <c r="F1228" s="197" t="str">
        <f t="shared" si="242"/>
        <v>是</v>
      </c>
      <c r="G1228" s="372" t="str">
        <f t="shared" si="243"/>
        <v>款</v>
      </c>
      <c r="H1228" s="372" t="str">
        <f t="shared" si="244"/>
        <v>224</v>
      </c>
      <c r="I1228" s="372" t="str">
        <f t="shared" si="245"/>
        <v>22402</v>
      </c>
      <c r="J1228" s="372">
        <f t="shared" si="247"/>
        <v>0</v>
      </c>
      <c r="K1228" s="372">
        <f t="shared" si="248"/>
        <v>0</v>
      </c>
      <c r="L1228" s="236">
        <v>0</v>
      </c>
      <c r="N1228" s="236">
        <v>0</v>
      </c>
      <c r="O1228" s="372">
        <v>0</v>
      </c>
      <c r="P1228" s="372">
        <v>0</v>
      </c>
    </row>
    <row r="1229" ht="36" customHeight="1" spans="1:17">
      <c r="A1229" s="341">
        <v>2240201</v>
      </c>
      <c r="B1229" s="336" t="s">
        <v>145</v>
      </c>
      <c r="C1229" s="388">
        <v>664</v>
      </c>
      <c r="D1229" s="489">
        <v>2349</v>
      </c>
      <c r="E1229" s="488">
        <f t="shared" si="241"/>
        <v>2.53765060240964</v>
      </c>
      <c r="F1229" s="197" t="str">
        <f t="shared" si="242"/>
        <v>是</v>
      </c>
      <c r="G1229" s="372" t="str">
        <f t="shared" si="243"/>
        <v>项</v>
      </c>
      <c r="H1229" s="372" t="str">
        <f t="shared" si="244"/>
        <v>224</v>
      </c>
      <c r="I1229" s="372" t="str">
        <f t="shared" si="245"/>
        <v>22402</v>
      </c>
      <c r="J1229" s="372">
        <f t="shared" si="247"/>
        <v>2349</v>
      </c>
      <c r="K1229" s="372">
        <f t="shared" si="248"/>
        <v>2348.760594</v>
      </c>
      <c r="L1229" s="236">
        <v>939.551244</v>
      </c>
      <c r="M1229" s="372">
        <v>1409.20935</v>
      </c>
      <c r="N1229" s="236">
        <v>0</v>
      </c>
      <c r="O1229" s="372">
        <v>0</v>
      </c>
      <c r="P1229" s="372">
        <v>0</v>
      </c>
      <c r="Q1229" s="372">
        <v>0</v>
      </c>
    </row>
    <row r="1230" ht="36" hidden="1" customHeight="1" spans="1:17">
      <c r="A1230" s="341">
        <v>2240202</v>
      </c>
      <c r="B1230" s="336" t="s">
        <v>146</v>
      </c>
      <c r="C1230" s="388">
        <v>0</v>
      </c>
      <c r="D1230" s="489">
        <f>ROUND(J1230-Q1230,0)</f>
        <v>0</v>
      </c>
      <c r="E1230" s="488" t="str">
        <f t="shared" si="241"/>
        <v/>
      </c>
      <c r="F1230" s="197" t="str">
        <f t="shared" si="242"/>
        <v>否</v>
      </c>
      <c r="G1230" s="372" t="str">
        <f t="shared" si="243"/>
        <v>项</v>
      </c>
      <c r="H1230" s="372" t="str">
        <f t="shared" si="244"/>
        <v>224</v>
      </c>
      <c r="I1230" s="372" t="str">
        <f t="shared" si="245"/>
        <v>22402</v>
      </c>
      <c r="J1230" s="372">
        <f t="shared" si="247"/>
        <v>0</v>
      </c>
      <c r="K1230" s="372">
        <f t="shared" si="248"/>
        <v>0</v>
      </c>
      <c r="L1230" s="236">
        <v>0</v>
      </c>
      <c r="M1230" s="372">
        <v>0</v>
      </c>
      <c r="N1230" s="236">
        <v>0</v>
      </c>
      <c r="O1230" s="372">
        <v>0</v>
      </c>
      <c r="P1230" s="372">
        <v>0</v>
      </c>
      <c r="Q1230" s="372">
        <v>0</v>
      </c>
    </row>
    <row r="1231" ht="36" hidden="1" customHeight="1" spans="1:17">
      <c r="A1231" s="341">
        <v>2240203</v>
      </c>
      <c r="B1231" s="336" t="s">
        <v>147</v>
      </c>
      <c r="C1231" s="388">
        <v>0</v>
      </c>
      <c r="D1231" s="489">
        <f>ROUND(J1231-Q1231,0)</f>
        <v>0</v>
      </c>
      <c r="E1231" s="488" t="str">
        <f t="shared" si="241"/>
        <v/>
      </c>
      <c r="F1231" s="197" t="str">
        <f t="shared" si="242"/>
        <v>否</v>
      </c>
      <c r="G1231" s="372" t="str">
        <f t="shared" si="243"/>
        <v>项</v>
      </c>
      <c r="H1231" s="372" t="str">
        <f t="shared" si="244"/>
        <v>224</v>
      </c>
      <c r="I1231" s="372" t="str">
        <f t="shared" si="245"/>
        <v>22402</v>
      </c>
      <c r="J1231" s="372">
        <f t="shared" si="247"/>
        <v>0</v>
      </c>
      <c r="K1231" s="372">
        <f t="shared" si="248"/>
        <v>0</v>
      </c>
      <c r="L1231" s="236">
        <v>0</v>
      </c>
      <c r="M1231" s="372">
        <v>0</v>
      </c>
      <c r="N1231" s="236">
        <v>0</v>
      </c>
      <c r="O1231" s="372">
        <v>0</v>
      </c>
      <c r="P1231" s="372">
        <v>0</v>
      </c>
      <c r="Q1231" s="372">
        <v>0</v>
      </c>
    </row>
    <row r="1232" ht="33" customHeight="1" spans="1:17">
      <c r="A1232" s="341">
        <v>2240204</v>
      </c>
      <c r="B1232" s="336" t="s">
        <v>1135</v>
      </c>
      <c r="C1232" s="388">
        <v>69</v>
      </c>
      <c r="D1232" s="489">
        <v>169</v>
      </c>
      <c r="E1232" s="488">
        <f t="shared" si="241"/>
        <v>1.44927536231884</v>
      </c>
      <c r="F1232" s="197" t="str">
        <f t="shared" si="242"/>
        <v>是</v>
      </c>
      <c r="G1232" s="372" t="str">
        <f t="shared" si="243"/>
        <v>项</v>
      </c>
      <c r="H1232" s="372" t="str">
        <f t="shared" si="244"/>
        <v>224</v>
      </c>
      <c r="I1232" s="372" t="str">
        <f t="shared" si="245"/>
        <v>22402</v>
      </c>
      <c r="J1232" s="372">
        <f t="shared" si="247"/>
        <v>169</v>
      </c>
      <c r="K1232" s="372">
        <f t="shared" si="248"/>
        <v>168.8</v>
      </c>
      <c r="L1232" s="236">
        <v>68.8</v>
      </c>
      <c r="M1232" s="372">
        <v>100</v>
      </c>
      <c r="N1232" s="236">
        <v>0</v>
      </c>
      <c r="O1232" s="372">
        <v>0</v>
      </c>
      <c r="P1232" s="372">
        <v>0</v>
      </c>
      <c r="Q1232" s="372">
        <v>0</v>
      </c>
    </row>
    <row r="1233" ht="36" hidden="1" customHeight="1" spans="1:17">
      <c r="A1233" s="341">
        <v>2240299</v>
      </c>
      <c r="B1233" s="336" t="s">
        <v>1752</v>
      </c>
      <c r="C1233" s="388">
        <v>0</v>
      </c>
      <c r="D1233" s="489">
        <f>ROUND(J1233-Q1233,0)</f>
        <v>0</v>
      </c>
      <c r="E1233" s="488" t="str">
        <f t="shared" si="241"/>
        <v/>
      </c>
      <c r="F1233" s="197" t="str">
        <f t="shared" si="242"/>
        <v>否</v>
      </c>
      <c r="G1233" s="372" t="str">
        <f t="shared" si="243"/>
        <v>项</v>
      </c>
      <c r="H1233" s="372" t="str">
        <f t="shared" si="244"/>
        <v>224</v>
      </c>
      <c r="I1233" s="372" t="str">
        <f t="shared" si="245"/>
        <v>22402</v>
      </c>
      <c r="J1233" s="372">
        <f t="shared" si="247"/>
        <v>0</v>
      </c>
      <c r="K1233" s="372">
        <f t="shared" si="248"/>
        <v>0</v>
      </c>
      <c r="L1233" s="236">
        <v>0</v>
      </c>
      <c r="M1233" s="372">
        <v>0</v>
      </c>
      <c r="N1233" s="236">
        <v>0</v>
      </c>
      <c r="O1233" s="372">
        <v>0</v>
      </c>
      <c r="P1233" s="372">
        <v>0</v>
      </c>
      <c r="Q1233" s="372">
        <v>0</v>
      </c>
    </row>
    <row r="1234" ht="36" hidden="1" customHeight="1" spans="1:16">
      <c r="A1234" s="341">
        <v>22404</v>
      </c>
      <c r="B1234" s="336" t="s">
        <v>1753</v>
      </c>
      <c r="C1234" s="487">
        <f>SUM(C1235:C1241)</f>
        <v>0</v>
      </c>
      <c r="D1234" s="487">
        <f>SUM(D1235:D1241)</f>
        <v>0</v>
      </c>
      <c r="E1234" s="488" t="str">
        <f t="shared" si="241"/>
        <v/>
      </c>
      <c r="F1234" s="197" t="str">
        <f t="shared" si="242"/>
        <v>否</v>
      </c>
      <c r="G1234" s="372" t="str">
        <f t="shared" si="243"/>
        <v>款</v>
      </c>
      <c r="H1234" s="372" t="str">
        <f t="shared" si="244"/>
        <v>224</v>
      </c>
      <c r="I1234" s="372" t="str">
        <f t="shared" ref="I1234:I1278" si="249">LEFT(A1234,5)</f>
        <v>22404</v>
      </c>
      <c r="J1234" s="372">
        <f t="shared" si="247"/>
        <v>0</v>
      </c>
      <c r="K1234" s="372">
        <f t="shared" si="248"/>
        <v>0</v>
      </c>
      <c r="L1234" s="236">
        <v>0</v>
      </c>
      <c r="N1234" s="236">
        <v>0</v>
      </c>
      <c r="O1234" s="372">
        <v>0</v>
      </c>
      <c r="P1234" s="372">
        <v>0</v>
      </c>
    </row>
    <row r="1235" ht="36" hidden="1" customHeight="1" spans="1:17">
      <c r="A1235" s="341">
        <v>2240401</v>
      </c>
      <c r="B1235" s="336" t="s">
        <v>145</v>
      </c>
      <c r="C1235" s="388">
        <v>0</v>
      </c>
      <c r="D1235" s="489">
        <f t="shared" ref="D1235:D1241" si="250">ROUND(J1235-Q1235,0)</f>
        <v>0</v>
      </c>
      <c r="E1235" s="488" t="str">
        <f t="shared" ref="E1235:E1278" si="251">IF(C1235&lt;&gt;0,D1235/C1235-1,"")</f>
        <v/>
      </c>
      <c r="F1235" s="197" t="str">
        <f t="shared" ref="F1235:F1280" si="252">IF(LEN(A1235)=3,"是",IF(B1235&lt;&gt;"",IF(SUM(C1235:D1235)&lt;&gt;0,"是","否"),"是"))</f>
        <v>否</v>
      </c>
      <c r="G1235" s="372" t="str">
        <f t="shared" ref="G1235:G1278" si="253">IF(LEN(A1235)=3,"类",IF(LEN(A1235)=5,"款","项"))</f>
        <v>项</v>
      </c>
      <c r="H1235" s="372" t="str">
        <f t="shared" si="244"/>
        <v>224</v>
      </c>
      <c r="I1235" s="372" t="str">
        <f t="shared" si="249"/>
        <v>22404</v>
      </c>
      <c r="J1235" s="372">
        <f t="shared" si="247"/>
        <v>0</v>
      </c>
      <c r="K1235" s="372">
        <f t="shared" si="248"/>
        <v>0</v>
      </c>
      <c r="L1235" s="236">
        <v>0</v>
      </c>
      <c r="M1235" s="372">
        <v>0</v>
      </c>
      <c r="N1235" s="236">
        <v>0</v>
      </c>
      <c r="O1235" s="372">
        <v>0</v>
      </c>
      <c r="P1235" s="372">
        <v>0</v>
      </c>
      <c r="Q1235" s="372">
        <v>0</v>
      </c>
    </row>
    <row r="1236" ht="36" hidden="1" customHeight="1" spans="1:17">
      <c r="A1236" s="341">
        <v>2240402</v>
      </c>
      <c r="B1236" s="336" t="s">
        <v>146</v>
      </c>
      <c r="C1236" s="388">
        <v>0</v>
      </c>
      <c r="D1236" s="489">
        <f t="shared" si="250"/>
        <v>0</v>
      </c>
      <c r="E1236" s="488" t="str">
        <f t="shared" si="251"/>
        <v/>
      </c>
      <c r="F1236" s="197" t="str">
        <f t="shared" si="252"/>
        <v>否</v>
      </c>
      <c r="G1236" s="372" t="str">
        <f t="shared" si="253"/>
        <v>项</v>
      </c>
      <c r="H1236" s="372" t="str">
        <f t="shared" ref="H1236:H1278" si="254">LEFT(A1236,3)</f>
        <v>224</v>
      </c>
      <c r="I1236" s="372" t="str">
        <f t="shared" si="249"/>
        <v>22404</v>
      </c>
      <c r="J1236" s="372">
        <f t="shared" si="247"/>
        <v>0</v>
      </c>
      <c r="K1236" s="372">
        <f t="shared" si="248"/>
        <v>0</v>
      </c>
      <c r="L1236" s="236">
        <v>0</v>
      </c>
      <c r="M1236" s="372">
        <v>0</v>
      </c>
      <c r="N1236" s="236">
        <v>0</v>
      </c>
      <c r="O1236" s="372">
        <v>0</v>
      </c>
      <c r="P1236" s="372">
        <v>0</v>
      </c>
      <c r="Q1236" s="372">
        <v>0</v>
      </c>
    </row>
    <row r="1237" ht="36" hidden="1" customHeight="1" spans="1:17">
      <c r="A1237" s="341">
        <v>2240403</v>
      </c>
      <c r="B1237" s="336" t="s">
        <v>147</v>
      </c>
      <c r="C1237" s="388">
        <v>0</v>
      </c>
      <c r="D1237" s="489">
        <f t="shared" si="250"/>
        <v>0</v>
      </c>
      <c r="E1237" s="488" t="str">
        <f t="shared" si="251"/>
        <v/>
      </c>
      <c r="F1237" s="197" t="str">
        <f t="shared" si="252"/>
        <v>否</v>
      </c>
      <c r="G1237" s="372" t="str">
        <f t="shared" si="253"/>
        <v>项</v>
      </c>
      <c r="H1237" s="372" t="str">
        <f t="shared" si="254"/>
        <v>224</v>
      </c>
      <c r="I1237" s="372" t="str">
        <f t="shared" si="249"/>
        <v>22404</v>
      </c>
      <c r="J1237" s="372">
        <f t="shared" si="247"/>
        <v>0</v>
      </c>
      <c r="K1237" s="372">
        <f t="shared" si="248"/>
        <v>0</v>
      </c>
      <c r="L1237" s="236">
        <v>0</v>
      </c>
      <c r="M1237" s="372">
        <v>0</v>
      </c>
      <c r="N1237" s="236">
        <v>0</v>
      </c>
      <c r="O1237" s="372">
        <v>0</v>
      </c>
      <c r="P1237" s="372">
        <v>0</v>
      </c>
      <c r="Q1237" s="372">
        <v>0</v>
      </c>
    </row>
    <row r="1238" ht="36" hidden="1" customHeight="1" spans="1:17">
      <c r="A1238" s="341">
        <v>2240404</v>
      </c>
      <c r="B1238" s="336" t="s">
        <v>1754</v>
      </c>
      <c r="C1238" s="388">
        <v>0</v>
      </c>
      <c r="D1238" s="489">
        <f t="shared" si="250"/>
        <v>0</v>
      </c>
      <c r="E1238" s="488" t="str">
        <f t="shared" si="251"/>
        <v/>
      </c>
      <c r="F1238" s="197" t="str">
        <f t="shared" si="252"/>
        <v>否</v>
      </c>
      <c r="G1238" s="372" t="str">
        <f t="shared" si="253"/>
        <v>项</v>
      </c>
      <c r="H1238" s="372" t="str">
        <f t="shared" si="254"/>
        <v>224</v>
      </c>
      <c r="I1238" s="372" t="str">
        <f t="shared" si="249"/>
        <v>22404</v>
      </c>
      <c r="J1238" s="372">
        <f t="shared" si="247"/>
        <v>0</v>
      </c>
      <c r="K1238" s="372">
        <f t="shared" si="248"/>
        <v>0</v>
      </c>
      <c r="L1238" s="236">
        <v>0</v>
      </c>
      <c r="M1238" s="372">
        <v>0</v>
      </c>
      <c r="N1238" s="236">
        <v>0</v>
      </c>
      <c r="O1238" s="372">
        <v>0</v>
      </c>
      <c r="P1238" s="372">
        <v>0</v>
      </c>
      <c r="Q1238" s="372">
        <v>0</v>
      </c>
    </row>
    <row r="1239" ht="36" hidden="1" customHeight="1" spans="1:17">
      <c r="A1239" s="341">
        <v>2240405</v>
      </c>
      <c r="B1239" s="336" t="s">
        <v>1755</v>
      </c>
      <c r="C1239" s="388">
        <v>0</v>
      </c>
      <c r="D1239" s="489">
        <f t="shared" si="250"/>
        <v>0</v>
      </c>
      <c r="E1239" s="488" t="str">
        <f t="shared" si="251"/>
        <v/>
      </c>
      <c r="F1239" s="197" t="str">
        <f t="shared" si="252"/>
        <v>否</v>
      </c>
      <c r="G1239" s="372" t="str">
        <f t="shared" si="253"/>
        <v>项</v>
      </c>
      <c r="H1239" s="372" t="str">
        <f t="shared" si="254"/>
        <v>224</v>
      </c>
      <c r="I1239" s="372" t="str">
        <f t="shared" si="249"/>
        <v>22404</v>
      </c>
      <c r="J1239" s="372">
        <f t="shared" si="247"/>
        <v>0</v>
      </c>
      <c r="K1239" s="372">
        <f t="shared" si="248"/>
        <v>0</v>
      </c>
      <c r="L1239" s="236">
        <v>0</v>
      </c>
      <c r="M1239" s="372">
        <v>0</v>
      </c>
      <c r="N1239" s="236">
        <v>0</v>
      </c>
      <c r="O1239" s="372">
        <v>0</v>
      </c>
      <c r="P1239" s="372">
        <v>0</v>
      </c>
      <c r="Q1239" s="372">
        <v>0</v>
      </c>
    </row>
    <row r="1240" ht="36" hidden="1" customHeight="1" spans="1:17">
      <c r="A1240" s="341">
        <v>2240450</v>
      </c>
      <c r="B1240" s="336" t="s">
        <v>154</v>
      </c>
      <c r="C1240" s="388">
        <v>0</v>
      </c>
      <c r="D1240" s="489">
        <f t="shared" si="250"/>
        <v>0</v>
      </c>
      <c r="E1240" s="488" t="str">
        <f t="shared" si="251"/>
        <v/>
      </c>
      <c r="F1240" s="197" t="str">
        <f t="shared" si="252"/>
        <v>否</v>
      </c>
      <c r="G1240" s="372" t="str">
        <f t="shared" si="253"/>
        <v>项</v>
      </c>
      <c r="H1240" s="372" t="str">
        <f t="shared" si="254"/>
        <v>224</v>
      </c>
      <c r="I1240" s="372" t="str">
        <f t="shared" si="249"/>
        <v>22404</v>
      </c>
      <c r="J1240" s="372">
        <f t="shared" si="247"/>
        <v>0</v>
      </c>
      <c r="K1240" s="372">
        <f t="shared" si="248"/>
        <v>0</v>
      </c>
      <c r="L1240" s="236">
        <v>0</v>
      </c>
      <c r="M1240" s="372">
        <v>0</v>
      </c>
      <c r="N1240" s="236">
        <v>0</v>
      </c>
      <c r="O1240" s="372">
        <v>0</v>
      </c>
      <c r="P1240" s="372">
        <v>0</v>
      </c>
      <c r="Q1240" s="372">
        <v>0</v>
      </c>
    </row>
    <row r="1241" ht="36" hidden="1" customHeight="1" spans="1:17">
      <c r="A1241" s="341">
        <v>2240499</v>
      </c>
      <c r="B1241" s="336" t="s">
        <v>1756</v>
      </c>
      <c r="C1241" s="388">
        <v>0</v>
      </c>
      <c r="D1241" s="489">
        <f t="shared" si="250"/>
        <v>0</v>
      </c>
      <c r="E1241" s="488" t="str">
        <f t="shared" si="251"/>
        <v/>
      </c>
      <c r="F1241" s="197" t="str">
        <f t="shared" si="252"/>
        <v>否</v>
      </c>
      <c r="G1241" s="372" t="str">
        <f t="shared" si="253"/>
        <v>项</v>
      </c>
      <c r="H1241" s="372" t="str">
        <f t="shared" si="254"/>
        <v>224</v>
      </c>
      <c r="I1241" s="372" t="str">
        <f t="shared" si="249"/>
        <v>22404</v>
      </c>
      <c r="J1241" s="372">
        <f t="shared" si="247"/>
        <v>0</v>
      </c>
      <c r="K1241" s="372">
        <f t="shared" si="248"/>
        <v>0</v>
      </c>
      <c r="L1241" s="236">
        <v>0</v>
      </c>
      <c r="M1241" s="372">
        <v>0</v>
      </c>
      <c r="N1241" s="236">
        <v>0</v>
      </c>
      <c r="O1241" s="372">
        <v>0</v>
      </c>
      <c r="P1241" s="372">
        <v>0</v>
      </c>
      <c r="Q1241" s="372">
        <v>0</v>
      </c>
    </row>
    <row r="1242" ht="33" customHeight="1" spans="1:16">
      <c r="A1242" s="341">
        <v>22405</v>
      </c>
      <c r="B1242" s="336" t="s">
        <v>1144</v>
      </c>
      <c r="C1242" s="487">
        <f>SUM(C1243:C1254)</f>
        <v>184</v>
      </c>
      <c r="D1242" s="487">
        <f>SUM(D1243:D1254)</f>
        <v>375</v>
      </c>
      <c r="E1242" s="488">
        <f t="shared" si="251"/>
        <v>1.03804347826087</v>
      </c>
      <c r="F1242" s="197" t="str">
        <f t="shared" si="252"/>
        <v>是</v>
      </c>
      <c r="G1242" s="372" t="str">
        <f t="shared" si="253"/>
        <v>款</v>
      </c>
      <c r="H1242" s="372" t="str">
        <f t="shared" si="254"/>
        <v>224</v>
      </c>
      <c r="I1242" s="372" t="str">
        <f t="shared" si="249"/>
        <v>22405</v>
      </c>
      <c r="J1242" s="372">
        <f t="shared" si="247"/>
        <v>0</v>
      </c>
      <c r="K1242" s="372">
        <f t="shared" si="248"/>
        <v>0</v>
      </c>
      <c r="L1242" s="236">
        <v>0</v>
      </c>
      <c r="N1242" s="236">
        <v>0</v>
      </c>
      <c r="O1242" s="372">
        <v>0</v>
      </c>
      <c r="P1242" s="372">
        <v>0</v>
      </c>
    </row>
    <row r="1243" ht="33" customHeight="1" spans="1:17">
      <c r="A1243" s="341">
        <v>2240501</v>
      </c>
      <c r="B1243" s="336" t="s">
        <v>145</v>
      </c>
      <c r="C1243" s="388">
        <v>36</v>
      </c>
      <c r="D1243" s="489"/>
      <c r="E1243" s="488">
        <f t="shared" si="251"/>
        <v>-1</v>
      </c>
      <c r="F1243" s="197" t="str">
        <f t="shared" si="252"/>
        <v>是</v>
      </c>
      <c r="G1243" s="372" t="str">
        <f t="shared" si="253"/>
        <v>项</v>
      </c>
      <c r="H1243" s="372" t="str">
        <f t="shared" si="254"/>
        <v>224</v>
      </c>
      <c r="I1243" s="372" t="str">
        <f t="shared" si="249"/>
        <v>22405</v>
      </c>
      <c r="J1243" s="372">
        <f t="shared" si="247"/>
        <v>0</v>
      </c>
      <c r="K1243" s="372">
        <f t="shared" si="248"/>
        <v>0</v>
      </c>
      <c r="L1243" s="236">
        <v>0</v>
      </c>
      <c r="M1243" s="372">
        <v>0</v>
      </c>
      <c r="N1243" s="236">
        <v>0</v>
      </c>
      <c r="O1243" s="372">
        <v>0</v>
      </c>
      <c r="P1243" s="372">
        <v>0</v>
      </c>
      <c r="Q1243" s="372">
        <v>0</v>
      </c>
    </row>
    <row r="1244" ht="36" hidden="1" customHeight="1" spans="1:17">
      <c r="A1244" s="341">
        <v>2240502</v>
      </c>
      <c r="B1244" s="336" t="s">
        <v>146</v>
      </c>
      <c r="C1244" s="388">
        <v>0</v>
      </c>
      <c r="D1244" s="489">
        <f t="shared" ref="D1243:D1254" si="255">ROUND(J1244-Q1244,0)</f>
        <v>0</v>
      </c>
      <c r="E1244" s="488" t="str">
        <f t="shared" si="251"/>
        <v/>
      </c>
      <c r="F1244" s="197" t="str">
        <f t="shared" si="252"/>
        <v>否</v>
      </c>
      <c r="G1244" s="372" t="str">
        <f t="shared" si="253"/>
        <v>项</v>
      </c>
      <c r="H1244" s="372" t="str">
        <f t="shared" si="254"/>
        <v>224</v>
      </c>
      <c r="I1244" s="372" t="str">
        <f t="shared" si="249"/>
        <v>22405</v>
      </c>
      <c r="J1244" s="372">
        <f t="shared" si="247"/>
        <v>0</v>
      </c>
      <c r="K1244" s="372">
        <f t="shared" si="248"/>
        <v>0</v>
      </c>
      <c r="L1244" s="236">
        <v>0</v>
      </c>
      <c r="M1244" s="372">
        <v>0</v>
      </c>
      <c r="N1244" s="236">
        <v>0</v>
      </c>
      <c r="O1244" s="372">
        <v>0</v>
      </c>
      <c r="P1244" s="372">
        <v>0</v>
      </c>
      <c r="Q1244" s="372">
        <v>0</v>
      </c>
    </row>
    <row r="1245" ht="36" hidden="1" customHeight="1" spans="1:17">
      <c r="A1245" s="341">
        <v>2240503</v>
      </c>
      <c r="B1245" s="336" t="s">
        <v>147</v>
      </c>
      <c r="C1245" s="388">
        <v>0</v>
      </c>
      <c r="D1245" s="489">
        <f t="shared" si="255"/>
        <v>0</v>
      </c>
      <c r="E1245" s="488" t="str">
        <f t="shared" si="251"/>
        <v/>
      </c>
      <c r="F1245" s="197" t="str">
        <f t="shared" si="252"/>
        <v>否</v>
      </c>
      <c r="G1245" s="372" t="str">
        <f t="shared" si="253"/>
        <v>项</v>
      </c>
      <c r="H1245" s="372" t="str">
        <f t="shared" si="254"/>
        <v>224</v>
      </c>
      <c r="I1245" s="372" t="str">
        <f t="shared" si="249"/>
        <v>22405</v>
      </c>
      <c r="J1245" s="372">
        <f t="shared" si="247"/>
        <v>0</v>
      </c>
      <c r="K1245" s="372">
        <f t="shared" si="248"/>
        <v>0</v>
      </c>
      <c r="L1245" s="236">
        <v>0</v>
      </c>
      <c r="M1245" s="372">
        <v>0</v>
      </c>
      <c r="N1245" s="236">
        <v>0</v>
      </c>
      <c r="O1245" s="372">
        <v>0</v>
      </c>
      <c r="P1245" s="372">
        <v>0</v>
      </c>
      <c r="Q1245" s="372">
        <v>0</v>
      </c>
    </row>
    <row r="1246" ht="36" customHeight="1" spans="1:17">
      <c r="A1246" s="341">
        <v>2240504</v>
      </c>
      <c r="B1246" s="336" t="s">
        <v>1145</v>
      </c>
      <c r="C1246" s="388">
        <v>22</v>
      </c>
      <c r="D1246" s="489">
        <v>22</v>
      </c>
      <c r="E1246" s="488">
        <f t="shared" si="251"/>
        <v>0</v>
      </c>
      <c r="F1246" s="197" t="str">
        <f t="shared" si="252"/>
        <v>是</v>
      </c>
      <c r="G1246" s="372" t="str">
        <f t="shared" si="253"/>
        <v>项</v>
      </c>
      <c r="H1246" s="372" t="str">
        <f t="shared" si="254"/>
        <v>224</v>
      </c>
      <c r="I1246" s="372" t="str">
        <f t="shared" si="249"/>
        <v>22405</v>
      </c>
      <c r="J1246" s="372">
        <f t="shared" si="247"/>
        <v>22</v>
      </c>
      <c r="K1246" s="372">
        <f t="shared" si="248"/>
        <v>22.41</v>
      </c>
      <c r="L1246" s="236">
        <v>0</v>
      </c>
      <c r="M1246" s="372">
        <v>22.41</v>
      </c>
      <c r="N1246" s="236">
        <v>0</v>
      </c>
      <c r="O1246" s="372">
        <v>0</v>
      </c>
      <c r="P1246" s="372">
        <v>0</v>
      </c>
      <c r="Q1246" s="372">
        <v>0</v>
      </c>
    </row>
    <row r="1247" ht="36" customHeight="1" spans="1:17">
      <c r="A1247" s="341">
        <v>2240505</v>
      </c>
      <c r="B1247" s="336" t="s">
        <v>1146</v>
      </c>
      <c r="C1247" s="388">
        <v>2</v>
      </c>
      <c r="D1247" s="489">
        <v>20</v>
      </c>
      <c r="E1247" s="488">
        <f t="shared" si="251"/>
        <v>9</v>
      </c>
      <c r="F1247" s="197" t="str">
        <f t="shared" si="252"/>
        <v>是</v>
      </c>
      <c r="G1247" s="372" t="str">
        <f t="shared" si="253"/>
        <v>项</v>
      </c>
      <c r="H1247" s="372" t="str">
        <f t="shared" si="254"/>
        <v>224</v>
      </c>
      <c r="I1247" s="372" t="str">
        <f t="shared" si="249"/>
        <v>22405</v>
      </c>
      <c r="J1247" s="372">
        <f t="shared" si="247"/>
        <v>20</v>
      </c>
      <c r="K1247" s="372">
        <f t="shared" si="248"/>
        <v>20</v>
      </c>
      <c r="L1247" s="236">
        <v>0</v>
      </c>
      <c r="M1247" s="372">
        <v>0</v>
      </c>
      <c r="N1247" s="236">
        <v>0</v>
      </c>
      <c r="O1247" s="372">
        <v>0</v>
      </c>
      <c r="P1247" s="372">
        <v>20</v>
      </c>
      <c r="Q1247" s="372">
        <v>0</v>
      </c>
    </row>
    <row r="1248" ht="36" hidden="1" customHeight="1" spans="1:17">
      <c r="A1248" s="341">
        <v>2240506</v>
      </c>
      <c r="B1248" s="336" t="s">
        <v>1147</v>
      </c>
      <c r="C1248" s="388">
        <v>0</v>
      </c>
      <c r="D1248" s="489">
        <f t="shared" si="255"/>
        <v>0</v>
      </c>
      <c r="E1248" s="488" t="str">
        <f t="shared" si="251"/>
        <v/>
      </c>
      <c r="F1248" s="197" t="str">
        <f t="shared" si="252"/>
        <v>否</v>
      </c>
      <c r="G1248" s="372" t="str">
        <f t="shared" si="253"/>
        <v>项</v>
      </c>
      <c r="H1248" s="372" t="str">
        <f t="shared" si="254"/>
        <v>224</v>
      </c>
      <c r="I1248" s="372" t="str">
        <f t="shared" si="249"/>
        <v>22405</v>
      </c>
      <c r="J1248" s="372">
        <f t="shared" si="247"/>
        <v>0</v>
      </c>
      <c r="K1248" s="372">
        <f t="shared" si="248"/>
        <v>0</v>
      </c>
      <c r="L1248" s="236">
        <v>0</v>
      </c>
      <c r="M1248" s="372">
        <v>0</v>
      </c>
      <c r="N1248" s="236">
        <v>0</v>
      </c>
      <c r="O1248" s="372">
        <v>0</v>
      </c>
      <c r="P1248" s="372">
        <v>0</v>
      </c>
      <c r="Q1248" s="372">
        <v>0</v>
      </c>
    </row>
    <row r="1249" ht="36" customHeight="1" spans="1:17">
      <c r="A1249" s="341">
        <v>2240507</v>
      </c>
      <c r="B1249" s="336" t="s">
        <v>1148</v>
      </c>
      <c r="C1249" s="388">
        <v>21</v>
      </c>
      <c r="D1249" s="489">
        <v>225</v>
      </c>
      <c r="E1249" s="488">
        <f t="shared" si="251"/>
        <v>9.71428571428571</v>
      </c>
      <c r="F1249" s="197" t="str">
        <f t="shared" si="252"/>
        <v>是</v>
      </c>
      <c r="G1249" s="372" t="str">
        <f t="shared" si="253"/>
        <v>项</v>
      </c>
      <c r="H1249" s="372" t="str">
        <f t="shared" si="254"/>
        <v>224</v>
      </c>
      <c r="I1249" s="372" t="str">
        <f t="shared" si="249"/>
        <v>22405</v>
      </c>
      <c r="J1249" s="372">
        <f t="shared" si="247"/>
        <v>225</v>
      </c>
      <c r="K1249" s="372">
        <f t="shared" si="248"/>
        <v>225.4477</v>
      </c>
      <c r="L1249" s="236">
        <v>0</v>
      </c>
      <c r="M1249" s="372">
        <v>225.4477</v>
      </c>
      <c r="N1249" s="236">
        <v>0</v>
      </c>
      <c r="O1249" s="372">
        <v>0</v>
      </c>
      <c r="P1249" s="372">
        <v>0</v>
      </c>
      <c r="Q1249" s="372">
        <v>0</v>
      </c>
    </row>
    <row r="1250" ht="36" hidden="1" customHeight="1" spans="1:17">
      <c r="A1250" s="341">
        <v>2240508</v>
      </c>
      <c r="B1250" s="336" t="s">
        <v>1149</v>
      </c>
      <c r="C1250" s="388">
        <v>0</v>
      </c>
      <c r="D1250" s="489">
        <f t="shared" si="255"/>
        <v>0</v>
      </c>
      <c r="E1250" s="488" t="str">
        <f t="shared" si="251"/>
        <v/>
      </c>
      <c r="F1250" s="197" t="str">
        <f t="shared" si="252"/>
        <v>否</v>
      </c>
      <c r="G1250" s="372" t="str">
        <f t="shared" si="253"/>
        <v>项</v>
      </c>
      <c r="H1250" s="372" t="str">
        <f t="shared" si="254"/>
        <v>224</v>
      </c>
      <c r="I1250" s="372" t="str">
        <f t="shared" si="249"/>
        <v>22405</v>
      </c>
      <c r="J1250" s="372">
        <f t="shared" si="247"/>
        <v>0</v>
      </c>
      <c r="K1250" s="372">
        <f t="shared" si="248"/>
        <v>0</v>
      </c>
      <c r="L1250" s="236">
        <v>0</v>
      </c>
      <c r="M1250" s="372">
        <v>0</v>
      </c>
      <c r="N1250" s="236">
        <v>0</v>
      </c>
      <c r="O1250" s="372">
        <v>0</v>
      </c>
      <c r="P1250" s="372">
        <v>0</v>
      </c>
      <c r="Q1250" s="372">
        <v>0</v>
      </c>
    </row>
    <row r="1251" ht="36" hidden="1" customHeight="1" spans="1:17">
      <c r="A1251" s="341">
        <v>2240509</v>
      </c>
      <c r="B1251" s="336" t="s">
        <v>1150</v>
      </c>
      <c r="C1251" s="388">
        <v>0</v>
      </c>
      <c r="D1251" s="489">
        <f t="shared" si="255"/>
        <v>0</v>
      </c>
      <c r="E1251" s="488" t="str">
        <f t="shared" si="251"/>
        <v/>
      </c>
      <c r="F1251" s="197" t="str">
        <f t="shared" si="252"/>
        <v>否</v>
      </c>
      <c r="G1251" s="372" t="str">
        <f t="shared" si="253"/>
        <v>项</v>
      </c>
      <c r="H1251" s="372" t="str">
        <f t="shared" si="254"/>
        <v>224</v>
      </c>
      <c r="I1251" s="372" t="str">
        <f t="shared" si="249"/>
        <v>22405</v>
      </c>
      <c r="J1251" s="372">
        <f t="shared" si="247"/>
        <v>0</v>
      </c>
      <c r="K1251" s="372">
        <f t="shared" si="248"/>
        <v>0</v>
      </c>
      <c r="L1251" s="236">
        <v>0</v>
      </c>
      <c r="M1251" s="372">
        <v>0</v>
      </c>
      <c r="N1251" s="236">
        <v>0</v>
      </c>
      <c r="O1251" s="372">
        <v>0</v>
      </c>
      <c r="P1251" s="372">
        <v>0</v>
      </c>
      <c r="Q1251" s="372">
        <v>0</v>
      </c>
    </row>
    <row r="1252" ht="36" customHeight="1" spans="1:17">
      <c r="A1252" s="341">
        <v>2240510</v>
      </c>
      <c r="B1252" s="336" t="s">
        <v>1151</v>
      </c>
      <c r="C1252" s="388">
        <v>23</v>
      </c>
      <c r="D1252" s="489">
        <v>20</v>
      </c>
      <c r="E1252" s="488">
        <f t="shared" si="251"/>
        <v>-0.130434782608696</v>
      </c>
      <c r="F1252" s="197" t="str">
        <f t="shared" si="252"/>
        <v>是</v>
      </c>
      <c r="G1252" s="372" t="str">
        <f t="shared" si="253"/>
        <v>项</v>
      </c>
      <c r="H1252" s="372" t="str">
        <f t="shared" si="254"/>
        <v>224</v>
      </c>
      <c r="I1252" s="372" t="str">
        <f t="shared" si="249"/>
        <v>22405</v>
      </c>
      <c r="J1252" s="372">
        <f t="shared" si="247"/>
        <v>20</v>
      </c>
      <c r="K1252" s="372">
        <f t="shared" si="248"/>
        <v>20</v>
      </c>
      <c r="L1252" s="236">
        <v>0</v>
      </c>
      <c r="M1252" s="372">
        <v>20</v>
      </c>
      <c r="N1252" s="236">
        <v>0</v>
      </c>
      <c r="O1252" s="372">
        <v>0</v>
      </c>
      <c r="P1252" s="372">
        <v>0</v>
      </c>
      <c r="Q1252" s="372">
        <v>0</v>
      </c>
    </row>
    <row r="1253" ht="33" customHeight="1" spans="1:17">
      <c r="A1253" s="341">
        <v>2240550</v>
      </c>
      <c r="B1253" s="336" t="s">
        <v>1152</v>
      </c>
      <c r="C1253" s="388">
        <v>80</v>
      </c>
      <c r="D1253" s="489">
        <v>88</v>
      </c>
      <c r="E1253" s="488">
        <f t="shared" si="251"/>
        <v>0.1</v>
      </c>
      <c r="F1253" s="197" t="str">
        <f t="shared" si="252"/>
        <v>是</v>
      </c>
      <c r="G1253" s="372" t="str">
        <f t="shared" si="253"/>
        <v>项</v>
      </c>
      <c r="H1253" s="372" t="str">
        <f t="shared" si="254"/>
        <v>224</v>
      </c>
      <c r="I1253" s="372" t="str">
        <f t="shared" si="249"/>
        <v>22405</v>
      </c>
      <c r="J1253" s="372">
        <f t="shared" si="247"/>
        <v>88</v>
      </c>
      <c r="K1253" s="372">
        <f t="shared" si="248"/>
        <v>87.595916</v>
      </c>
      <c r="L1253" s="236">
        <v>87.595916</v>
      </c>
      <c r="M1253" s="372">
        <v>0</v>
      </c>
      <c r="N1253" s="236">
        <v>0</v>
      </c>
      <c r="O1253" s="372">
        <v>0</v>
      </c>
      <c r="P1253" s="372">
        <v>0</v>
      </c>
      <c r="Q1253" s="372">
        <v>0</v>
      </c>
    </row>
    <row r="1254" ht="36" hidden="1" customHeight="1" spans="1:17">
      <c r="A1254" s="341">
        <v>2240599</v>
      </c>
      <c r="B1254" s="336" t="s">
        <v>1153</v>
      </c>
      <c r="C1254" s="388">
        <v>0</v>
      </c>
      <c r="D1254" s="489">
        <f t="shared" si="255"/>
        <v>0</v>
      </c>
      <c r="E1254" s="488" t="str">
        <f t="shared" si="251"/>
        <v/>
      </c>
      <c r="F1254" s="197" t="str">
        <f t="shared" si="252"/>
        <v>否</v>
      </c>
      <c r="G1254" s="372" t="str">
        <f t="shared" si="253"/>
        <v>项</v>
      </c>
      <c r="H1254" s="372" t="str">
        <f t="shared" si="254"/>
        <v>224</v>
      </c>
      <c r="I1254" s="372" t="str">
        <f t="shared" si="249"/>
        <v>22405</v>
      </c>
      <c r="J1254" s="372">
        <f t="shared" si="247"/>
        <v>0</v>
      </c>
      <c r="K1254" s="372">
        <f t="shared" si="248"/>
        <v>0</v>
      </c>
      <c r="L1254" s="236">
        <v>0</v>
      </c>
      <c r="M1254" s="372">
        <v>0</v>
      </c>
      <c r="N1254" s="236">
        <v>0</v>
      </c>
      <c r="O1254" s="372">
        <v>0</v>
      </c>
      <c r="P1254" s="372">
        <v>0</v>
      </c>
      <c r="Q1254" s="372">
        <v>0</v>
      </c>
    </row>
    <row r="1255" ht="33" customHeight="1" spans="1:16">
      <c r="A1255" s="341">
        <v>22406</v>
      </c>
      <c r="B1255" s="336" t="s">
        <v>1154</v>
      </c>
      <c r="C1255" s="487">
        <f>SUM(C1256:C1258)</f>
        <v>342</v>
      </c>
      <c r="D1255" s="487">
        <f>SUM(D1256:D1258)</f>
        <v>1470</v>
      </c>
      <c r="E1255" s="488">
        <f t="shared" si="251"/>
        <v>3.29824561403509</v>
      </c>
      <c r="F1255" s="197" t="str">
        <f t="shared" si="252"/>
        <v>是</v>
      </c>
      <c r="G1255" s="372" t="str">
        <f t="shared" si="253"/>
        <v>款</v>
      </c>
      <c r="H1255" s="372" t="str">
        <f t="shared" si="254"/>
        <v>224</v>
      </c>
      <c r="I1255" s="372" t="str">
        <f t="shared" si="249"/>
        <v>22406</v>
      </c>
      <c r="J1255" s="372">
        <f t="shared" si="247"/>
        <v>0</v>
      </c>
      <c r="K1255" s="372">
        <f t="shared" si="248"/>
        <v>0</v>
      </c>
      <c r="L1255" s="236">
        <v>0</v>
      </c>
      <c r="N1255" s="236">
        <v>0</v>
      </c>
      <c r="P1255" s="372">
        <v>0</v>
      </c>
    </row>
    <row r="1256" ht="33" customHeight="1" spans="1:17">
      <c r="A1256" s="341">
        <v>2240601</v>
      </c>
      <c r="B1256" s="336" t="s">
        <v>1155</v>
      </c>
      <c r="C1256" s="388">
        <v>302</v>
      </c>
      <c r="D1256" s="489">
        <v>1462</v>
      </c>
      <c r="E1256" s="488">
        <f t="shared" si="251"/>
        <v>3.84105960264901</v>
      </c>
      <c r="F1256" s="197" t="str">
        <f t="shared" si="252"/>
        <v>是</v>
      </c>
      <c r="G1256" s="372" t="str">
        <f t="shared" si="253"/>
        <v>项</v>
      </c>
      <c r="H1256" s="372" t="str">
        <f t="shared" si="254"/>
        <v>224</v>
      </c>
      <c r="I1256" s="372" t="str">
        <f t="shared" si="249"/>
        <v>22406</v>
      </c>
      <c r="J1256" s="372">
        <f t="shared" si="247"/>
        <v>1462</v>
      </c>
      <c r="K1256" s="372">
        <f t="shared" si="248"/>
        <v>1461.796477</v>
      </c>
      <c r="L1256" s="236">
        <v>0</v>
      </c>
      <c r="M1256" s="372">
        <v>860.29</v>
      </c>
      <c r="N1256" s="236">
        <v>0</v>
      </c>
      <c r="O1256" s="372">
        <v>104.4</v>
      </c>
      <c r="P1256" s="372">
        <v>497.106477</v>
      </c>
      <c r="Q1256" s="372">
        <v>0</v>
      </c>
    </row>
    <row r="1257" ht="33" hidden="1" customHeight="1" spans="1:17">
      <c r="A1257" s="341">
        <v>2240602</v>
      </c>
      <c r="B1257" s="336" t="s">
        <v>1156</v>
      </c>
      <c r="C1257" s="388">
        <v>0</v>
      </c>
      <c r="D1257" s="489">
        <f>ROUND(J1257-Q1257,0)</f>
        <v>0</v>
      </c>
      <c r="E1257" s="488" t="str">
        <f t="shared" si="251"/>
        <v/>
      </c>
      <c r="F1257" s="197" t="str">
        <f t="shared" si="252"/>
        <v>否</v>
      </c>
      <c r="G1257" s="372" t="str">
        <f t="shared" si="253"/>
        <v>项</v>
      </c>
      <c r="H1257" s="372" t="str">
        <f t="shared" si="254"/>
        <v>224</v>
      </c>
      <c r="I1257" s="372" t="str">
        <f t="shared" si="249"/>
        <v>22406</v>
      </c>
      <c r="J1257" s="372">
        <f t="shared" si="247"/>
        <v>0</v>
      </c>
      <c r="K1257" s="372">
        <f t="shared" si="248"/>
        <v>0</v>
      </c>
      <c r="L1257" s="236">
        <v>0</v>
      </c>
      <c r="M1257" s="372">
        <v>0</v>
      </c>
      <c r="N1257" s="236">
        <v>0</v>
      </c>
      <c r="O1257" s="372">
        <v>0</v>
      </c>
      <c r="P1257" s="372">
        <v>0</v>
      </c>
      <c r="Q1257" s="372">
        <v>0</v>
      </c>
    </row>
    <row r="1258" ht="36" customHeight="1" spans="1:17">
      <c r="A1258" s="341">
        <v>2240699</v>
      </c>
      <c r="B1258" s="336" t="s">
        <v>1157</v>
      </c>
      <c r="C1258" s="388">
        <v>40</v>
      </c>
      <c r="D1258" s="489">
        <v>8</v>
      </c>
      <c r="E1258" s="488">
        <f t="shared" si="251"/>
        <v>-0.8</v>
      </c>
      <c r="F1258" s="197" t="str">
        <f t="shared" si="252"/>
        <v>是</v>
      </c>
      <c r="G1258" s="372" t="str">
        <f t="shared" si="253"/>
        <v>项</v>
      </c>
      <c r="H1258" s="372" t="str">
        <f t="shared" si="254"/>
        <v>224</v>
      </c>
      <c r="I1258" s="372" t="str">
        <f t="shared" si="249"/>
        <v>22406</v>
      </c>
      <c r="J1258" s="372">
        <f t="shared" si="247"/>
        <v>8</v>
      </c>
      <c r="K1258" s="372">
        <f t="shared" si="248"/>
        <v>8.444344</v>
      </c>
      <c r="L1258" s="236">
        <v>0</v>
      </c>
      <c r="M1258" s="372">
        <v>0</v>
      </c>
      <c r="N1258" s="236">
        <v>0</v>
      </c>
      <c r="O1258" s="372">
        <v>0</v>
      </c>
      <c r="P1258" s="372">
        <v>8.444344</v>
      </c>
      <c r="Q1258" s="372">
        <v>0</v>
      </c>
    </row>
    <row r="1259" ht="36" customHeight="1" spans="1:16">
      <c r="A1259" s="341">
        <v>22407</v>
      </c>
      <c r="B1259" s="336" t="s">
        <v>1158</v>
      </c>
      <c r="C1259" s="487">
        <f>SUM(C1260:C1262)</f>
        <v>388</v>
      </c>
      <c r="D1259" s="487">
        <f>SUM(D1260:D1262)</f>
        <v>523</v>
      </c>
      <c r="E1259" s="488">
        <f t="shared" si="251"/>
        <v>0.347938144329897</v>
      </c>
      <c r="F1259" s="197" t="str">
        <f t="shared" si="252"/>
        <v>是</v>
      </c>
      <c r="G1259" s="372" t="str">
        <f t="shared" si="253"/>
        <v>款</v>
      </c>
      <c r="H1259" s="372" t="str">
        <f t="shared" si="254"/>
        <v>224</v>
      </c>
      <c r="I1259" s="372" t="str">
        <f t="shared" si="249"/>
        <v>22407</v>
      </c>
      <c r="J1259" s="372">
        <f t="shared" si="247"/>
        <v>0</v>
      </c>
      <c r="K1259" s="372">
        <f t="shared" si="248"/>
        <v>0</v>
      </c>
      <c r="L1259" s="236">
        <v>0</v>
      </c>
      <c r="N1259" s="236">
        <v>0</v>
      </c>
      <c r="O1259" s="372">
        <v>0</v>
      </c>
      <c r="P1259" s="372">
        <v>0</v>
      </c>
    </row>
    <row r="1260" ht="36" customHeight="1" spans="1:17">
      <c r="A1260" s="341">
        <v>2240703</v>
      </c>
      <c r="B1260" s="336" t="s">
        <v>1161</v>
      </c>
      <c r="C1260" s="388">
        <v>388</v>
      </c>
      <c r="D1260" s="489">
        <v>523</v>
      </c>
      <c r="E1260" s="488">
        <f t="shared" si="251"/>
        <v>0.347938144329897</v>
      </c>
      <c r="F1260" s="197" t="str">
        <f t="shared" si="252"/>
        <v>是</v>
      </c>
      <c r="G1260" s="372" t="str">
        <f t="shared" si="253"/>
        <v>项</v>
      </c>
      <c r="H1260" s="372" t="str">
        <f t="shared" si="254"/>
        <v>224</v>
      </c>
      <c r="I1260" s="372" t="str">
        <f t="shared" si="249"/>
        <v>22407</v>
      </c>
      <c r="J1260" s="372">
        <f t="shared" si="247"/>
        <v>523</v>
      </c>
      <c r="K1260" s="372">
        <f t="shared" si="248"/>
        <v>523</v>
      </c>
      <c r="L1260" s="236">
        <v>0</v>
      </c>
      <c r="M1260" s="372">
        <v>0</v>
      </c>
      <c r="N1260" s="236">
        <v>0</v>
      </c>
      <c r="O1260" s="372">
        <v>0</v>
      </c>
      <c r="P1260" s="372">
        <v>523</v>
      </c>
      <c r="Q1260" s="372">
        <v>0</v>
      </c>
    </row>
    <row r="1261" ht="36" hidden="1" customHeight="1" spans="1:17">
      <c r="A1261" s="341">
        <v>2240704</v>
      </c>
      <c r="B1261" s="336" t="s">
        <v>1162</v>
      </c>
      <c r="C1261" s="388">
        <v>0</v>
      </c>
      <c r="D1261" s="489">
        <f>ROUND(J1261-Q1261,0)</f>
        <v>0</v>
      </c>
      <c r="E1261" s="488" t="str">
        <f t="shared" si="251"/>
        <v/>
      </c>
      <c r="F1261" s="197" t="str">
        <f t="shared" si="252"/>
        <v>否</v>
      </c>
      <c r="G1261" s="372" t="str">
        <f t="shared" si="253"/>
        <v>项</v>
      </c>
      <c r="H1261" s="372" t="str">
        <f t="shared" si="254"/>
        <v>224</v>
      </c>
      <c r="I1261" s="372" t="str">
        <f t="shared" si="249"/>
        <v>22407</v>
      </c>
      <c r="J1261" s="372">
        <f t="shared" si="247"/>
        <v>0</v>
      </c>
      <c r="K1261" s="372">
        <f t="shared" si="248"/>
        <v>0</v>
      </c>
      <c r="L1261" s="236">
        <v>0</v>
      </c>
      <c r="M1261" s="372">
        <v>0</v>
      </c>
      <c r="N1261" s="236">
        <v>0</v>
      </c>
      <c r="O1261" s="372">
        <v>0</v>
      </c>
      <c r="P1261" s="372">
        <v>0</v>
      </c>
      <c r="Q1261" s="372">
        <v>0</v>
      </c>
    </row>
    <row r="1262" ht="36" hidden="1" customHeight="1" spans="1:17">
      <c r="A1262" s="341">
        <v>2240799</v>
      </c>
      <c r="B1262" s="336" t="s">
        <v>1757</v>
      </c>
      <c r="C1262" s="388">
        <v>0</v>
      </c>
      <c r="D1262" s="489">
        <f>ROUND(J1262-Q1262,0)</f>
        <v>0</v>
      </c>
      <c r="E1262" s="488" t="str">
        <f t="shared" si="251"/>
        <v/>
      </c>
      <c r="F1262" s="197" t="str">
        <f t="shared" si="252"/>
        <v>否</v>
      </c>
      <c r="G1262" s="372" t="str">
        <f t="shared" si="253"/>
        <v>项</v>
      </c>
      <c r="H1262" s="372" t="str">
        <f t="shared" si="254"/>
        <v>224</v>
      </c>
      <c r="I1262" s="372" t="str">
        <f t="shared" si="249"/>
        <v>22407</v>
      </c>
      <c r="J1262" s="372">
        <f t="shared" si="247"/>
        <v>0</v>
      </c>
      <c r="K1262" s="372">
        <f t="shared" si="248"/>
        <v>0</v>
      </c>
      <c r="L1262" s="236">
        <v>0</v>
      </c>
      <c r="M1262" s="372">
        <v>0</v>
      </c>
      <c r="N1262" s="236">
        <v>0</v>
      </c>
      <c r="O1262" s="372">
        <v>0</v>
      </c>
      <c r="P1262" s="372">
        <v>0</v>
      </c>
      <c r="Q1262" s="372">
        <v>0</v>
      </c>
    </row>
    <row r="1263" ht="33" hidden="1" customHeight="1" spans="1:16">
      <c r="A1263" s="341">
        <v>22499</v>
      </c>
      <c r="B1263" s="336" t="s">
        <v>1164</v>
      </c>
      <c r="C1263" s="487">
        <f>C1264</f>
        <v>0</v>
      </c>
      <c r="D1263" s="487">
        <f>D1264</f>
        <v>0</v>
      </c>
      <c r="E1263" s="488" t="str">
        <f t="shared" si="251"/>
        <v/>
      </c>
      <c r="F1263" s="197" t="str">
        <f t="shared" si="252"/>
        <v>否</v>
      </c>
      <c r="G1263" s="372" t="str">
        <f t="shared" si="253"/>
        <v>款</v>
      </c>
      <c r="H1263" s="372" t="str">
        <f t="shared" si="254"/>
        <v>224</v>
      </c>
      <c r="I1263" s="372" t="str">
        <f t="shared" si="249"/>
        <v>22499</v>
      </c>
      <c r="J1263" s="372">
        <f t="shared" si="247"/>
        <v>0</v>
      </c>
      <c r="K1263" s="372">
        <f t="shared" si="248"/>
        <v>0</v>
      </c>
      <c r="L1263" s="236">
        <v>0</v>
      </c>
      <c r="N1263" s="236">
        <v>0</v>
      </c>
      <c r="O1263" s="372">
        <v>0</v>
      </c>
      <c r="P1263" s="372">
        <v>0</v>
      </c>
    </row>
    <row r="1264" ht="33" hidden="1" customHeight="1" spans="1:17">
      <c r="A1264" s="336">
        <v>2249999</v>
      </c>
      <c r="B1264" s="336" t="s">
        <v>1758</v>
      </c>
      <c r="C1264" s="388"/>
      <c r="D1264" s="489">
        <f>ROUND(J1264-Q1264,0)</f>
        <v>0</v>
      </c>
      <c r="E1264" s="488" t="str">
        <f t="shared" si="251"/>
        <v/>
      </c>
      <c r="F1264" s="197" t="str">
        <f t="shared" si="252"/>
        <v>否</v>
      </c>
      <c r="G1264" s="372" t="str">
        <f t="shared" si="253"/>
        <v>项</v>
      </c>
      <c r="H1264" s="372" t="str">
        <f t="shared" si="254"/>
        <v>224</v>
      </c>
      <c r="I1264" s="372" t="str">
        <f t="shared" si="249"/>
        <v>22499</v>
      </c>
      <c r="J1264" s="372">
        <f t="shared" si="247"/>
        <v>0</v>
      </c>
      <c r="K1264" s="372">
        <f t="shared" si="248"/>
        <v>0</v>
      </c>
      <c r="L1264" s="236">
        <v>0</v>
      </c>
      <c r="M1264" s="372">
        <v>0</v>
      </c>
      <c r="N1264" s="236">
        <v>0</v>
      </c>
      <c r="O1264" s="372">
        <v>0</v>
      </c>
      <c r="P1264" s="372">
        <v>0</v>
      </c>
      <c r="Q1264" s="372">
        <v>0</v>
      </c>
    </row>
    <row r="1265" ht="33" customHeight="1" spans="1:16">
      <c r="A1265" s="349">
        <v>227</v>
      </c>
      <c r="B1265" s="331" t="s">
        <v>124</v>
      </c>
      <c r="C1265" s="388">
        <v>0</v>
      </c>
      <c r="D1265" s="504">
        <v>4300</v>
      </c>
      <c r="E1265" s="486" t="str">
        <f t="shared" si="251"/>
        <v/>
      </c>
      <c r="F1265" s="197" t="str">
        <f t="shared" si="252"/>
        <v>是</v>
      </c>
      <c r="G1265" s="372" t="str">
        <f t="shared" si="253"/>
        <v>类</v>
      </c>
      <c r="H1265" s="372" t="str">
        <f t="shared" si="254"/>
        <v>227</v>
      </c>
      <c r="I1265" s="372" t="str">
        <f t="shared" si="249"/>
        <v>227</v>
      </c>
      <c r="J1265" s="372">
        <f t="shared" si="247"/>
        <v>4300</v>
      </c>
      <c r="K1265" s="372">
        <f t="shared" si="248"/>
        <v>4300</v>
      </c>
      <c r="L1265" s="236">
        <v>0</v>
      </c>
      <c r="M1265" s="372">
        <v>4300</v>
      </c>
      <c r="N1265" s="236">
        <v>0</v>
      </c>
      <c r="P1265" s="372">
        <v>0</v>
      </c>
    </row>
    <row r="1266" ht="33" customHeight="1" spans="1:16">
      <c r="A1266" s="349">
        <v>229</v>
      </c>
      <c r="B1266" s="331" t="s">
        <v>1645</v>
      </c>
      <c r="C1266" s="485">
        <f>SUM(C1267,C1269)</f>
        <v>580</v>
      </c>
      <c r="D1266" s="485">
        <f>SUM(D1267,D1269)</f>
        <v>18301</v>
      </c>
      <c r="E1266" s="488"/>
      <c r="F1266" s="197" t="str">
        <f t="shared" si="252"/>
        <v>是</v>
      </c>
      <c r="G1266" s="372" t="str">
        <f t="shared" si="253"/>
        <v>类</v>
      </c>
      <c r="H1266" s="372" t="str">
        <f t="shared" si="254"/>
        <v>229</v>
      </c>
      <c r="I1266" s="372" t="str">
        <f t="shared" si="249"/>
        <v>229</v>
      </c>
      <c r="J1266" s="372">
        <f t="shared" si="247"/>
        <v>0</v>
      </c>
      <c r="K1266" s="372">
        <f t="shared" si="248"/>
        <v>0</v>
      </c>
      <c r="L1266" s="236">
        <v>0</v>
      </c>
      <c r="N1266" s="236">
        <v>0</v>
      </c>
      <c r="P1266" s="372">
        <v>0</v>
      </c>
    </row>
    <row r="1267" ht="33" hidden="1" customHeight="1" spans="1:16">
      <c r="A1267" s="341">
        <v>22902</v>
      </c>
      <c r="B1267" s="336" t="s">
        <v>1171</v>
      </c>
      <c r="C1267" s="485">
        <f>SUM(C1268)</f>
        <v>0</v>
      </c>
      <c r="D1267" s="485">
        <f>SUM(D1268)</f>
        <v>0</v>
      </c>
      <c r="E1267" s="488" t="str">
        <f>IF(C1267&lt;&gt;0,D1267/C1267-1,"")</f>
        <v/>
      </c>
      <c r="F1267" s="197" t="str">
        <f t="shared" si="252"/>
        <v>否</v>
      </c>
      <c r="G1267" s="372" t="str">
        <f t="shared" si="253"/>
        <v>款</v>
      </c>
      <c r="H1267" s="372" t="str">
        <f t="shared" si="254"/>
        <v>229</v>
      </c>
      <c r="I1267" s="372" t="str">
        <f t="shared" si="249"/>
        <v>22902</v>
      </c>
      <c r="J1267" s="372">
        <f t="shared" si="247"/>
        <v>0</v>
      </c>
      <c r="K1267" s="372">
        <f t="shared" si="248"/>
        <v>0</v>
      </c>
      <c r="L1267" s="236">
        <v>0</v>
      </c>
      <c r="N1267" s="236">
        <v>0</v>
      </c>
      <c r="O1267" s="372">
        <v>0</v>
      </c>
      <c r="P1267" s="372">
        <v>0</v>
      </c>
    </row>
    <row r="1268" ht="33" hidden="1" customHeight="1" spans="1:17">
      <c r="A1268" s="341">
        <v>2290201</v>
      </c>
      <c r="B1268" s="336" t="s">
        <v>1759</v>
      </c>
      <c r="C1268" s="388"/>
      <c r="D1268" s="489">
        <v>0</v>
      </c>
      <c r="E1268" s="488" t="str">
        <f>IF(C1268&lt;&gt;0,D1268/C1268-1,"")</f>
        <v/>
      </c>
      <c r="F1268" s="197" t="str">
        <f t="shared" si="252"/>
        <v>否</v>
      </c>
      <c r="G1268" s="372" t="s">
        <v>1667</v>
      </c>
      <c r="H1268" s="372" t="str">
        <f t="shared" si="254"/>
        <v>229</v>
      </c>
      <c r="I1268" s="372" t="str">
        <f t="shared" si="249"/>
        <v>22902</v>
      </c>
      <c r="J1268" s="372">
        <f t="shared" si="247"/>
        <v>0</v>
      </c>
      <c r="K1268" s="372">
        <f t="shared" si="248"/>
        <v>0</v>
      </c>
      <c r="L1268" s="236"/>
      <c r="M1268" s="372">
        <v>0</v>
      </c>
      <c r="N1268" s="236">
        <v>0</v>
      </c>
      <c r="O1268" s="372">
        <v>0</v>
      </c>
      <c r="P1268" s="372">
        <v>0</v>
      </c>
      <c r="Q1268" s="372">
        <v>0</v>
      </c>
    </row>
    <row r="1269" ht="33" customHeight="1" spans="1:16">
      <c r="A1269" s="341">
        <v>22999</v>
      </c>
      <c r="B1269" s="336" t="s">
        <v>1006</v>
      </c>
      <c r="C1269" s="485">
        <f>SUM(C1270)</f>
        <v>580</v>
      </c>
      <c r="D1269" s="485">
        <f>SUM(D1270)</f>
        <v>18301</v>
      </c>
      <c r="E1269" s="488">
        <f>IF(C1269&lt;&gt;0,D1269/C1269-1,"")</f>
        <v>30.5534482758621</v>
      </c>
      <c r="F1269" s="197" t="str">
        <f t="shared" si="252"/>
        <v>是</v>
      </c>
      <c r="G1269" s="372" t="str">
        <f>IF(LEN(A1269)=3,"类",IF(LEN(A1269)=5,"款","项"))</f>
        <v>款</v>
      </c>
      <c r="H1269" s="372" t="str">
        <f t="shared" si="254"/>
        <v>229</v>
      </c>
      <c r="I1269" s="372" t="str">
        <f t="shared" si="249"/>
        <v>22999</v>
      </c>
      <c r="J1269" s="372">
        <f t="shared" si="247"/>
        <v>0</v>
      </c>
      <c r="K1269" s="372">
        <f t="shared" si="248"/>
        <v>0</v>
      </c>
      <c r="L1269" s="236"/>
      <c r="N1269" s="236">
        <v>0</v>
      </c>
      <c r="O1269" s="372">
        <v>0</v>
      </c>
      <c r="P1269" s="372">
        <v>0</v>
      </c>
    </row>
    <row r="1270" ht="33" customHeight="1" spans="1:17">
      <c r="A1270" s="341">
        <v>2299999</v>
      </c>
      <c r="B1270" s="336" t="s">
        <v>1760</v>
      </c>
      <c r="C1270" s="489">
        <v>580</v>
      </c>
      <c r="D1270" s="489">
        <v>18301</v>
      </c>
      <c r="E1270" s="488">
        <f>IF(C1270&lt;&gt;0,D1270/C1270-1,"")</f>
        <v>30.5534482758621</v>
      </c>
      <c r="F1270" s="197" t="str">
        <f t="shared" si="252"/>
        <v>是</v>
      </c>
      <c r="G1270" s="372" t="s">
        <v>1667</v>
      </c>
      <c r="H1270" s="372" t="str">
        <f t="shared" si="254"/>
        <v>229</v>
      </c>
      <c r="I1270" s="372" t="str">
        <f t="shared" si="249"/>
        <v>22999</v>
      </c>
      <c r="J1270" s="372">
        <f t="shared" si="247"/>
        <v>18301</v>
      </c>
      <c r="K1270" s="372">
        <f t="shared" si="248"/>
        <v>18300.92</v>
      </c>
      <c r="L1270" s="236">
        <v>12405</v>
      </c>
      <c r="M1270" s="372">
        <v>5735.92</v>
      </c>
      <c r="N1270" s="236">
        <v>0</v>
      </c>
      <c r="O1270" s="372">
        <v>0</v>
      </c>
      <c r="P1270" s="372">
        <v>160</v>
      </c>
      <c r="Q1270" s="372">
        <v>0</v>
      </c>
    </row>
    <row r="1271" ht="33" customHeight="1" spans="1:16">
      <c r="A1271" s="349">
        <v>232</v>
      </c>
      <c r="B1271" s="331" t="s">
        <v>1646</v>
      </c>
      <c r="C1271" s="485">
        <f>C1272</f>
        <v>5431</v>
      </c>
      <c r="D1271" s="485">
        <f>D1272</f>
        <v>5646</v>
      </c>
      <c r="E1271" s="486">
        <f t="shared" ref="E1271:E1278" si="256">IF(C1271&lt;&gt;0,D1271/C1271-1,"")</f>
        <v>0.0395875529368441</v>
      </c>
      <c r="F1271" s="197" t="str">
        <f t="shared" si="252"/>
        <v>是</v>
      </c>
      <c r="G1271" s="372" t="str">
        <f t="shared" ref="G1271:G1278" si="257">IF(LEN(A1271)=3,"类",IF(LEN(A1271)=5,"款","项"))</f>
        <v>类</v>
      </c>
      <c r="H1271" s="372" t="str">
        <f t="shared" si="254"/>
        <v>232</v>
      </c>
      <c r="I1271" s="372" t="str">
        <f t="shared" si="249"/>
        <v>232</v>
      </c>
      <c r="J1271" s="372">
        <f t="shared" si="247"/>
        <v>0</v>
      </c>
      <c r="K1271" s="372">
        <f t="shared" si="248"/>
        <v>0</v>
      </c>
      <c r="L1271" s="236">
        <v>0</v>
      </c>
      <c r="N1271" s="236">
        <v>0</v>
      </c>
      <c r="P1271" s="372">
        <v>0</v>
      </c>
    </row>
    <row r="1272" ht="33" customHeight="1" spans="1:16">
      <c r="A1272" s="341">
        <v>23203</v>
      </c>
      <c r="B1272" s="336" t="s">
        <v>1165</v>
      </c>
      <c r="C1272" s="487">
        <f>SUM(C1273:C1276)</f>
        <v>5431</v>
      </c>
      <c r="D1272" s="487">
        <f>SUM(D1273:D1276)</f>
        <v>5646</v>
      </c>
      <c r="E1272" s="488">
        <f t="shared" si="256"/>
        <v>0.0395875529368441</v>
      </c>
      <c r="F1272" s="197" t="str">
        <f t="shared" si="252"/>
        <v>是</v>
      </c>
      <c r="G1272" s="372" t="str">
        <f t="shared" si="257"/>
        <v>款</v>
      </c>
      <c r="H1272" s="372" t="str">
        <f t="shared" si="254"/>
        <v>232</v>
      </c>
      <c r="I1272" s="372" t="str">
        <f t="shared" si="249"/>
        <v>23203</v>
      </c>
      <c r="J1272" s="372">
        <f t="shared" si="247"/>
        <v>0</v>
      </c>
      <c r="K1272" s="372">
        <f t="shared" si="248"/>
        <v>0</v>
      </c>
      <c r="L1272" s="236">
        <v>0</v>
      </c>
      <c r="N1272" s="236">
        <v>0</v>
      </c>
      <c r="O1272" s="372">
        <v>0</v>
      </c>
      <c r="P1272" s="372">
        <v>0</v>
      </c>
    </row>
    <row r="1273" ht="33" customHeight="1" spans="1:20">
      <c r="A1273" s="341">
        <v>2320301</v>
      </c>
      <c r="B1273" s="336" t="s">
        <v>1166</v>
      </c>
      <c r="C1273" s="388">
        <v>5431</v>
      </c>
      <c r="D1273" s="489">
        <v>5646</v>
      </c>
      <c r="E1273" s="488">
        <f t="shared" si="256"/>
        <v>0.0395875529368441</v>
      </c>
      <c r="F1273" s="197" t="str">
        <f t="shared" si="252"/>
        <v>是</v>
      </c>
      <c r="G1273" s="372" t="str">
        <f t="shared" si="257"/>
        <v>项</v>
      </c>
      <c r="H1273" s="372" t="str">
        <f t="shared" si="254"/>
        <v>232</v>
      </c>
      <c r="I1273" s="372" t="str">
        <f t="shared" si="249"/>
        <v>23203</v>
      </c>
      <c r="J1273" s="372">
        <f t="shared" si="247"/>
        <v>5646</v>
      </c>
      <c r="K1273" s="372">
        <f t="shared" si="248"/>
        <v>5646.2135</v>
      </c>
      <c r="L1273" s="236">
        <v>0</v>
      </c>
      <c r="M1273" s="372">
        <v>5646.2135</v>
      </c>
      <c r="N1273" s="236">
        <v>0</v>
      </c>
      <c r="O1273" s="372">
        <v>0</v>
      </c>
      <c r="P1273" s="372">
        <v>0</v>
      </c>
      <c r="Q1273" s="372">
        <v>0</v>
      </c>
      <c r="T1273" s="497"/>
    </row>
    <row r="1274" ht="36" hidden="1" customHeight="1" spans="1:17">
      <c r="A1274" s="341">
        <v>2320302</v>
      </c>
      <c r="B1274" s="336" t="s">
        <v>1167</v>
      </c>
      <c r="C1274" s="388">
        <v>0</v>
      </c>
      <c r="D1274" s="489">
        <f>ROUND(J1274-Q1274,0)</f>
        <v>0</v>
      </c>
      <c r="E1274" s="488" t="str">
        <f t="shared" si="256"/>
        <v/>
      </c>
      <c r="F1274" s="197" t="str">
        <f t="shared" si="252"/>
        <v>否</v>
      </c>
      <c r="G1274" s="372" t="str">
        <f t="shared" si="257"/>
        <v>项</v>
      </c>
      <c r="H1274" s="372" t="str">
        <f t="shared" si="254"/>
        <v>232</v>
      </c>
      <c r="I1274" s="372" t="str">
        <f t="shared" si="249"/>
        <v>23203</v>
      </c>
      <c r="J1274" s="372">
        <f t="shared" si="247"/>
        <v>0</v>
      </c>
      <c r="K1274" s="372">
        <f t="shared" si="248"/>
        <v>0</v>
      </c>
      <c r="L1274" s="236">
        <v>0</v>
      </c>
      <c r="M1274" s="372">
        <v>0</v>
      </c>
      <c r="N1274" s="236">
        <v>0</v>
      </c>
      <c r="O1274" s="372">
        <v>0</v>
      </c>
      <c r="P1274" s="372">
        <v>0</v>
      </c>
      <c r="Q1274" s="372">
        <v>0</v>
      </c>
    </row>
    <row r="1275" ht="36" hidden="1" customHeight="1" spans="1:17">
      <c r="A1275" s="341">
        <v>2320303</v>
      </c>
      <c r="B1275" s="336" t="s">
        <v>1168</v>
      </c>
      <c r="C1275" s="388">
        <v>0</v>
      </c>
      <c r="D1275" s="489">
        <f>ROUND(J1275-Q1275,0)</f>
        <v>0</v>
      </c>
      <c r="E1275" s="488" t="str">
        <f t="shared" si="256"/>
        <v/>
      </c>
      <c r="F1275" s="197" t="str">
        <f t="shared" si="252"/>
        <v>否</v>
      </c>
      <c r="G1275" s="372" t="str">
        <f t="shared" si="257"/>
        <v>项</v>
      </c>
      <c r="H1275" s="372" t="str">
        <f t="shared" si="254"/>
        <v>232</v>
      </c>
      <c r="I1275" s="372" t="str">
        <f t="shared" si="249"/>
        <v>23203</v>
      </c>
      <c r="J1275" s="372">
        <f t="shared" si="247"/>
        <v>0</v>
      </c>
      <c r="K1275" s="372">
        <f t="shared" si="248"/>
        <v>0</v>
      </c>
      <c r="L1275" s="236">
        <v>0</v>
      </c>
      <c r="M1275" s="372">
        <v>0</v>
      </c>
      <c r="N1275" s="236">
        <v>0</v>
      </c>
      <c r="O1275" s="372">
        <v>0</v>
      </c>
      <c r="P1275" s="372">
        <v>0</v>
      </c>
      <c r="Q1275" s="372">
        <v>0</v>
      </c>
    </row>
    <row r="1276" ht="36" hidden="1" customHeight="1" spans="1:17">
      <c r="A1276" s="341">
        <v>2320399</v>
      </c>
      <c r="B1276" s="336" t="s">
        <v>1169</v>
      </c>
      <c r="C1276" s="388"/>
      <c r="D1276" s="489">
        <f>ROUND(J1276-Q1276,0)</f>
        <v>0</v>
      </c>
      <c r="E1276" s="488" t="str">
        <f t="shared" si="256"/>
        <v/>
      </c>
      <c r="F1276" s="197" t="str">
        <f t="shared" si="252"/>
        <v>否</v>
      </c>
      <c r="G1276" s="372" t="str">
        <f t="shared" si="257"/>
        <v>项</v>
      </c>
      <c r="H1276" s="372" t="str">
        <f t="shared" si="254"/>
        <v>232</v>
      </c>
      <c r="I1276" s="372" t="str">
        <f t="shared" si="249"/>
        <v>23203</v>
      </c>
      <c r="J1276" s="372">
        <f t="shared" si="247"/>
        <v>0</v>
      </c>
      <c r="K1276" s="372">
        <f t="shared" si="248"/>
        <v>0</v>
      </c>
      <c r="L1276" s="236">
        <v>0</v>
      </c>
      <c r="M1276" s="372">
        <v>0</v>
      </c>
      <c r="N1276" s="236">
        <v>0</v>
      </c>
      <c r="O1276" s="372">
        <v>0</v>
      </c>
      <c r="P1276" s="372">
        <v>0</v>
      </c>
      <c r="Q1276" s="372">
        <v>0</v>
      </c>
    </row>
    <row r="1277" ht="33" customHeight="1" spans="1:16">
      <c r="A1277" s="349">
        <v>233</v>
      </c>
      <c r="B1277" s="331" t="s">
        <v>1647</v>
      </c>
      <c r="C1277" s="485">
        <f>C1278</f>
        <v>52</v>
      </c>
      <c r="D1277" s="485">
        <f>D1278</f>
        <v>15</v>
      </c>
      <c r="E1277" s="486">
        <f t="shared" si="256"/>
        <v>-0.711538461538462</v>
      </c>
      <c r="F1277" s="197" t="str">
        <f t="shared" si="252"/>
        <v>是</v>
      </c>
      <c r="G1277" s="372" t="str">
        <f t="shared" si="257"/>
        <v>类</v>
      </c>
      <c r="H1277" s="372" t="str">
        <f t="shared" si="254"/>
        <v>233</v>
      </c>
      <c r="I1277" s="372" t="str">
        <f t="shared" si="249"/>
        <v>233</v>
      </c>
      <c r="J1277" s="372">
        <f t="shared" si="247"/>
        <v>0</v>
      </c>
      <c r="K1277" s="372">
        <f t="shared" si="248"/>
        <v>0</v>
      </c>
      <c r="L1277" s="236">
        <v>0</v>
      </c>
      <c r="N1277" s="236">
        <v>0</v>
      </c>
      <c r="O1277" s="372">
        <v>0</v>
      </c>
      <c r="P1277" s="372">
        <v>0</v>
      </c>
    </row>
    <row r="1278" ht="33" customHeight="1" spans="1:17">
      <c r="A1278" s="341">
        <v>2330301</v>
      </c>
      <c r="B1278" s="336" t="s">
        <v>1170</v>
      </c>
      <c r="C1278" s="388">
        <v>52</v>
      </c>
      <c r="D1278" s="489">
        <v>15</v>
      </c>
      <c r="E1278" s="488">
        <f t="shared" si="256"/>
        <v>-0.711538461538462</v>
      </c>
      <c r="F1278" s="197" t="str">
        <f t="shared" si="252"/>
        <v>是</v>
      </c>
      <c r="G1278" s="372" t="str">
        <f t="shared" si="257"/>
        <v>项</v>
      </c>
      <c r="H1278" s="372" t="str">
        <f t="shared" si="254"/>
        <v>233</v>
      </c>
      <c r="I1278" s="372" t="str">
        <f t="shared" si="249"/>
        <v>23303</v>
      </c>
      <c r="J1278" s="372">
        <f t="shared" si="247"/>
        <v>15</v>
      </c>
      <c r="K1278" s="372">
        <f t="shared" si="248"/>
        <v>15.01</v>
      </c>
      <c r="L1278" s="236">
        <v>0</v>
      </c>
      <c r="M1278" s="372">
        <v>15.01</v>
      </c>
      <c r="N1278" s="236">
        <v>0</v>
      </c>
      <c r="O1278" s="372">
        <v>0</v>
      </c>
      <c r="P1278" s="372">
        <v>0</v>
      </c>
      <c r="Q1278" s="372">
        <v>0</v>
      </c>
    </row>
    <row r="1279" ht="33" customHeight="1" spans="1:16">
      <c r="A1279" s="341"/>
      <c r="B1279" s="336"/>
      <c r="C1279" s="489"/>
      <c r="D1279" s="489"/>
      <c r="E1279" s="505"/>
      <c r="F1279" s="197" t="str">
        <f t="shared" si="252"/>
        <v>是</v>
      </c>
      <c r="J1279" s="372">
        <f t="shared" si="247"/>
        <v>0</v>
      </c>
      <c r="K1279" s="372">
        <f t="shared" si="248"/>
        <v>0</v>
      </c>
      <c r="L1279" s="236">
        <v>0</v>
      </c>
      <c r="N1279" s="236">
        <v>0</v>
      </c>
      <c r="P1279" s="372">
        <v>0</v>
      </c>
    </row>
    <row r="1280" ht="33" customHeight="1" spans="1:16">
      <c r="A1280" s="506"/>
      <c r="B1280" s="507" t="s">
        <v>1172</v>
      </c>
      <c r="C1280" s="508">
        <f>SUM(C1266,C1277,C1271,C1265,C1216,C1171,C1151,C1106,C1096,C1069,C1049,C985,C933,C825,C802,C731,C650,C522,C465,C409,C357,C267,C248,C245,C4)</f>
        <v>353182</v>
      </c>
      <c r="D1280" s="508">
        <f>SUM(D1266,D1277,D1271,D1265,D1216,D1171,D1151,D1106,D1096,D1069,D1049,D985,D933,D825,D802,D731,D650,D522,D465,D409,D357,D267,D248,D245,D4)</f>
        <v>425400</v>
      </c>
      <c r="E1280" s="486">
        <f>IF(C1280&lt;&gt;0,D1280/C1280-1,"")</f>
        <v>0.204478144412796</v>
      </c>
      <c r="F1280" s="197" t="str">
        <f t="shared" si="252"/>
        <v>是</v>
      </c>
      <c r="J1280" s="372">
        <f t="shared" si="247"/>
        <v>0</v>
      </c>
      <c r="K1280" s="372">
        <f t="shared" si="248"/>
        <v>0</v>
      </c>
      <c r="L1280" s="236">
        <v>0</v>
      </c>
      <c r="P1280" s="372">
        <v>0</v>
      </c>
    </row>
  </sheetData>
  <autoFilter ref="A3:U1280">
    <filterColumn colId="5">
      <customFilters>
        <customFilter operator="equal" val=""/>
        <customFilter operator="equal" val="是"/>
      </customFilters>
    </filterColumn>
    <extLst/>
  </autoFilter>
  <mergeCells count="1">
    <mergeCell ref="B1:E1"/>
  </mergeCells>
  <conditionalFormatting sqref="F4">
    <cfRule type="cellIs" dxfId="5" priority="1326" stopIfTrue="1" operator="lessThan">
      <formula>0</formula>
    </cfRule>
  </conditionalFormatting>
  <conditionalFormatting sqref="F5">
    <cfRule type="cellIs" dxfId="5" priority="1325" stopIfTrue="1" operator="lessThan">
      <formula>0</formula>
    </cfRule>
  </conditionalFormatting>
  <conditionalFormatting sqref="F6">
    <cfRule type="cellIs" dxfId="5" priority="1324" stopIfTrue="1" operator="lessThan">
      <formula>0</formula>
    </cfRule>
  </conditionalFormatting>
  <conditionalFormatting sqref="F7">
    <cfRule type="cellIs" dxfId="5" priority="1323" stopIfTrue="1" operator="lessThan">
      <formula>0</formula>
    </cfRule>
  </conditionalFormatting>
  <conditionalFormatting sqref="F8">
    <cfRule type="cellIs" dxfId="5" priority="1322" stopIfTrue="1" operator="lessThan">
      <formula>0</formula>
    </cfRule>
  </conditionalFormatting>
  <conditionalFormatting sqref="F9">
    <cfRule type="cellIs" dxfId="5" priority="1321" stopIfTrue="1" operator="lessThan">
      <formula>0</formula>
    </cfRule>
  </conditionalFormatting>
  <conditionalFormatting sqref="F10">
    <cfRule type="cellIs" dxfId="5" priority="1320" stopIfTrue="1" operator="lessThan">
      <formula>0</formula>
    </cfRule>
  </conditionalFormatting>
  <conditionalFormatting sqref="F11">
    <cfRule type="cellIs" dxfId="5" priority="1319" stopIfTrue="1" operator="lessThan">
      <formula>0</formula>
    </cfRule>
  </conditionalFormatting>
  <conditionalFormatting sqref="F12">
    <cfRule type="cellIs" dxfId="5" priority="1318" stopIfTrue="1" operator="lessThan">
      <formula>0</formula>
    </cfRule>
  </conditionalFormatting>
  <conditionalFormatting sqref="F13">
    <cfRule type="cellIs" dxfId="5" priority="1317" stopIfTrue="1" operator="lessThan">
      <formula>0</formula>
    </cfRule>
  </conditionalFormatting>
  <conditionalFormatting sqref="F14">
    <cfRule type="cellIs" dxfId="5" priority="1316" stopIfTrue="1" operator="lessThan">
      <formula>0</formula>
    </cfRule>
  </conditionalFormatting>
  <conditionalFormatting sqref="F15">
    <cfRule type="cellIs" dxfId="5" priority="1315" stopIfTrue="1" operator="lessThan">
      <formula>0</formula>
    </cfRule>
  </conditionalFormatting>
  <conditionalFormatting sqref="F16">
    <cfRule type="cellIs" dxfId="5" priority="1314" stopIfTrue="1" operator="lessThan">
      <formula>0</formula>
    </cfRule>
  </conditionalFormatting>
  <conditionalFormatting sqref="F17">
    <cfRule type="cellIs" dxfId="5" priority="1313" stopIfTrue="1" operator="lessThan">
      <formula>0</formula>
    </cfRule>
  </conditionalFormatting>
  <conditionalFormatting sqref="F18">
    <cfRule type="cellIs" dxfId="5" priority="1312" stopIfTrue="1" operator="lessThan">
      <formula>0</formula>
    </cfRule>
  </conditionalFormatting>
  <conditionalFormatting sqref="F19">
    <cfRule type="cellIs" dxfId="5" priority="1311" stopIfTrue="1" operator="lessThan">
      <formula>0</formula>
    </cfRule>
  </conditionalFormatting>
  <conditionalFormatting sqref="F20">
    <cfRule type="cellIs" dxfId="5" priority="1310" stopIfTrue="1" operator="lessThan">
      <formula>0</formula>
    </cfRule>
  </conditionalFormatting>
  <conditionalFormatting sqref="F21">
    <cfRule type="cellIs" dxfId="5" priority="1309" stopIfTrue="1" operator="lessThan">
      <formula>0</formula>
    </cfRule>
  </conditionalFormatting>
  <conditionalFormatting sqref="F22">
    <cfRule type="cellIs" dxfId="5" priority="1308" stopIfTrue="1" operator="lessThan">
      <formula>0</formula>
    </cfRule>
  </conditionalFormatting>
  <conditionalFormatting sqref="F23">
    <cfRule type="cellIs" dxfId="5" priority="1307" stopIfTrue="1" operator="lessThan">
      <formula>0</formula>
    </cfRule>
  </conditionalFormatting>
  <conditionalFormatting sqref="F24">
    <cfRule type="cellIs" dxfId="5" priority="1306" stopIfTrue="1" operator="lessThan">
      <formula>0</formula>
    </cfRule>
  </conditionalFormatting>
  <conditionalFormatting sqref="F25">
    <cfRule type="cellIs" dxfId="5" priority="1305" stopIfTrue="1" operator="lessThan">
      <formula>0</formula>
    </cfRule>
  </conditionalFormatting>
  <conditionalFormatting sqref="F26">
    <cfRule type="cellIs" dxfId="5" priority="1304" stopIfTrue="1" operator="lessThan">
      <formula>0</formula>
    </cfRule>
  </conditionalFormatting>
  <conditionalFormatting sqref="F27">
    <cfRule type="cellIs" dxfId="5" priority="1303" stopIfTrue="1" operator="lessThan">
      <formula>0</formula>
    </cfRule>
  </conditionalFormatting>
  <conditionalFormatting sqref="F28">
    <cfRule type="cellIs" dxfId="5" priority="1302" stopIfTrue="1" operator="lessThan">
      <formula>0</formula>
    </cfRule>
  </conditionalFormatting>
  <conditionalFormatting sqref="F29">
    <cfRule type="cellIs" dxfId="5" priority="1301" stopIfTrue="1" operator="lessThan">
      <formula>0</formula>
    </cfRule>
  </conditionalFormatting>
  <conditionalFormatting sqref="F30">
    <cfRule type="cellIs" dxfId="5" priority="1300" stopIfTrue="1" operator="lessThan">
      <formula>0</formula>
    </cfRule>
  </conditionalFormatting>
  <conditionalFormatting sqref="F31">
    <cfRule type="cellIs" dxfId="5" priority="1299" stopIfTrue="1" operator="lessThan">
      <formula>0</formula>
    </cfRule>
  </conditionalFormatting>
  <conditionalFormatting sqref="F32">
    <cfRule type="cellIs" dxfId="5" priority="1298" stopIfTrue="1" operator="lessThan">
      <formula>0</formula>
    </cfRule>
  </conditionalFormatting>
  <conditionalFormatting sqref="F33">
    <cfRule type="cellIs" dxfId="5" priority="1296" stopIfTrue="1" operator="lessThan">
      <formula>0</formula>
    </cfRule>
  </conditionalFormatting>
  <conditionalFormatting sqref="F34">
    <cfRule type="cellIs" dxfId="5" priority="1295" stopIfTrue="1" operator="lessThan">
      <formula>0</formula>
    </cfRule>
  </conditionalFormatting>
  <conditionalFormatting sqref="F35">
    <cfRule type="cellIs" dxfId="5" priority="1294" stopIfTrue="1" operator="lessThan">
      <formula>0</formula>
    </cfRule>
  </conditionalFormatting>
  <conditionalFormatting sqref="F36">
    <cfRule type="cellIs" dxfId="5" priority="1293" stopIfTrue="1" operator="lessThan">
      <formula>0</formula>
    </cfRule>
  </conditionalFormatting>
  <conditionalFormatting sqref="F37">
    <cfRule type="cellIs" dxfId="5" priority="1292" stopIfTrue="1" operator="lessThan">
      <formula>0</formula>
    </cfRule>
  </conditionalFormatting>
  <conditionalFormatting sqref="F38">
    <cfRule type="cellIs" dxfId="5" priority="1291" stopIfTrue="1" operator="lessThan">
      <formula>0</formula>
    </cfRule>
  </conditionalFormatting>
  <conditionalFormatting sqref="F39">
    <cfRule type="cellIs" dxfId="5" priority="1290" stopIfTrue="1" operator="lessThan">
      <formula>0</formula>
    </cfRule>
  </conditionalFormatting>
  <conditionalFormatting sqref="F40">
    <cfRule type="cellIs" dxfId="5" priority="1289" stopIfTrue="1" operator="lessThan">
      <formula>0</formula>
    </cfRule>
  </conditionalFormatting>
  <conditionalFormatting sqref="F41">
    <cfRule type="cellIs" dxfId="5" priority="1288" stopIfTrue="1" operator="lessThan">
      <formula>0</formula>
    </cfRule>
  </conditionalFormatting>
  <conditionalFormatting sqref="F42">
    <cfRule type="cellIs" dxfId="5" priority="1287" stopIfTrue="1" operator="lessThan">
      <formula>0</formula>
    </cfRule>
  </conditionalFormatting>
  <conditionalFormatting sqref="F43">
    <cfRule type="cellIs" dxfId="5" priority="1286" stopIfTrue="1" operator="lessThan">
      <formula>0</formula>
    </cfRule>
  </conditionalFormatting>
  <conditionalFormatting sqref="F44">
    <cfRule type="cellIs" dxfId="5" priority="1285" stopIfTrue="1" operator="lessThan">
      <formula>0</formula>
    </cfRule>
  </conditionalFormatting>
  <conditionalFormatting sqref="F45">
    <cfRule type="cellIs" dxfId="5" priority="1284" stopIfTrue="1" operator="lessThan">
      <formula>0</formula>
    </cfRule>
  </conditionalFormatting>
  <conditionalFormatting sqref="F46">
    <cfRule type="cellIs" dxfId="5" priority="1283" stopIfTrue="1" operator="lessThan">
      <formula>0</formula>
    </cfRule>
  </conditionalFormatting>
  <conditionalFormatting sqref="F47">
    <cfRule type="cellIs" dxfId="5" priority="1282" stopIfTrue="1" operator="lessThan">
      <formula>0</formula>
    </cfRule>
  </conditionalFormatting>
  <conditionalFormatting sqref="F48">
    <cfRule type="cellIs" dxfId="5" priority="1281" stopIfTrue="1" operator="lessThan">
      <formula>0</formula>
    </cfRule>
  </conditionalFormatting>
  <conditionalFormatting sqref="F49">
    <cfRule type="cellIs" dxfId="5" priority="1280" stopIfTrue="1" operator="lessThan">
      <formula>0</formula>
    </cfRule>
  </conditionalFormatting>
  <conditionalFormatting sqref="F50">
    <cfRule type="cellIs" dxfId="5" priority="1279" stopIfTrue="1" operator="lessThan">
      <formula>0</formula>
    </cfRule>
  </conditionalFormatting>
  <conditionalFormatting sqref="F51">
    <cfRule type="cellIs" dxfId="5" priority="1278" stopIfTrue="1" operator="lessThan">
      <formula>0</formula>
    </cfRule>
  </conditionalFormatting>
  <conditionalFormatting sqref="F52">
    <cfRule type="cellIs" dxfId="5" priority="1277" stopIfTrue="1" operator="lessThan">
      <formula>0</formula>
    </cfRule>
  </conditionalFormatting>
  <conditionalFormatting sqref="F53">
    <cfRule type="cellIs" dxfId="5" priority="1276" stopIfTrue="1" operator="lessThan">
      <formula>0</formula>
    </cfRule>
  </conditionalFormatting>
  <conditionalFormatting sqref="F54">
    <cfRule type="cellIs" dxfId="5" priority="1275" stopIfTrue="1" operator="lessThan">
      <formula>0</formula>
    </cfRule>
  </conditionalFormatting>
  <conditionalFormatting sqref="F55">
    <cfRule type="cellIs" dxfId="5" priority="1274" stopIfTrue="1" operator="lessThan">
      <formula>0</formula>
    </cfRule>
  </conditionalFormatting>
  <conditionalFormatting sqref="F56">
    <cfRule type="cellIs" dxfId="5" priority="1273" stopIfTrue="1" operator="lessThan">
      <formula>0</formula>
    </cfRule>
  </conditionalFormatting>
  <conditionalFormatting sqref="F57">
    <cfRule type="cellIs" dxfId="5" priority="1272" stopIfTrue="1" operator="lessThan">
      <formula>0</formula>
    </cfRule>
  </conditionalFormatting>
  <conditionalFormatting sqref="F58">
    <cfRule type="cellIs" dxfId="5" priority="1271" stopIfTrue="1" operator="lessThan">
      <formula>0</formula>
    </cfRule>
  </conditionalFormatting>
  <conditionalFormatting sqref="F59">
    <cfRule type="cellIs" dxfId="5" priority="1270" stopIfTrue="1" operator="lessThan">
      <formula>0</formula>
    </cfRule>
  </conditionalFormatting>
  <conditionalFormatting sqref="F60">
    <cfRule type="cellIs" dxfId="5" priority="1269" stopIfTrue="1" operator="lessThan">
      <formula>0</formula>
    </cfRule>
  </conditionalFormatting>
  <conditionalFormatting sqref="F61">
    <cfRule type="cellIs" dxfId="5" priority="1268" stopIfTrue="1" operator="lessThan">
      <formula>0</formula>
    </cfRule>
  </conditionalFormatting>
  <conditionalFormatting sqref="F62">
    <cfRule type="cellIs" dxfId="5" priority="1267" stopIfTrue="1" operator="lessThan">
      <formula>0</formula>
    </cfRule>
  </conditionalFormatting>
  <conditionalFormatting sqref="F63">
    <cfRule type="cellIs" dxfId="5" priority="1266" stopIfTrue="1" operator="lessThan">
      <formula>0</formula>
    </cfRule>
  </conditionalFormatting>
  <conditionalFormatting sqref="F64">
    <cfRule type="cellIs" dxfId="5" priority="1265" stopIfTrue="1" operator="lessThan">
      <formula>0</formula>
    </cfRule>
  </conditionalFormatting>
  <conditionalFormatting sqref="F65">
    <cfRule type="cellIs" dxfId="5" priority="1264" stopIfTrue="1" operator="lessThan">
      <formula>0</formula>
    </cfRule>
  </conditionalFormatting>
  <conditionalFormatting sqref="F66">
    <cfRule type="cellIs" dxfId="5" priority="1263" stopIfTrue="1" operator="lessThan">
      <formula>0</formula>
    </cfRule>
  </conditionalFormatting>
  <conditionalFormatting sqref="F67">
    <cfRule type="cellIs" dxfId="5" priority="1262" stopIfTrue="1" operator="lessThan">
      <formula>0</formula>
    </cfRule>
  </conditionalFormatting>
  <conditionalFormatting sqref="F68">
    <cfRule type="cellIs" dxfId="5" priority="1261" stopIfTrue="1" operator="lessThan">
      <formula>0</formula>
    </cfRule>
  </conditionalFormatting>
  <conditionalFormatting sqref="F69">
    <cfRule type="cellIs" dxfId="5" priority="1260" stopIfTrue="1" operator="lessThan">
      <formula>0</formula>
    </cfRule>
  </conditionalFormatting>
  <conditionalFormatting sqref="F70">
    <cfRule type="cellIs" dxfId="5" priority="1259" stopIfTrue="1" operator="lessThan">
      <formula>0</formula>
    </cfRule>
  </conditionalFormatting>
  <conditionalFormatting sqref="F71">
    <cfRule type="cellIs" dxfId="5" priority="1258" stopIfTrue="1" operator="lessThan">
      <formula>0</formula>
    </cfRule>
  </conditionalFormatting>
  <conditionalFormatting sqref="F72">
    <cfRule type="cellIs" dxfId="5" priority="1257" stopIfTrue="1" operator="lessThan">
      <formula>0</formula>
    </cfRule>
  </conditionalFormatting>
  <conditionalFormatting sqref="F73">
    <cfRule type="cellIs" dxfId="5" priority="1251" stopIfTrue="1" operator="lessThan">
      <formula>0</formula>
    </cfRule>
  </conditionalFormatting>
  <conditionalFormatting sqref="F74">
    <cfRule type="cellIs" dxfId="5" priority="1250" stopIfTrue="1" operator="lessThan">
      <formula>0</formula>
    </cfRule>
  </conditionalFormatting>
  <conditionalFormatting sqref="F75">
    <cfRule type="cellIs" dxfId="5" priority="1249" stopIfTrue="1" operator="lessThan">
      <formula>0</formula>
    </cfRule>
  </conditionalFormatting>
  <conditionalFormatting sqref="F76">
    <cfRule type="cellIs" dxfId="5" priority="1248" stopIfTrue="1" operator="lessThan">
      <formula>0</formula>
    </cfRule>
  </conditionalFormatting>
  <conditionalFormatting sqref="F77">
    <cfRule type="cellIs" dxfId="5" priority="1247" stopIfTrue="1" operator="lessThan">
      <formula>0</formula>
    </cfRule>
  </conditionalFormatting>
  <conditionalFormatting sqref="F78">
    <cfRule type="cellIs" dxfId="5" priority="1246" stopIfTrue="1" operator="lessThan">
      <formula>0</formula>
    </cfRule>
  </conditionalFormatting>
  <conditionalFormatting sqref="F79">
    <cfRule type="cellIs" dxfId="5" priority="1245" stopIfTrue="1" operator="lessThan">
      <formula>0</formula>
    </cfRule>
  </conditionalFormatting>
  <conditionalFormatting sqref="F80">
    <cfRule type="cellIs" dxfId="5" priority="1244" stopIfTrue="1" operator="lessThan">
      <formula>0</formula>
    </cfRule>
  </conditionalFormatting>
  <conditionalFormatting sqref="F81">
    <cfRule type="cellIs" dxfId="5" priority="1243" stopIfTrue="1" operator="lessThan">
      <formula>0</formula>
    </cfRule>
  </conditionalFormatting>
  <conditionalFormatting sqref="F82">
    <cfRule type="cellIs" dxfId="5" priority="1242" stopIfTrue="1" operator="lessThan">
      <formula>0</formula>
    </cfRule>
  </conditionalFormatting>
  <conditionalFormatting sqref="F83">
    <cfRule type="cellIs" dxfId="5" priority="1241" stopIfTrue="1" operator="lessThan">
      <formula>0</formula>
    </cfRule>
  </conditionalFormatting>
  <conditionalFormatting sqref="F84">
    <cfRule type="cellIs" dxfId="5" priority="1240" stopIfTrue="1" operator="lessThan">
      <formula>0</formula>
    </cfRule>
  </conditionalFormatting>
  <conditionalFormatting sqref="F85">
    <cfRule type="cellIs" dxfId="5" priority="1239" stopIfTrue="1" operator="lessThan">
      <formula>0</formula>
    </cfRule>
  </conditionalFormatting>
  <conditionalFormatting sqref="F86">
    <cfRule type="cellIs" dxfId="5" priority="1238" stopIfTrue="1" operator="lessThan">
      <formula>0</formula>
    </cfRule>
  </conditionalFormatting>
  <conditionalFormatting sqref="F87">
    <cfRule type="cellIs" dxfId="5" priority="1237" stopIfTrue="1" operator="lessThan">
      <formula>0</formula>
    </cfRule>
  </conditionalFormatting>
  <conditionalFormatting sqref="F88">
    <cfRule type="cellIs" dxfId="5" priority="1236" stopIfTrue="1" operator="lessThan">
      <formula>0</formula>
    </cfRule>
  </conditionalFormatting>
  <conditionalFormatting sqref="F89">
    <cfRule type="cellIs" dxfId="5" priority="1235" stopIfTrue="1" operator="lessThan">
      <formula>0</formula>
    </cfRule>
  </conditionalFormatting>
  <conditionalFormatting sqref="F90">
    <cfRule type="cellIs" dxfId="5" priority="1234" stopIfTrue="1" operator="lessThan">
      <formula>0</formula>
    </cfRule>
  </conditionalFormatting>
  <conditionalFormatting sqref="F91">
    <cfRule type="cellIs" dxfId="5" priority="1233" stopIfTrue="1" operator="lessThan">
      <formula>0</formula>
    </cfRule>
  </conditionalFormatting>
  <conditionalFormatting sqref="F92">
    <cfRule type="cellIs" dxfId="5" priority="1232" stopIfTrue="1" operator="lessThan">
      <formula>0</formula>
    </cfRule>
  </conditionalFormatting>
  <conditionalFormatting sqref="F93">
    <cfRule type="cellIs" dxfId="5" priority="1231" stopIfTrue="1" operator="lessThan">
      <formula>0</formula>
    </cfRule>
  </conditionalFormatting>
  <conditionalFormatting sqref="F94">
    <cfRule type="cellIs" dxfId="5" priority="1230" stopIfTrue="1" operator="lessThan">
      <formula>0</formula>
    </cfRule>
  </conditionalFormatting>
  <conditionalFormatting sqref="F95">
    <cfRule type="cellIs" dxfId="5" priority="1229" stopIfTrue="1" operator="lessThan">
      <formula>0</formula>
    </cfRule>
  </conditionalFormatting>
  <conditionalFormatting sqref="F96">
    <cfRule type="cellIs" dxfId="5" priority="1228" stopIfTrue="1" operator="lessThan">
      <formula>0</formula>
    </cfRule>
  </conditionalFormatting>
  <conditionalFormatting sqref="F97">
    <cfRule type="cellIs" dxfId="5" priority="1227" stopIfTrue="1" operator="lessThan">
      <formula>0</formula>
    </cfRule>
  </conditionalFormatting>
  <conditionalFormatting sqref="F98">
    <cfRule type="cellIs" dxfId="5" priority="1226" stopIfTrue="1" operator="lessThan">
      <formula>0</formula>
    </cfRule>
  </conditionalFormatting>
  <conditionalFormatting sqref="F99">
    <cfRule type="cellIs" dxfId="5" priority="1215" stopIfTrue="1" operator="lessThan">
      <formula>0</formula>
    </cfRule>
  </conditionalFormatting>
  <conditionalFormatting sqref="F100">
    <cfRule type="cellIs" dxfId="5" priority="1214" stopIfTrue="1" operator="lessThan">
      <formula>0</formula>
    </cfRule>
  </conditionalFormatting>
  <conditionalFormatting sqref="F101">
    <cfRule type="cellIs" dxfId="5" priority="1213" stopIfTrue="1" operator="lessThan">
      <formula>0</formula>
    </cfRule>
  </conditionalFormatting>
  <conditionalFormatting sqref="F102">
    <cfRule type="cellIs" dxfId="5" priority="1212" stopIfTrue="1" operator="lessThan">
      <formula>0</formula>
    </cfRule>
  </conditionalFormatting>
  <conditionalFormatting sqref="F103">
    <cfRule type="cellIs" dxfId="5" priority="1211" stopIfTrue="1" operator="lessThan">
      <formula>0</formula>
    </cfRule>
  </conditionalFormatting>
  <conditionalFormatting sqref="F104">
    <cfRule type="cellIs" dxfId="5" priority="1210" stopIfTrue="1" operator="lessThan">
      <formula>0</formula>
    </cfRule>
  </conditionalFormatting>
  <conditionalFormatting sqref="F105">
    <cfRule type="cellIs" dxfId="5" priority="1209" stopIfTrue="1" operator="lessThan">
      <formula>0</formula>
    </cfRule>
  </conditionalFormatting>
  <conditionalFormatting sqref="F106">
    <cfRule type="cellIs" dxfId="5" priority="1208" stopIfTrue="1" operator="lessThan">
      <formula>0</formula>
    </cfRule>
  </conditionalFormatting>
  <conditionalFormatting sqref="F107">
    <cfRule type="cellIs" dxfId="5" priority="1207" stopIfTrue="1" operator="lessThan">
      <formula>0</formula>
    </cfRule>
  </conditionalFormatting>
  <conditionalFormatting sqref="F108">
    <cfRule type="cellIs" dxfId="5" priority="1206" stopIfTrue="1" operator="lessThan">
      <formula>0</formula>
    </cfRule>
  </conditionalFormatting>
  <conditionalFormatting sqref="F109">
    <cfRule type="cellIs" dxfId="5" priority="1205" stopIfTrue="1" operator="lessThan">
      <formula>0</formula>
    </cfRule>
  </conditionalFormatting>
  <conditionalFormatting sqref="F110">
    <cfRule type="cellIs" dxfId="5" priority="1204" stopIfTrue="1" operator="lessThan">
      <formula>0</formula>
    </cfRule>
  </conditionalFormatting>
  <conditionalFormatting sqref="F111">
    <cfRule type="cellIs" dxfId="5" priority="1203" stopIfTrue="1" operator="lessThan">
      <formula>0</formula>
    </cfRule>
  </conditionalFormatting>
  <conditionalFormatting sqref="F112">
    <cfRule type="cellIs" dxfId="5" priority="1202" stopIfTrue="1" operator="lessThan">
      <formula>0</formula>
    </cfRule>
  </conditionalFormatting>
  <conditionalFormatting sqref="F113">
    <cfRule type="cellIs" dxfId="5" priority="1201" stopIfTrue="1" operator="lessThan">
      <formula>0</formula>
    </cfRule>
  </conditionalFormatting>
  <conditionalFormatting sqref="F114">
    <cfRule type="cellIs" dxfId="5" priority="1200" stopIfTrue="1" operator="lessThan">
      <formula>0</formula>
    </cfRule>
  </conditionalFormatting>
  <conditionalFormatting sqref="F115">
    <cfRule type="cellIs" dxfId="5" priority="1199" stopIfTrue="1" operator="lessThan">
      <formula>0</formula>
    </cfRule>
  </conditionalFormatting>
  <conditionalFormatting sqref="F116">
    <cfRule type="cellIs" dxfId="5" priority="1198" stopIfTrue="1" operator="lessThan">
      <formula>0</formula>
    </cfRule>
  </conditionalFormatting>
  <conditionalFormatting sqref="F117">
    <cfRule type="cellIs" dxfId="5" priority="1197" stopIfTrue="1" operator="lessThan">
      <formula>0</formula>
    </cfRule>
  </conditionalFormatting>
  <conditionalFormatting sqref="F118">
    <cfRule type="cellIs" dxfId="5" priority="1196" stopIfTrue="1" operator="lessThan">
      <formula>0</formula>
    </cfRule>
  </conditionalFormatting>
  <conditionalFormatting sqref="F119">
    <cfRule type="cellIs" dxfId="5" priority="1195" stopIfTrue="1" operator="lessThan">
      <formula>0</formula>
    </cfRule>
  </conditionalFormatting>
  <conditionalFormatting sqref="F120">
    <cfRule type="cellIs" dxfId="5" priority="1194" stopIfTrue="1" operator="lessThan">
      <formula>0</formula>
    </cfRule>
  </conditionalFormatting>
  <conditionalFormatting sqref="F121">
    <cfRule type="cellIs" dxfId="5" priority="1193" stopIfTrue="1" operator="lessThan">
      <formula>0</formula>
    </cfRule>
  </conditionalFormatting>
  <conditionalFormatting sqref="F122">
    <cfRule type="cellIs" dxfId="5" priority="1192" stopIfTrue="1" operator="lessThan">
      <formula>0</formula>
    </cfRule>
  </conditionalFormatting>
  <conditionalFormatting sqref="F123">
    <cfRule type="cellIs" dxfId="5" priority="1191" stopIfTrue="1" operator="lessThan">
      <formula>0</formula>
    </cfRule>
  </conditionalFormatting>
  <conditionalFormatting sqref="F124">
    <cfRule type="cellIs" dxfId="5" priority="1190" stopIfTrue="1" operator="lessThan">
      <formula>0</formula>
    </cfRule>
  </conditionalFormatting>
  <conditionalFormatting sqref="F125">
    <cfRule type="cellIs" dxfId="5" priority="1188" stopIfTrue="1" operator="lessThan">
      <formula>0</formula>
    </cfRule>
  </conditionalFormatting>
  <conditionalFormatting sqref="F126">
    <cfRule type="cellIs" dxfId="5" priority="1187" stopIfTrue="1" operator="lessThan">
      <formula>0</formula>
    </cfRule>
  </conditionalFormatting>
  <conditionalFormatting sqref="F127">
    <cfRule type="cellIs" dxfId="5" priority="1186" stopIfTrue="1" operator="lessThan">
      <formula>0</formula>
    </cfRule>
  </conditionalFormatting>
  <conditionalFormatting sqref="F128">
    <cfRule type="cellIs" dxfId="5" priority="1185" stopIfTrue="1" operator="lessThan">
      <formula>0</formula>
    </cfRule>
  </conditionalFormatting>
  <conditionalFormatting sqref="F129">
    <cfRule type="cellIs" dxfId="5" priority="1184" stopIfTrue="1" operator="lessThan">
      <formula>0</formula>
    </cfRule>
  </conditionalFormatting>
  <conditionalFormatting sqref="F130">
    <cfRule type="cellIs" dxfId="5" priority="1183" stopIfTrue="1" operator="lessThan">
      <formula>0</formula>
    </cfRule>
  </conditionalFormatting>
  <conditionalFormatting sqref="F131">
    <cfRule type="cellIs" dxfId="5" priority="1182" stopIfTrue="1" operator="lessThan">
      <formula>0</formula>
    </cfRule>
  </conditionalFormatting>
  <conditionalFormatting sqref="F132">
    <cfRule type="cellIs" dxfId="5" priority="1181" stopIfTrue="1" operator="lessThan">
      <formula>0</formula>
    </cfRule>
  </conditionalFormatting>
  <conditionalFormatting sqref="F133">
    <cfRule type="cellIs" dxfId="5" priority="1180" stopIfTrue="1" operator="lessThan">
      <formula>0</formula>
    </cfRule>
  </conditionalFormatting>
  <conditionalFormatting sqref="F134">
    <cfRule type="cellIs" dxfId="5" priority="1179" stopIfTrue="1" operator="lessThan">
      <formula>0</formula>
    </cfRule>
  </conditionalFormatting>
  <conditionalFormatting sqref="F135">
    <cfRule type="cellIs" dxfId="5" priority="1178" stopIfTrue="1" operator="lessThan">
      <formula>0</formula>
    </cfRule>
  </conditionalFormatting>
  <conditionalFormatting sqref="F136">
    <cfRule type="cellIs" dxfId="5" priority="1177" stopIfTrue="1" operator="lessThan">
      <formula>0</formula>
    </cfRule>
  </conditionalFormatting>
  <conditionalFormatting sqref="F137">
    <cfRule type="cellIs" dxfId="5" priority="1176" stopIfTrue="1" operator="lessThan">
      <formula>0</formula>
    </cfRule>
  </conditionalFormatting>
  <conditionalFormatting sqref="F138">
    <cfRule type="cellIs" dxfId="5" priority="1175" stopIfTrue="1" operator="lessThan">
      <formula>0</formula>
    </cfRule>
  </conditionalFormatting>
  <conditionalFormatting sqref="F139">
    <cfRule type="cellIs" dxfId="5" priority="1174" stopIfTrue="1" operator="lessThan">
      <formula>0</formula>
    </cfRule>
  </conditionalFormatting>
  <conditionalFormatting sqref="F140">
    <cfRule type="cellIs" dxfId="5" priority="1173" stopIfTrue="1" operator="lessThan">
      <formula>0</formula>
    </cfRule>
  </conditionalFormatting>
  <conditionalFormatting sqref="F141">
    <cfRule type="cellIs" dxfId="5" priority="1172" stopIfTrue="1" operator="lessThan">
      <formula>0</formula>
    </cfRule>
  </conditionalFormatting>
  <conditionalFormatting sqref="F142">
    <cfRule type="cellIs" dxfId="5" priority="1171" stopIfTrue="1" operator="lessThan">
      <formula>0</formula>
    </cfRule>
  </conditionalFormatting>
  <conditionalFormatting sqref="F143">
    <cfRule type="cellIs" dxfId="5" priority="1170" stopIfTrue="1" operator="lessThan">
      <formula>0</formula>
    </cfRule>
  </conditionalFormatting>
  <conditionalFormatting sqref="F144">
    <cfRule type="cellIs" dxfId="5" priority="1169" stopIfTrue="1" operator="lessThan">
      <formula>0</formula>
    </cfRule>
  </conditionalFormatting>
  <conditionalFormatting sqref="F145">
    <cfRule type="cellIs" dxfId="5" priority="1168" stopIfTrue="1" operator="lessThan">
      <formula>0</formula>
    </cfRule>
  </conditionalFormatting>
  <conditionalFormatting sqref="F146">
    <cfRule type="cellIs" dxfId="5" priority="1167" stopIfTrue="1" operator="lessThan">
      <formula>0</formula>
    </cfRule>
  </conditionalFormatting>
  <conditionalFormatting sqref="F147">
    <cfRule type="cellIs" dxfId="5" priority="1166" stopIfTrue="1" operator="lessThan">
      <formula>0</formula>
    </cfRule>
  </conditionalFormatting>
  <conditionalFormatting sqref="F148">
    <cfRule type="cellIs" dxfId="5" priority="1165" stopIfTrue="1" operator="lessThan">
      <formula>0</formula>
    </cfRule>
  </conditionalFormatting>
  <conditionalFormatting sqref="F149">
    <cfRule type="cellIs" dxfId="5" priority="1164" stopIfTrue="1" operator="lessThan">
      <formula>0</formula>
    </cfRule>
  </conditionalFormatting>
  <conditionalFormatting sqref="F150">
    <cfRule type="cellIs" dxfId="5" priority="1163" stopIfTrue="1" operator="lessThan">
      <formula>0</formula>
    </cfRule>
  </conditionalFormatting>
  <conditionalFormatting sqref="F151">
    <cfRule type="cellIs" dxfId="5" priority="1162" stopIfTrue="1" operator="lessThan">
      <formula>0</formula>
    </cfRule>
  </conditionalFormatting>
  <conditionalFormatting sqref="F152">
    <cfRule type="cellIs" dxfId="5" priority="1161" stopIfTrue="1" operator="lessThan">
      <formula>0</formula>
    </cfRule>
  </conditionalFormatting>
  <conditionalFormatting sqref="F153">
    <cfRule type="cellIs" dxfId="5" priority="1160" stopIfTrue="1" operator="lessThan">
      <formula>0</formula>
    </cfRule>
  </conditionalFormatting>
  <conditionalFormatting sqref="F154">
    <cfRule type="cellIs" dxfId="5" priority="1159" stopIfTrue="1" operator="lessThan">
      <formula>0</formula>
    </cfRule>
  </conditionalFormatting>
  <conditionalFormatting sqref="F155">
    <cfRule type="cellIs" dxfId="5" priority="1158" stopIfTrue="1" operator="lessThan">
      <formula>0</formula>
    </cfRule>
  </conditionalFormatting>
  <conditionalFormatting sqref="F156">
    <cfRule type="cellIs" dxfId="5" priority="1157" stopIfTrue="1" operator="lessThan">
      <formula>0</formula>
    </cfRule>
  </conditionalFormatting>
  <conditionalFormatting sqref="F157">
    <cfRule type="cellIs" dxfId="5" priority="1156" stopIfTrue="1" operator="lessThan">
      <formula>0</formula>
    </cfRule>
  </conditionalFormatting>
  <conditionalFormatting sqref="F158">
    <cfRule type="cellIs" dxfId="5" priority="1155" stopIfTrue="1" operator="lessThan">
      <formula>0</formula>
    </cfRule>
  </conditionalFormatting>
  <conditionalFormatting sqref="F159">
    <cfRule type="cellIs" dxfId="5" priority="1154" stopIfTrue="1" operator="lessThan">
      <formula>0</formula>
    </cfRule>
  </conditionalFormatting>
  <conditionalFormatting sqref="F160">
    <cfRule type="cellIs" dxfId="5" priority="1153" stopIfTrue="1" operator="lessThan">
      <formula>0</formula>
    </cfRule>
  </conditionalFormatting>
  <conditionalFormatting sqref="F161">
    <cfRule type="cellIs" dxfId="5" priority="1152" stopIfTrue="1" operator="lessThan">
      <formula>0</formula>
    </cfRule>
  </conditionalFormatting>
  <conditionalFormatting sqref="F162">
    <cfRule type="cellIs" dxfId="5" priority="1151" stopIfTrue="1" operator="lessThan">
      <formula>0</formula>
    </cfRule>
  </conditionalFormatting>
  <conditionalFormatting sqref="F163">
    <cfRule type="cellIs" dxfId="5" priority="1150" stopIfTrue="1" operator="lessThan">
      <formula>0</formula>
    </cfRule>
  </conditionalFormatting>
  <conditionalFormatting sqref="F164">
    <cfRule type="cellIs" dxfId="5" priority="1149" stopIfTrue="1" operator="lessThan">
      <formula>0</formula>
    </cfRule>
  </conditionalFormatting>
  <conditionalFormatting sqref="F165">
    <cfRule type="cellIs" dxfId="5" priority="1148" stopIfTrue="1" operator="lessThan">
      <formula>0</formula>
    </cfRule>
  </conditionalFormatting>
  <conditionalFormatting sqref="F166">
    <cfRule type="cellIs" dxfId="5" priority="1147" stopIfTrue="1" operator="lessThan">
      <formula>0</formula>
    </cfRule>
  </conditionalFormatting>
  <conditionalFormatting sqref="F167">
    <cfRule type="cellIs" dxfId="5" priority="1146" stopIfTrue="1" operator="lessThan">
      <formula>0</formula>
    </cfRule>
  </conditionalFormatting>
  <conditionalFormatting sqref="F168">
    <cfRule type="cellIs" dxfId="5" priority="1145" stopIfTrue="1" operator="lessThan">
      <formula>0</formula>
    </cfRule>
  </conditionalFormatting>
  <conditionalFormatting sqref="F169">
    <cfRule type="cellIs" dxfId="5" priority="1144" stopIfTrue="1" operator="lessThan">
      <formula>0</formula>
    </cfRule>
  </conditionalFormatting>
  <conditionalFormatting sqref="F170">
    <cfRule type="cellIs" dxfId="5" priority="1143" stopIfTrue="1" operator="lessThan">
      <formula>0</formula>
    </cfRule>
  </conditionalFormatting>
  <conditionalFormatting sqref="F171">
    <cfRule type="cellIs" dxfId="5" priority="1142" stopIfTrue="1" operator="lessThan">
      <formula>0</formula>
    </cfRule>
  </conditionalFormatting>
  <conditionalFormatting sqref="F172">
    <cfRule type="cellIs" dxfId="5" priority="1141" stopIfTrue="1" operator="lessThan">
      <formula>0</formula>
    </cfRule>
  </conditionalFormatting>
  <conditionalFormatting sqref="F173">
    <cfRule type="cellIs" dxfId="5" priority="1140" stopIfTrue="1" operator="lessThan">
      <formula>0</formula>
    </cfRule>
  </conditionalFormatting>
  <conditionalFormatting sqref="F174">
    <cfRule type="cellIs" dxfId="5" priority="1139" stopIfTrue="1" operator="lessThan">
      <formula>0</formula>
    </cfRule>
  </conditionalFormatting>
  <conditionalFormatting sqref="F175">
    <cfRule type="cellIs" dxfId="5" priority="1138" stopIfTrue="1" operator="lessThan">
      <formula>0</formula>
    </cfRule>
  </conditionalFormatting>
  <conditionalFormatting sqref="F176">
    <cfRule type="cellIs" dxfId="5" priority="1137" stopIfTrue="1" operator="lessThan">
      <formula>0</formula>
    </cfRule>
  </conditionalFormatting>
  <conditionalFormatting sqref="F177">
    <cfRule type="cellIs" dxfId="5" priority="1136" stopIfTrue="1" operator="lessThan">
      <formula>0</formula>
    </cfRule>
  </conditionalFormatting>
  <conditionalFormatting sqref="F178">
    <cfRule type="cellIs" dxfId="5" priority="1135" stopIfTrue="1" operator="lessThan">
      <formula>0</formula>
    </cfRule>
  </conditionalFormatting>
  <conditionalFormatting sqref="F179">
    <cfRule type="cellIs" dxfId="5" priority="1134" stopIfTrue="1" operator="lessThan">
      <formula>0</formula>
    </cfRule>
  </conditionalFormatting>
  <conditionalFormatting sqref="F180">
    <cfRule type="cellIs" dxfId="5" priority="1133" stopIfTrue="1" operator="lessThan">
      <formula>0</formula>
    </cfRule>
  </conditionalFormatting>
  <conditionalFormatting sqref="F181">
    <cfRule type="cellIs" dxfId="5" priority="1132" stopIfTrue="1" operator="lessThan">
      <formula>0</formula>
    </cfRule>
  </conditionalFormatting>
  <conditionalFormatting sqref="F182">
    <cfRule type="cellIs" dxfId="5" priority="1131" stopIfTrue="1" operator="lessThan">
      <formula>0</formula>
    </cfRule>
  </conditionalFormatting>
  <conditionalFormatting sqref="F183">
    <cfRule type="cellIs" dxfId="5" priority="1130" stopIfTrue="1" operator="lessThan">
      <formula>0</formula>
    </cfRule>
  </conditionalFormatting>
  <conditionalFormatting sqref="F184">
    <cfRule type="cellIs" dxfId="5" priority="1129" stopIfTrue="1" operator="lessThan">
      <formula>0</formula>
    </cfRule>
  </conditionalFormatting>
  <conditionalFormatting sqref="F185">
    <cfRule type="cellIs" dxfId="5" priority="1128" stopIfTrue="1" operator="lessThan">
      <formula>0</formula>
    </cfRule>
  </conditionalFormatting>
  <conditionalFormatting sqref="F186">
    <cfRule type="cellIs" dxfId="5" priority="1127" stopIfTrue="1" operator="lessThan">
      <formula>0</formula>
    </cfRule>
  </conditionalFormatting>
  <conditionalFormatting sqref="F187">
    <cfRule type="cellIs" dxfId="5" priority="1126" stopIfTrue="1" operator="lessThan">
      <formula>0</formula>
    </cfRule>
  </conditionalFormatting>
  <conditionalFormatting sqref="F188">
    <cfRule type="cellIs" dxfId="5" priority="1125" stopIfTrue="1" operator="lessThan">
      <formula>0</formula>
    </cfRule>
  </conditionalFormatting>
  <conditionalFormatting sqref="F189">
    <cfRule type="cellIs" dxfId="5" priority="1124" stopIfTrue="1" operator="lessThan">
      <formula>0</formula>
    </cfRule>
  </conditionalFormatting>
  <conditionalFormatting sqref="F190">
    <cfRule type="cellIs" dxfId="5" priority="1123" stopIfTrue="1" operator="lessThan">
      <formula>0</formula>
    </cfRule>
  </conditionalFormatting>
  <conditionalFormatting sqref="F191">
    <cfRule type="cellIs" dxfId="5" priority="1122" stopIfTrue="1" operator="lessThan">
      <formula>0</formula>
    </cfRule>
  </conditionalFormatting>
  <conditionalFormatting sqref="F192">
    <cfRule type="cellIs" dxfId="5" priority="1121" stopIfTrue="1" operator="lessThan">
      <formula>0</formula>
    </cfRule>
  </conditionalFormatting>
  <conditionalFormatting sqref="F193">
    <cfRule type="cellIs" dxfId="5" priority="1120" stopIfTrue="1" operator="lessThan">
      <formula>0</formula>
    </cfRule>
  </conditionalFormatting>
  <conditionalFormatting sqref="F194">
    <cfRule type="cellIs" dxfId="5" priority="1119" stopIfTrue="1" operator="lessThan">
      <formula>0</formula>
    </cfRule>
  </conditionalFormatting>
  <conditionalFormatting sqref="F195">
    <cfRule type="cellIs" dxfId="5" priority="1118" stopIfTrue="1" operator="lessThan">
      <formula>0</formula>
    </cfRule>
  </conditionalFormatting>
  <conditionalFormatting sqref="F196">
    <cfRule type="cellIs" dxfId="5" priority="1117" stopIfTrue="1" operator="lessThan">
      <formula>0</formula>
    </cfRule>
  </conditionalFormatting>
  <conditionalFormatting sqref="F197">
    <cfRule type="cellIs" dxfId="5" priority="1116" stopIfTrue="1" operator="lessThan">
      <formula>0</formula>
    </cfRule>
  </conditionalFormatting>
  <conditionalFormatting sqref="F198">
    <cfRule type="cellIs" dxfId="5" priority="1115" stopIfTrue="1" operator="lessThan">
      <formula>0</formula>
    </cfRule>
  </conditionalFormatting>
  <conditionalFormatting sqref="F199">
    <cfRule type="cellIs" dxfId="5" priority="1114" stopIfTrue="1" operator="lessThan">
      <formula>0</formula>
    </cfRule>
  </conditionalFormatting>
  <conditionalFormatting sqref="F200">
    <cfRule type="cellIs" dxfId="5" priority="1113" stopIfTrue="1" operator="lessThan">
      <formula>0</formula>
    </cfRule>
  </conditionalFormatting>
  <conditionalFormatting sqref="F201">
    <cfRule type="cellIs" dxfId="5" priority="1112" stopIfTrue="1" operator="lessThan">
      <formula>0</formula>
    </cfRule>
  </conditionalFormatting>
  <conditionalFormatting sqref="F202">
    <cfRule type="cellIs" dxfId="5" priority="1111" stopIfTrue="1" operator="lessThan">
      <formula>0</formula>
    </cfRule>
  </conditionalFormatting>
  <conditionalFormatting sqref="F203">
    <cfRule type="cellIs" dxfId="5" priority="1110" stopIfTrue="1" operator="lessThan">
      <formula>0</formula>
    </cfRule>
  </conditionalFormatting>
  <conditionalFormatting sqref="F204">
    <cfRule type="cellIs" dxfId="5" priority="1109" stopIfTrue="1" operator="lessThan">
      <formula>0</formula>
    </cfRule>
  </conditionalFormatting>
  <conditionalFormatting sqref="F205">
    <cfRule type="cellIs" dxfId="5" priority="1108" stopIfTrue="1" operator="lessThan">
      <formula>0</formula>
    </cfRule>
  </conditionalFormatting>
  <conditionalFormatting sqref="F206">
    <cfRule type="cellIs" dxfId="5" priority="1107" stopIfTrue="1" operator="lessThan">
      <formula>0</formula>
    </cfRule>
  </conditionalFormatting>
  <conditionalFormatting sqref="F207">
    <cfRule type="cellIs" dxfId="5" priority="1106" stopIfTrue="1" operator="lessThan">
      <formula>0</formula>
    </cfRule>
  </conditionalFormatting>
  <conditionalFormatting sqref="F208">
    <cfRule type="cellIs" dxfId="5" priority="1105" stopIfTrue="1" operator="lessThan">
      <formula>0</formula>
    </cfRule>
  </conditionalFormatting>
  <conditionalFormatting sqref="F209">
    <cfRule type="cellIs" dxfId="5" priority="1104" stopIfTrue="1" operator="lessThan">
      <formula>0</formula>
    </cfRule>
  </conditionalFormatting>
  <conditionalFormatting sqref="F210">
    <cfRule type="cellIs" dxfId="5" priority="1103" stopIfTrue="1" operator="lessThan">
      <formula>0</formula>
    </cfRule>
  </conditionalFormatting>
  <conditionalFormatting sqref="F211">
    <cfRule type="cellIs" dxfId="5" priority="1102" stopIfTrue="1" operator="lessThan">
      <formula>0</formula>
    </cfRule>
  </conditionalFormatting>
  <conditionalFormatting sqref="F212">
    <cfRule type="cellIs" dxfId="5" priority="1101" stopIfTrue="1" operator="lessThan">
      <formula>0</formula>
    </cfRule>
  </conditionalFormatting>
  <conditionalFormatting sqref="F213">
    <cfRule type="cellIs" dxfId="5" priority="1100" stopIfTrue="1" operator="lessThan">
      <formula>0</formula>
    </cfRule>
  </conditionalFormatting>
  <conditionalFormatting sqref="F214">
    <cfRule type="cellIs" dxfId="5" priority="1099" stopIfTrue="1" operator="lessThan">
      <formula>0</formula>
    </cfRule>
  </conditionalFormatting>
  <conditionalFormatting sqref="F215">
    <cfRule type="cellIs" dxfId="5" priority="1098" stopIfTrue="1" operator="lessThan">
      <formula>0</formula>
    </cfRule>
  </conditionalFormatting>
  <conditionalFormatting sqref="F216">
    <cfRule type="cellIs" dxfId="5" priority="1097" stopIfTrue="1" operator="lessThan">
      <formula>0</formula>
    </cfRule>
  </conditionalFormatting>
  <conditionalFormatting sqref="F217">
    <cfRule type="cellIs" dxfId="5" priority="1096" stopIfTrue="1" operator="lessThan">
      <formula>0</formula>
    </cfRule>
  </conditionalFormatting>
  <conditionalFormatting sqref="F218">
    <cfRule type="cellIs" dxfId="5" priority="1095" stopIfTrue="1" operator="lessThan">
      <formula>0</formula>
    </cfRule>
  </conditionalFormatting>
  <conditionalFormatting sqref="F219">
    <cfRule type="cellIs" dxfId="5" priority="1094" stopIfTrue="1" operator="lessThan">
      <formula>0</formula>
    </cfRule>
  </conditionalFormatting>
  <conditionalFormatting sqref="F220">
    <cfRule type="cellIs" dxfId="5" priority="1093" stopIfTrue="1" operator="lessThan">
      <formula>0</formula>
    </cfRule>
  </conditionalFormatting>
  <conditionalFormatting sqref="F221">
    <cfRule type="cellIs" dxfId="5" priority="1092" stopIfTrue="1" operator="lessThan">
      <formula>0</formula>
    </cfRule>
  </conditionalFormatting>
  <conditionalFormatting sqref="F222">
    <cfRule type="cellIs" dxfId="5" priority="1091" stopIfTrue="1" operator="lessThan">
      <formula>0</formula>
    </cfRule>
  </conditionalFormatting>
  <conditionalFormatting sqref="F223">
    <cfRule type="cellIs" dxfId="5" priority="1090" stopIfTrue="1" operator="lessThan">
      <formula>0</formula>
    </cfRule>
  </conditionalFormatting>
  <conditionalFormatting sqref="F224">
    <cfRule type="cellIs" dxfId="5" priority="1089" stopIfTrue="1" operator="lessThan">
      <formula>0</formula>
    </cfRule>
  </conditionalFormatting>
  <conditionalFormatting sqref="F225">
    <cfRule type="cellIs" dxfId="5" priority="1088" stopIfTrue="1" operator="lessThan">
      <formula>0</formula>
    </cfRule>
  </conditionalFormatting>
  <conditionalFormatting sqref="F226">
    <cfRule type="cellIs" dxfId="5" priority="1087" stopIfTrue="1" operator="lessThan">
      <formula>0</formula>
    </cfRule>
  </conditionalFormatting>
  <conditionalFormatting sqref="F227">
    <cfRule type="cellIs" dxfId="5" priority="1086" stopIfTrue="1" operator="lessThan">
      <formula>0</formula>
    </cfRule>
  </conditionalFormatting>
  <conditionalFormatting sqref="F242">
    <cfRule type="cellIs" dxfId="5" priority="1084" stopIfTrue="1" operator="lessThan">
      <formula>0</formula>
    </cfRule>
  </conditionalFormatting>
  <conditionalFormatting sqref="F243">
    <cfRule type="cellIs" dxfId="5" priority="1083" stopIfTrue="1" operator="lessThan">
      <formula>0</formula>
    </cfRule>
  </conditionalFormatting>
  <conditionalFormatting sqref="F244">
    <cfRule type="cellIs" dxfId="5" priority="1082" stopIfTrue="1" operator="lessThan">
      <formula>0</formula>
    </cfRule>
  </conditionalFormatting>
  <conditionalFormatting sqref="F245">
    <cfRule type="cellIs" dxfId="5" priority="1081" stopIfTrue="1" operator="lessThan">
      <formula>0</formula>
    </cfRule>
  </conditionalFormatting>
  <conditionalFormatting sqref="F246">
    <cfRule type="cellIs" dxfId="5" priority="1080" stopIfTrue="1" operator="lessThan">
      <formula>0</formula>
    </cfRule>
  </conditionalFormatting>
  <conditionalFormatting sqref="F247">
    <cfRule type="cellIs" dxfId="5" priority="1079" stopIfTrue="1" operator="lessThan">
      <formula>0</formula>
    </cfRule>
  </conditionalFormatting>
  <conditionalFormatting sqref="F248">
    <cfRule type="cellIs" dxfId="5" priority="1078" stopIfTrue="1" operator="lessThan">
      <formula>0</formula>
    </cfRule>
  </conditionalFormatting>
  <conditionalFormatting sqref="F249">
    <cfRule type="cellIs" dxfId="5" priority="1077" stopIfTrue="1" operator="lessThan">
      <formula>0</formula>
    </cfRule>
  </conditionalFormatting>
  <conditionalFormatting sqref="F251">
    <cfRule type="cellIs" dxfId="5" priority="4" stopIfTrue="1" operator="lessThan">
      <formula>0</formula>
    </cfRule>
  </conditionalFormatting>
  <conditionalFormatting sqref="F253">
    <cfRule type="cellIs" dxfId="5" priority="1075" stopIfTrue="1" operator="lessThan">
      <formula>0</formula>
    </cfRule>
  </conditionalFormatting>
  <conditionalFormatting sqref="F254">
    <cfRule type="cellIs" dxfId="5" priority="1074" stopIfTrue="1" operator="lessThan">
      <formula>0</formula>
    </cfRule>
  </conditionalFormatting>
  <conditionalFormatting sqref="F255">
    <cfRule type="cellIs" dxfId="5" priority="1073" stopIfTrue="1" operator="lessThan">
      <formula>0</formula>
    </cfRule>
  </conditionalFormatting>
  <conditionalFormatting sqref="F256">
    <cfRule type="cellIs" dxfId="5" priority="1072" stopIfTrue="1" operator="lessThan">
      <formula>0</formula>
    </cfRule>
  </conditionalFormatting>
  <conditionalFormatting sqref="F257">
    <cfRule type="cellIs" dxfId="5" priority="1071" stopIfTrue="1" operator="lessThan">
      <formula>0</formula>
    </cfRule>
  </conditionalFormatting>
  <conditionalFormatting sqref="F258">
    <cfRule type="cellIs" dxfId="5" priority="1070" stopIfTrue="1" operator="lessThan">
      <formula>0</formula>
    </cfRule>
  </conditionalFormatting>
  <conditionalFormatting sqref="F259">
    <cfRule type="cellIs" dxfId="5" priority="1069" stopIfTrue="1" operator="lessThan">
      <formula>0</formula>
    </cfRule>
  </conditionalFormatting>
  <conditionalFormatting sqref="F260">
    <cfRule type="cellIs" dxfId="5" priority="1068" stopIfTrue="1" operator="lessThan">
      <formula>0</formula>
    </cfRule>
  </conditionalFormatting>
  <conditionalFormatting sqref="F261">
    <cfRule type="cellIs" dxfId="5" priority="1067" stopIfTrue="1" operator="lessThan">
      <formula>0</formula>
    </cfRule>
  </conditionalFormatting>
  <conditionalFormatting sqref="F262">
    <cfRule type="cellIs" dxfId="5" priority="1064" stopIfTrue="1" operator="lessThan">
      <formula>0</formula>
    </cfRule>
  </conditionalFormatting>
  <conditionalFormatting sqref="F263">
    <cfRule type="cellIs" dxfId="5" priority="1063" stopIfTrue="1" operator="lessThan">
      <formula>0</formula>
    </cfRule>
  </conditionalFormatting>
  <conditionalFormatting sqref="F264">
    <cfRule type="cellIs" dxfId="5" priority="1062" stopIfTrue="1" operator="lessThan">
      <formula>0</formula>
    </cfRule>
  </conditionalFormatting>
  <conditionalFormatting sqref="F265">
    <cfRule type="cellIs" dxfId="5" priority="1061" stopIfTrue="1" operator="lessThan">
      <formula>0</formula>
    </cfRule>
  </conditionalFormatting>
  <conditionalFormatting sqref="F266">
    <cfRule type="cellIs" dxfId="5" priority="1060" stopIfTrue="1" operator="lessThan">
      <formula>0</formula>
    </cfRule>
  </conditionalFormatting>
  <conditionalFormatting sqref="F267">
    <cfRule type="cellIs" dxfId="5" priority="1059" stopIfTrue="1" operator="lessThan">
      <formula>0</formula>
    </cfRule>
  </conditionalFormatting>
  <conditionalFormatting sqref="F268">
    <cfRule type="cellIs" dxfId="5" priority="1058" stopIfTrue="1" operator="lessThan">
      <formula>0</formula>
    </cfRule>
  </conditionalFormatting>
  <conditionalFormatting sqref="F269">
    <cfRule type="cellIs" dxfId="5" priority="1057" stopIfTrue="1" operator="lessThan">
      <formula>0</formula>
    </cfRule>
  </conditionalFormatting>
  <conditionalFormatting sqref="F270">
    <cfRule type="cellIs" dxfId="5" priority="1056" stopIfTrue="1" operator="lessThan">
      <formula>0</formula>
    </cfRule>
  </conditionalFormatting>
  <conditionalFormatting sqref="F271">
    <cfRule type="cellIs" dxfId="5" priority="1055" stopIfTrue="1" operator="lessThan">
      <formula>0</formula>
    </cfRule>
  </conditionalFormatting>
  <conditionalFormatting sqref="F272">
    <cfRule type="cellIs" dxfId="5" priority="1054" stopIfTrue="1" operator="lessThan">
      <formula>0</formula>
    </cfRule>
  </conditionalFormatting>
  <conditionalFormatting sqref="F273">
    <cfRule type="cellIs" dxfId="5" priority="1053" stopIfTrue="1" operator="lessThan">
      <formula>0</formula>
    </cfRule>
  </conditionalFormatting>
  <conditionalFormatting sqref="F274">
    <cfRule type="cellIs" dxfId="5" priority="1052" stopIfTrue="1" operator="lessThan">
      <formula>0</formula>
    </cfRule>
  </conditionalFormatting>
  <conditionalFormatting sqref="F275">
    <cfRule type="cellIs" dxfId="5" priority="1051" stopIfTrue="1" operator="lessThan">
      <formula>0</formula>
    </cfRule>
  </conditionalFormatting>
  <conditionalFormatting sqref="F276">
    <cfRule type="cellIs" dxfId="5" priority="1050" stopIfTrue="1" operator="lessThan">
      <formula>0</formula>
    </cfRule>
  </conditionalFormatting>
  <conditionalFormatting sqref="F277">
    <cfRule type="cellIs" dxfId="5" priority="1049" stopIfTrue="1" operator="lessThan">
      <formula>0</formula>
    </cfRule>
  </conditionalFormatting>
  <conditionalFormatting sqref="F278">
    <cfRule type="cellIs" dxfId="5" priority="1048" stopIfTrue="1" operator="lessThan">
      <formula>0</formula>
    </cfRule>
  </conditionalFormatting>
  <conditionalFormatting sqref="F279">
    <cfRule type="cellIs" dxfId="5" priority="1047" stopIfTrue="1" operator="lessThan">
      <formula>0</formula>
    </cfRule>
  </conditionalFormatting>
  <conditionalFormatting sqref="F280">
    <cfRule type="cellIs" dxfId="5" priority="1046" stopIfTrue="1" operator="lessThan">
      <formula>0</formula>
    </cfRule>
  </conditionalFormatting>
  <conditionalFormatting sqref="F281">
    <cfRule type="cellIs" dxfId="5" priority="1045" stopIfTrue="1" operator="lessThan">
      <formula>0</formula>
    </cfRule>
  </conditionalFormatting>
  <conditionalFormatting sqref="F282">
    <cfRule type="cellIs" dxfId="5" priority="1044" stopIfTrue="1" operator="lessThan">
      <formula>0</formula>
    </cfRule>
  </conditionalFormatting>
  <conditionalFormatting sqref="F283">
    <cfRule type="cellIs" dxfId="5" priority="1043" stopIfTrue="1" operator="lessThan">
      <formula>0</formula>
    </cfRule>
  </conditionalFormatting>
  <conditionalFormatting sqref="F284">
    <cfRule type="cellIs" dxfId="5" priority="1042" stopIfTrue="1" operator="lessThan">
      <formula>0</formula>
    </cfRule>
  </conditionalFormatting>
  <conditionalFormatting sqref="F285">
    <cfRule type="cellIs" dxfId="5" priority="1041" stopIfTrue="1" operator="lessThan">
      <formula>0</formula>
    </cfRule>
  </conditionalFormatting>
  <conditionalFormatting sqref="F286">
    <cfRule type="cellIs" dxfId="5" priority="1040" stopIfTrue="1" operator="lessThan">
      <formula>0</formula>
    </cfRule>
  </conditionalFormatting>
  <conditionalFormatting sqref="F287">
    <cfRule type="cellIs" dxfId="5" priority="1039" stopIfTrue="1" operator="lessThan">
      <formula>0</formula>
    </cfRule>
  </conditionalFormatting>
  <conditionalFormatting sqref="F288">
    <cfRule type="cellIs" dxfId="5" priority="1038" stopIfTrue="1" operator="lessThan">
      <formula>0</formula>
    </cfRule>
  </conditionalFormatting>
  <conditionalFormatting sqref="F289">
    <cfRule type="cellIs" dxfId="5" priority="1037" stopIfTrue="1" operator="lessThan">
      <formula>0</formula>
    </cfRule>
  </conditionalFormatting>
  <conditionalFormatting sqref="F290">
    <cfRule type="cellIs" dxfId="5" priority="1036" stopIfTrue="1" operator="lessThan">
      <formula>0</formula>
    </cfRule>
  </conditionalFormatting>
  <conditionalFormatting sqref="F291">
    <cfRule type="cellIs" dxfId="5" priority="1035" stopIfTrue="1" operator="lessThan">
      <formula>0</formula>
    </cfRule>
  </conditionalFormatting>
  <conditionalFormatting sqref="F292">
    <cfRule type="cellIs" dxfId="5" priority="1034" stopIfTrue="1" operator="lessThan">
      <formula>0</formula>
    </cfRule>
  </conditionalFormatting>
  <conditionalFormatting sqref="F293">
    <cfRule type="cellIs" dxfId="5" priority="1033" stopIfTrue="1" operator="lessThan">
      <formula>0</formula>
    </cfRule>
  </conditionalFormatting>
  <conditionalFormatting sqref="F294">
    <cfRule type="cellIs" dxfId="5" priority="1032" stopIfTrue="1" operator="lessThan">
      <formula>0</formula>
    </cfRule>
  </conditionalFormatting>
  <conditionalFormatting sqref="F295">
    <cfRule type="cellIs" dxfId="5" priority="1031" stopIfTrue="1" operator="lessThan">
      <formula>0</formula>
    </cfRule>
  </conditionalFormatting>
  <conditionalFormatting sqref="F296">
    <cfRule type="cellIs" dxfId="5" priority="1030" stopIfTrue="1" operator="lessThan">
      <formula>0</formula>
    </cfRule>
  </conditionalFormatting>
  <conditionalFormatting sqref="F297">
    <cfRule type="cellIs" dxfId="5" priority="1029" stopIfTrue="1" operator="lessThan">
      <formula>0</formula>
    </cfRule>
  </conditionalFormatting>
  <conditionalFormatting sqref="F298">
    <cfRule type="cellIs" dxfId="5" priority="1028" stopIfTrue="1" operator="lessThan">
      <formula>0</formula>
    </cfRule>
  </conditionalFormatting>
  <conditionalFormatting sqref="F299">
    <cfRule type="cellIs" dxfId="5" priority="1027" stopIfTrue="1" operator="lessThan">
      <formula>0</formula>
    </cfRule>
  </conditionalFormatting>
  <conditionalFormatting sqref="F300">
    <cfRule type="cellIs" dxfId="5" priority="1026" stopIfTrue="1" operator="lessThan">
      <formula>0</formula>
    </cfRule>
  </conditionalFormatting>
  <conditionalFormatting sqref="F301">
    <cfRule type="cellIs" dxfId="5" priority="1025" stopIfTrue="1" operator="lessThan">
      <formula>0</formula>
    </cfRule>
  </conditionalFormatting>
  <conditionalFormatting sqref="F302">
    <cfRule type="cellIs" dxfId="5" priority="1024" stopIfTrue="1" operator="lessThan">
      <formula>0</formula>
    </cfRule>
  </conditionalFormatting>
  <conditionalFormatting sqref="F303">
    <cfRule type="cellIs" dxfId="5" priority="1023" stopIfTrue="1" operator="lessThan">
      <formula>0</formula>
    </cfRule>
  </conditionalFormatting>
  <conditionalFormatting sqref="F304">
    <cfRule type="cellIs" dxfId="5" priority="1022" stopIfTrue="1" operator="lessThan">
      <formula>0</formula>
    </cfRule>
  </conditionalFormatting>
  <conditionalFormatting sqref="F305">
    <cfRule type="cellIs" dxfId="5" priority="1021" stopIfTrue="1" operator="lessThan">
      <formula>0</formula>
    </cfRule>
  </conditionalFormatting>
  <conditionalFormatting sqref="F306">
    <cfRule type="cellIs" dxfId="5" priority="1020" stopIfTrue="1" operator="lessThan">
      <formula>0</formula>
    </cfRule>
  </conditionalFormatting>
  <conditionalFormatting sqref="F307">
    <cfRule type="cellIs" dxfId="5" priority="1019" stopIfTrue="1" operator="lessThan">
      <formula>0</formula>
    </cfRule>
  </conditionalFormatting>
  <conditionalFormatting sqref="F308">
    <cfRule type="cellIs" dxfId="5" priority="1018" stopIfTrue="1" operator="lessThan">
      <formula>0</formula>
    </cfRule>
  </conditionalFormatting>
  <conditionalFormatting sqref="F309">
    <cfRule type="cellIs" dxfId="5" priority="1017" stopIfTrue="1" operator="lessThan">
      <formula>0</formula>
    </cfRule>
  </conditionalFormatting>
  <conditionalFormatting sqref="F310">
    <cfRule type="cellIs" dxfId="5" priority="1016" stopIfTrue="1" operator="lessThan">
      <formula>0</formula>
    </cfRule>
  </conditionalFormatting>
  <conditionalFormatting sqref="F311">
    <cfRule type="cellIs" dxfId="5" priority="1015" stopIfTrue="1" operator="lessThan">
      <formula>0</formula>
    </cfRule>
  </conditionalFormatting>
  <conditionalFormatting sqref="F312">
    <cfRule type="cellIs" dxfId="5" priority="1014" stopIfTrue="1" operator="lessThan">
      <formula>0</formula>
    </cfRule>
  </conditionalFormatting>
  <conditionalFormatting sqref="F313">
    <cfRule type="cellIs" dxfId="5" priority="1013" stopIfTrue="1" operator="lessThan">
      <formula>0</formula>
    </cfRule>
  </conditionalFormatting>
  <conditionalFormatting sqref="F314">
    <cfRule type="cellIs" dxfId="5" priority="1012" stopIfTrue="1" operator="lessThan">
      <formula>0</formula>
    </cfRule>
  </conditionalFormatting>
  <conditionalFormatting sqref="F315">
    <cfRule type="cellIs" dxfId="5" priority="1010" stopIfTrue="1" operator="lessThan">
      <formula>0</formula>
    </cfRule>
  </conditionalFormatting>
  <conditionalFormatting sqref="F316">
    <cfRule type="cellIs" dxfId="5" priority="1008" stopIfTrue="1" operator="lessThan">
      <formula>0</formula>
    </cfRule>
  </conditionalFormatting>
  <conditionalFormatting sqref="F317">
    <cfRule type="cellIs" dxfId="5" priority="1007" stopIfTrue="1" operator="lessThan">
      <formula>0</formula>
    </cfRule>
  </conditionalFormatting>
  <conditionalFormatting sqref="F318">
    <cfRule type="cellIs" dxfId="5" priority="1006" stopIfTrue="1" operator="lessThan">
      <formula>0</formula>
    </cfRule>
  </conditionalFormatting>
  <conditionalFormatting sqref="F319">
    <cfRule type="cellIs" dxfId="5" priority="1005" stopIfTrue="1" operator="lessThan">
      <formula>0</formula>
    </cfRule>
  </conditionalFormatting>
  <conditionalFormatting sqref="F320">
    <cfRule type="cellIs" dxfId="5" priority="1004" stopIfTrue="1" operator="lessThan">
      <formula>0</formula>
    </cfRule>
  </conditionalFormatting>
  <conditionalFormatting sqref="F321">
    <cfRule type="cellIs" dxfId="5" priority="1003" stopIfTrue="1" operator="lessThan">
      <formula>0</formula>
    </cfRule>
  </conditionalFormatting>
  <conditionalFormatting sqref="F322">
    <cfRule type="cellIs" dxfId="5" priority="1002" stopIfTrue="1" operator="lessThan">
      <formula>0</formula>
    </cfRule>
  </conditionalFormatting>
  <conditionalFormatting sqref="F323">
    <cfRule type="cellIs" dxfId="5" priority="1001" stopIfTrue="1" operator="lessThan">
      <formula>0</formula>
    </cfRule>
  </conditionalFormatting>
  <conditionalFormatting sqref="F324">
    <cfRule type="cellIs" dxfId="5" priority="1000" stopIfTrue="1" operator="lessThan">
      <formula>0</formula>
    </cfRule>
  </conditionalFormatting>
  <conditionalFormatting sqref="F325">
    <cfRule type="cellIs" dxfId="5" priority="999" stopIfTrue="1" operator="lessThan">
      <formula>0</formula>
    </cfRule>
  </conditionalFormatting>
  <conditionalFormatting sqref="F326">
    <cfRule type="cellIs" dxfId="5" priority="998" stopIfTrue="1" operator="lessThan">
      <formula>0</formula>
    </cfRule>
  </conditionalFormatting>
  <conditionalFormatting sqref="F327">
    <cfRule type="cellIs" dxfId="5" priority="997" stopIfTrue="1" operator="lessThan">
      <formula>0</formula>
    </cfRule>
  </conditionalFormatting>
  <conditionalFormatting sqref="F328">
    <cfRule type="cellIs" dxfId="5" priority="996" stopIfTrue="1" operator="lessThan">
      <formula>0</formula>
    </cfRule>
  </conditionalFormatting>
  <conditionalFormatting sqref="F329">
    <cfRule type="cellIs" dxfId="5" priority="995" stopIfTrue="1" operator="lessThan">
      <formula>0</formula>
    </cfRule>
  </conditionalFormatting>
  <conditionalFormatting sqref="F330">
    <cfRule type="cellIs" dxfId="5" priority="994" stopIfTrue="1" operator="lessThan">
      <formula>0</formula>
    </cfRule>
  </conditionalFormatting>
  <conditionalFormatting sqref="F331">
    <cfRule type="cellIs" dxfId="5" priority="993" stopIfTrue="1" operator="lessThan">
      <formula>0</formula>
    </cfRule>
  </conditionalFormatting>
  <conditionalFormatting sqref="F332">
    <cfRule type="cellIs" dxfId="5" priority="992" stopIfTrue="1" operator="lessThan">
      <formula>0</formula>
    </cfRule>
  </conditionalFormatting>
  <conditionalFormatting sqref="F333">
    <cfRule type="cellIs" dxfId="5" priority="991" stopIfTrue="1" operator="lessThan">
      <formula>0</formula>
    </cfRule>
  </conditionalFormatting>
  <conditionalFormatting sqref="F334">
    <cfRule type="cellIs" dxfId="5" priority="990" stopIfTrue="1" operator="lessThan">
      <formula>0</formula>
    </cfRule>
  </conditionalFormatting>
  <conditionalFormatting sqref="F335">
    <cfRule type="cellIs" dxfId="5" priority="989" stopIfTrue="1" operator="lessThan">
      <formula>0</formula>
    </cfRule>
  </conditionalFormatting>
  <conditionalFormatting sqref="F336">
    <cfRule type="cellIs" dxfId="5" priority="988" stopIfTrue="1" operator="lessThan">
      <formula>0</formula>
    </cfRule>
  </conditionalFormatting>
  <conditionalFormatting sqref="F337">
    <cfRule type="cellIs" dxfId="5" priority="987" stopIfTrue="1" operator="lessThan">
      <formula>0</formula>
    </cfRule>
  </conditionalFormatting>
  <conditionalFormatting sqref="F338">
    <cfRule type="cellIs" dxfId="5" priority="986" stopIfTrue="1" operator="lessThan">
      <formula>0</formula>
    </cfRule>
  </conditionalFormatting>
  <conditionalFormatting sqref="F339">
    <cfRule type="cellIs" dxfId="5" priority="985" stopIfTrue="1" operator="lessThan">
      <formula>0</formula>
    </cfRule>
  </conditionalFormatting>
  <conditionalFormatting sqref="F340">
    <cfRule type="cellIs" dxfId="5" priority="984" stopIfTrue="1" operator="lessThan">
      <formula>0</formula>
    </cfRule>
  </conditionalFormatting>
  <conditionalFormatting sqref="F341">
    <cfRule type="cellIs" dxfId="5" priority="983" stopIfTrue="1" operator="lessThan">
      <formula>0</formula>
    </cfRule>
  </conditionalFormatting>
  <conditionalFormatting sqref="F342">
    <cfRule type="cellIs" dxfId="5" priority="982" stopIfTrue="1" operator="lessThan">
      <formula>0</formula>
    </cfRule>
  </conditionalFormatting>
  <conditionalFormatting sqref="F343">
    <cfRule type="cellIs" dxfId="5" priority="981" stopIfTrue="1" operator="lessThan">
      <formula>0</formula>
    </cfRule>
  </conditionalFormatting>
  <conditionalFormatting sqref="F344">
    <cfRule type="cellIs" dxfId="5" priority="980" stopIfTrue="1" operator="lessThan">
      <formula>0</formula>
    </cfRule>
  </conditionalFormatting>
  <conditionalFormatting sqref="F345">
    <cfRule type="cellIs" dxfId="5" priority="979" stopIfTrue="1" operator="lessThan">
      <formula>0</formula>
    </cfRule>
  </conditionalFormatting>
  <conditionalFormatting sqref="F346">
    <cfRule type="cellIs" dxfId="5" priority="978" stopIfTrue="1" operator="lessThan">
      <formula>0</formula>
    </cfRule>
  </conditionalFormatting>
  <conditionalFormatting sqref="F347">
    <cfRule type="cellIs" dxfId="5" priority="977" stopIfTrue="1" operator="lessThan">
      <formula>0</formula>
    </cfRule>
  </conditionalFormatting>
  <conditionalFormatting sqref="F348">
    <cfRule type="cellIs" dxfId="5" priority="976" stopIfTrue="1" operator="lessThan">
      <formula>0</formula>
    </cfRule>
  </conditionalFormatting>
  <conditionalFormatting sqref="F349">
    <cfRule type="cellIs" dxfId="5" priority="975" stopIfTrue="1" operator="lessThan">
      <formula>0</formula>
    </cfRule>
  </conditionalFormatting>
  <conditionalFormatting sqref="F350">
    <cfRule type="cellIs" dxfId="5" priority="974" stopIfTrue="1" operator="lessThan">
      <formula>0</formula>
    </cfRule>
  </conditionalFormatting>
  <conditionalFormatting sqref="F351">
    <cfRule type="cellIs" dxfId="5" priority="973" stopIfTrue="1" operator="lessThan">
      <formula>0</formula>
    </cfRule>
  </conditionalFormatting>
  <conditionalFormatting sqref="F352">
    <cfRule type="cellIs" dxfId="5" priority="972" stopIfTrue="1" operator="lessThan">
      <formula>0</formula>
    </cfRule>
  </conditionalFormatting>
  <conditionalFormatting sqref="F353">
    <cfRule type="cellIs" dxfId="5" priority="971" stopIfTrue="1" operator="lessThan">
      <formula>0</formula>
    </cfRule>
  </conditionalFormatting>
  <conditionalFormatting sqref="F354">
    <cfRule type="cellIs" dxfId="5" priority="970" stopIfTrue="1" operator="lessThan">
      <formula>0</formula>
    </cfRule>
  </conditionalFormatting>
  <conditionalFormatting sqref="F355">
    <cfRule type="cellIs" dxfId="5" priority="969" stopIfTrue="1" operator="lessThan">
      <formula>0</formula>
    </cfRule>
  </conditionalFormatting>
  <conditionalFormatting sqref="F356">
    <cfRule type="cellIs" dxfId="5" priority="968" stopIfTrue="1" operator="lessThan">
      <formula>0</formula>
    </cfRule>
  </conditionalFormatting>
  <conditionalFormatting sqref="F357">
    <cfRule type="cellIs" dxfId="5" priority="967" stopIfTrue="1" operator="lessThan">
      <formula>0</formula>
    </cfRule>
  </conditionalFormatting>
  <conditionalFormatting sqref="F358">
    <cfRule type="cellIs" dxfId="5" priority="966" stopIfTrue="1" operator="lessThan">
      <formula>0</formula>
    </cfRule>
  </conditionalFormatting>
  <conditionalFormatting sqref="F359">
    <cfRule type="cellIs" dxfId="5" priority="965" stopIfTrue="1" operator="lessThan">
      <formula>0</formula>
    </cfRule>
  </conditionalFormatting>
  <conditionalFormatting sqref="F360">
    <cfRule type="cellIs" dxfId="5" priority="964" stopIfTrue="1" operator="lessThan">
      <formula>0</formula>
    </cfRule>
  </conditionalFormatting>
  <conditionalFormatting sqref="F361">
    <cfRule type="cellIs" dxfId="5" priority="963" stopIfTrue="1" operator="lessThan">
      <formula>0</formula>
    </cfRule>
  </conditionalFormatting>
  <conditionalFormatting sqref="F362">
    <cfRule type="cellIs" dxfId="5" priority="962" stopIfTrue="1" operator="lessThan">
      <formula>0</formula>
    </cfRule>
  </conditionalFormatting>
  <conditionalFormatting sqref="F363">
    <cfRule type="cellIs" dxfId="5" priority="961" stopIfTrue="1" operator="lessThan">
      <formula>0</formula>
    </cfRule>
  </conditionalFormatting>
  <conditionalFormatting sqref="F364">
    <cfRule type="cellIs" dxfId="5" priority="960" stopIfTrue="1" operator="lessThan">
      <formula>0</formula>
    </cfRule>
  </conditionalFormatting>
  <conditionalFormatting sqref="F365">
    <cfRule type="cellIs" dxfId="5" priority="959" stopIfTrue="1" operator="lessThan">
      <formula>0</formula>
    </cfRule>
  </conditionalFormatting>
  <conditionalFormatting sqref="F366">
    <cfRule type="cellIs" dxfId="5" priority="958" stopIfTrue="1" operator="lessThan">
      <formula>0</formula>
    </cfRule>
  </conditionalFormatting>
  <conditionalFormatting sqref="F367">
    <cfRule type="cellIs" dxfId="5" priority="957" stopIfTrue="1" operator="lessThan">
      <formula>0</formula>
    </cfRule>
  </conditionalFormatting>
  <conditionalFormatting sqref="F368">
    <cfRule type="cellIs" dxfId="5" priority="956" stopIfTrue="1" operator="lessThan">
      <formula>0</formula>
    </cfRule>
  </conditionalFormatting>
  <conditionalFormatting sqref="F369">
    <cfRule type="cellIs" dxfId="5" priority="953" stopIfTrue="1" operator="lessThan">
      <formula>0</formula>
    </cfRule>
  </conditionalFormatting>
  <conditionalFormatting sqref="F370">
    <cfRule type="cellIs" dxfId="5" priority="952" stopIfTrue="1" operator="lessThan">
      <formula>0</formula>
    </cfRule>
  </conditionalFormatting>
  <conditionalFormatting sqref="F371">
    <cfRule type="cellIs" dxfId="5" priority="951" stopIfTrue="1" operator="lessThan">
      <formula>0</formula>
    </cfRule>
  </conditionalFormatting>
  <conditionalFormatting sqref="F372">
    <cfRule type="cellIs" dxfId="5" priority="950" stopIfTrue="1" operator="lessThan">
      <formula>0</formula>
    </cfRule>
  </conditionalFormatting>
  <conditionalFormatting sqref="F373">
    <cfRule type="cellIs" dxfId="5" priority="949" stopIfTrue="1" operator="lessThan">
      <formula>0</formula>
    </cfRule>
  </conditionalFormatting>
  <conditionalFormatting sqref="F374">
    <cfRule type="cellIs" dxfId="5" priority="948" stopIfTrue="1" operator="lessThan">
      <formula>0</formula>
    </cfRule>
  </conditionalFormatting>
  <conditionalFormatting sqref="F375">
    <cfRule type="cellIs" dxfId="5" priority="947" stopIfTrue="1" operator="lessThan">
      <formula>0</formula>
    </cfRule>
  </conditionalFormatting>
  <conditionalFormatting sqref="F376">
    <cfRule type="cellIs" dxfId="5" priority="946" stopIfTrue="1" operator="lessThan">
      <formula>0</formula>
    </cfRule>
  </conditionalFormatting>
  <conditionalFormatting sqref="F377">
    <cfRule type="cellIs" dxfId="5" priority="945" stopIfTrue="1" operator="lessThan">
      <formula>0</formula>
    </cfRule>
  </conditionalFormatting>
  <conditionalFormatting sqref="F378">
    <cfRule type="cellIs" dxfId="5" priority="944" stopIfTrue="1" operator="lessThan">
      <formula>0</formula>
    </cfRule>
  </conditionalFormatting>
  <conditionalFormatting sqref="F379">
    <cfRule type="cellIs" dxfId="5" priority="943" stopIfTrue="1" operator="lessThan">
      <formula>0</formula>
    </cfRule>
  </conditionalFormatting>
  <conditionalFormatting sqref="F380">
    <cfRule type="cellIs" dxfId="5" priority="942" stopIfTrue="1" operator="lessThan">
      <formula>0</formula>
    </cfRule>
  </conditionalFormatting>
  <conditionalFormatting sqref="F381">
    <cfRule type="cellIs" dxfId="5" priority="941" stopIfTrue="1" operator="lessThan">
      <formula>0</formula>
    </cfRule>
  </conditionalFormatting>
  <conditionalFormatting sqref="F382">
    <cfRule type="cellIs" dxfId="5" priority="940" stopIfTrue="1" operator="lessThan">
      <formula>0</formula>
    </cfRule>
  </conditionalFormatting>
  <conditionalFormatting sqref="F383">
    <cfRule type="cellIs" dxfId="5" priority="939" stopIfTrue="1" operator="lessThan">
      <formula>0</formula>
    </cfRule>
  </conditionalFormatting>
  <conditionalFormatting sqref="F384">
    <cfRule type="cellIs" dxfId="5" priority="938" stopIfTrue="1" operator="lessThan">
      <formula>0</formula>
    </cfRule>
  </conditionalFormatting>
  <conditionalFormatting sqref="F385">
    <cfRule type="cellIs" dxfId="5" priority="937" stopIfTrue="1" operator="lessThan">
      <formula>0</formula>
    </cfRule>
  </conditionalFormatting>
  <conditionalFormatting sqref="F386">
    <cfRule type="cellIs" dxfId="5" priority="936" stopIfTrue="1" operator="lessThan">
      <formula>0</formula>
    </cfRule>
  </conditionalFormatting>
  <conditionalFormatting sqref="F387">
    <cfRule type="cellIs" dxfId="5" priority="935" stopIfTrue="1" operator="lessThan">
      <formula>0</formula>
    </cfRule>
  </conditionalFormatting>
  <conditionalFormatting sqref="F388">
    <cfRule type="cellIs" dxfId="5" priority="934" stopIfTrue="1" operator="lessThan">
      <formula>0</formula>
    </cfRule>
  </conditionalFormatting>
  <conditionalFormatting sqref="F389">
    <cfRule type="cellIs" dxfId="5" priority="933" stopIfTrue="1" operator="lessThan">
      <formula>0</formula>
    </cfRule>
  </conditionalFormatting>
  <conditionalFormatting sqref="F390">
    <cfRule type="cellIs" dxfId="5" priority="932" stopIfTrue="1" operator="lessThan">
      <formula>0</formula>
    </cfRule>
  </conditionalFormatting>
  <conditionalFormatting sqref="F391">
    <cfRule type="cellIs" dxfId="5" priority="931" stopIfTrue="1" operator="lessThan">
      <formula>0</formula>
    </cfRule>
  </conditionalFormatting>
  <conditionalFormatting sqref="F392">
    <cfRule type="cellIs" dxfId="5" priority="930" stopIfTrue="1" operator="lessThan">
      <formula>0</formula>
    </cfRule>
  </conditionalFormatting>
  <conditionalFormatting sqref="F393">
    <cfRule type="cellIs" dxfId="5" priority="929" stopIfTrue="1" operator="lessThan">
      <formula>0</formula>
    </cfRule>
  </conditionalFormatting>
  <conditionalFormatting sqref="F394">
    <cfRule type="cellIs" dxfId="5" priority="928" stopIfTrue="1" operator="lessThan">
      <formula>0</formula>
    </cfRule>
  </conditionalFormatting>
  <conditionalFormatting sqref="F395">
    <cfRule type="cellIs" dxfId="5" priority="927" stopIfTrue="1" operator="lessThan">
      <formula>0</formula>
    </cfRule>
  </conditionalFormatting>
  <conditionalFormatting sqref="F396">
    <cfRule type="cellIs" dxfId="5" priority="926" stopIfTrue="1" operator="lessThan">
      <formula>0</formula>
    </cfRule>
  </conditionalFormatting>
  <conditionalFormatting sqref="F397">
    <cfRule type="cellIs" dxfId="5" priority="925" stopIfTrue="1" operator="lessThan">
      <formula>0</formula>
    </cfRule>
  </conditionalFormatting>
  <conditionalFormatting sqref="F398">
    <cfRule type="cellIs" dxfId="5" priority="924" stopIfTrue="1" operator="lessThan">
      <formula>0</formula>
    </cfRule>
  </conditionalFormatting>
  <conditionalFormatting sqref="F399">
    <cfRule type="cellIs" dxfId="5" priority="923" stopIfTrue="1" operator="lessThan">
      <formula>0</formula>
    </cfRule>
  </conditionalFormatting>
  <conditionalFormatting sqref="F400">
    <cfRule type="cellIs" dxfId="5" priority="922" stopIfTrue="1" operator="lessThan">
      <formula>0</formula>
    </cfRule>
  </conditionalFormatting>
  <conditionalFormatting sqref="F401">
    <cfRule type="cellIs" dxfId="5" priority="921" stopIfTrue="1" operator="lessThan">
      <formula>0</formula>
    </cfRule>
  </conditionalFormatting>
  <conditionalFormatting sqref="F402">
    <cfRule type="cellIs" dxfId="5" priority="920" stopIfTrue="1" operator="lessThan">
      <formula>0</formula>
    </cfRule>
  </conditionalFormatting>
  <conditionalFormatting sqref="F403">
    <cfRule type="cellIs" dxfId="5" priority="919" stopIfTrue="1" operator="lessThan">
      <formula>0</formula>
    </cfRule>
  </conditionalFormatting>
  <conditionalFormatting sqref="F404">
    <cfRule type="cellIs" dxfId="5" priority="918" stopIfTrue="1" operator="lessThan">
      <formula>0</formula>
    </cfRule>
  </conditionalFormatting>
  <conditionalFormatting sqref="F405">
    <cfRule type="cellIs" dxfId="5" priority="917" stopIfTrue="1" operator="lessThan">
      <formula>0</formula>
    </cfRule>
  </conditionalFormatting>
  <conditionalFormatting sqref="F406">
    <cfRule type="cellIs" dxfId="5" priority="916" stopIfTrue="1" operator="lessThan">
      <formula>0</formula>
    </cfRule>
  </conditionalFormatting>
  <conditionalFormatting sqref="F407">
    <cfRule type="cellIs" dxfId="5" priority="915" stopIfTrue="1" operator="lessThan">
      <formula>0</formula>
    </cfRule>
  </conditionalFormatting>
  <conditionalFormatting sqref="F408">
    <cfRule type="cellIs" dxfId="5" priority="914" stopIfTrue="1" operator="lessThan">
      <formula>0</formula>
    </cfRule>
  </conditionalFormatting>
  <conditionalFormatting sqref="F409">
    <cfRule type="cellIs" dxfId="5" priority="913" stopIfTrue="1" operator="lessThan">
      <formula>0</formula>
    </cfRule>
  </conditionalFormatting>
  <conditionalFormatting sqref="F410">
    <cfRule type="cellIs" dxfId="5" priority="912" stopIfTrue="1" operator="lessThan">
      <formula>0</formula>
    </cfRule>
  </conditionalFormatting>
  <conditionalFormatting sqref="F411">
    <cfRule type="cellIs" dxfId="5" priority="911" stopIfTrue="1" operator="lessThan">
      <formula>0</formula>
    </cfRule>
  </conditionalFormatting>
  <conditionalFormatting sqref="F412">
    <cfRule type="cellIs" dxfId="5" priority="910" stopIfTrue="1" operator="lessThan">
      <formula>0</formula>
    </cfRule>
  </conditionalFormatting>
  <conditionalFormatting sqref="F413">
    <cfRule type="cellIs" dxfId="5" priority="909" stopIfTrue="1" operator="lessThan">
      <formula>0</formula>
    </cfRule>
  </conditionalFormatting>
  <conditionalFormatting sqref="F414">
    <cfRule type="cellIs" dxfId="5" priority="908" stopIfTrue="1" operator="lessThan">
      <formula>0</formula>
    </cfRule>
  </conditionalFormatting>
  <conditionalFormatting sqref="F415">
    <cfRule type="cellIs" dxfId="5" priority="907" stopIfTrue="1" operator="lessThan">
      <formula>0</formula>
    </cfRule>
  </conditionalFormatting>
  <conditionalFormatting sqref="F416">
    <cfRule type="cellIs" dxfId="5" priority="906" stopIfTrue="1" operator="lessThan">
      <formula>0</formula>
    </cfRule>
  </conditionalFormatting>
  <conditionalFormatting sqref="F417">
    <cfRule type="cellIs" dxfId="5" priority="905" stopIfTrue="1" operator="lessThan">
      <formula>0</formula>
    </cfRule>
  </conditionalFormatting>
  <conditionalFormatting sqref="F418">
    <cfRule type="cellIs" dxfId="5" priority="904" stopIfTrue="1" operator="lessThan">
      <formula>0</formula>
    </cfRule>
  </conditionalFormatting>
  <conditionalFormatting sqref="F419">
    <cfRule type="cellIs" dxfId="5" priority="903" stopIfTrue="1" operator="lessThan">
      <formula>0</formula>
    </cfRule>
  </conditionalFormatting>
  <conditionalFormatting sqref="F420">
    <cfRule type="cellIs" dxfId="5" priority="902" stopIfTrue="1" operator="lessThan">
      <formula>0</formula>
    </cfRule>
  </conditionalFormatting>
  <conditionalFormatting sqref="F421">
    <cfRule type="cellIs" dxfId="5" priority="901" stopIfTrue="1" operator="lessThan">
      <formula>0</formula>
    </cfRule>
  </conditionalFormatting>
  <conditionalFormatting sqref="F422">
    <cfRule type="cellIs" dxfId="5" priority="900" stopIfTrue="1" operator="lessThan">
      <formula>0</formula>
    </cfRule>
  </conditionalFormatting>
  <conditionalFormatting sqref="F423">
    <cfRule type="cellIs" dxfId="5" priority="899" stopIfTrue="1" operator="lessThan">
      <formula>0</formula>
    </cfRule>
  </conditionalFormatting>
  <conditionalFormatting sqref="F424">
    <cfRule type="cellIs" dxfId="5" priority="898" stopIfTrue="1" operator="lessThan">
      <formula>0</formula>
    </cfRule>
  </conditionalFormatting>
  <conditionalFormatting sqref="F425">
    <cfRule type="cellIs" dxfId="5" priority="897" stopIfTrue="1" operator="lessThan">
      <formula>0</formula>
    </cfRule>
  </conditionalFormatting>
  <conditionalFormatting sqref="F426">
    <cfRule type="cellIs" dxfId="5" priority="896" stopIfTrue="1" operator="lessThan">
      <formula>0</formula>
    </cfRule>
  </conditionalFormatting>
  <conditionalFormatting sqref="F427">
    <cfRule type="cellIs" dxfId="5" priority="895" stopIfTrue="1" operator="lessThan">
      <formula>0</formula>
    </cfRule>
  </conditionalFormatting>
  <conditionalFormatting sqref="F428">
    <cfRule type="cellIs" dxfId="5" priority="894" stopIfTrue="1" operator="lessThan">
      <formula>0</formula>
    </cfRule>
  </conditionalFormatting>
  <conditionalFormatting sqref="F429">
    <cfRule type="cellIs" dxfId="5" priority="893" stopIfTrue="1" operator="lessThan">
      <formula>0</formula>
    </cfRule>
  </conditionalFormatting>
  <conditionalFormatting sqref="F430">
    <cfRule type="cellIs" dxfId="5" priority="892" stopIfTrue="1" operator="lessThan">
      <formula>0</formula>
    </cfRule>
  </conditionalFormatting>
  <conditionalFormatting sqref="F431">
    <cfRule type="cellIs" dxfId="5" priority="891" stopIfTrue="1" operator="lessThan">
      <formula>0</formula>
    </cfRule>
  </conditionalFormatting>
  <conditionalFormatting sqref="F432">
    <cfRule type="cellIs" dxfId="5" priority="890" stopIfTrue="1" operator="lessThan">
      <formula>0</formula>
    </cfRule>
  </conditionalFormatting>
  <conditionalFormatting sqref="F433">
    <cfRule type="cellIs" dxfId="5" priority="889" stopIfTrue="1" operator="lessThan">
      <formula>0</formula>
    </cfRule>
  </conditionalFormatting>
  <conditionalFormatting sqref="F434">
    <cfRule type="cellIs" dxfId="5" priority="888" stopIfTrue="1" operator="lessThan">
      <formula>0</formula>
    </cfRule>
  </conditionalFormatting>
  <conditionalFormatting sqref="F435">
    <cfRule type="cellIs" dxfId="5" priority="887" stopIfTrue="1" operator="lessThan">
      <formula>0</formula>
    </cfRule>
  </conditionalFormatting>
  <conditionalFormatting sqref="F436">
    <cfRule type="cellIs" dxfId="5" priority="886" stopIfTrue="1" operator="lessThan">
      <formula>0</formula>
    </cfRule>
  </conditionalFormatting>
  <conditionalFormatting sqref="F437">
    <cfRule type="cellIs" dxfId="5" priority="885" stopIfTrue="1" operator="lessThan">
      <formula>0</formula>
    </cfRule>
  </conditionalFormatting>
  <conditionalFormatting sqref="F438">
    <cfRule type="cellIs" dxfId="5" priority="884" stopIfTrue="1" operator="lessThan">
      <formula>0</formula>
    </cfRule>
  </conditionalFormatting>
  <conditionalFormatting sqref="F439">
    <cfRule type="cellIs" dxfId="5" priority="883" stopIfTrue="1" operator="lessThan">
      <formula>0</formula>
    </cfRule>
  </conditionalFormatting>
  <conditionalFormatting sqref="F440">
    <cfRule type="cellIs" dxfId="5" priority="882" stopIfTrue="1" operator="lessThan">
      <formula>0</formula>
    </cfRule>
  </conditionalFormatting>
  <conditionalFormatting sqref="F441">
    <cfRule type="cellIs" dxfId="5" priority="881" stopIfTrue="1" operator="lessThan">
      <formula>0</formula>
    </cfRule>
  </conditionalFormatting>
  <conditionalFormatting sqref="F442">
    <cfRule type="cellIs" dxfId="5" priority="880" stopIfTrue="1" operator="lessThan">
      <formula>0</formula>
    </cfRule>
  </conditionalFormatting>
  <conditionalFormatting sqref="F443">
    <cfRule type="cellIs" dxfId="5" priority="879" stopIfTrue="1" operator="lessThan">
      <formula>0</formula>
    </cfRule>
  </conditionalFormatting>
  <conditionalFormatting sqref="F444">
    <cfRule type="cellIs" dxfId="5" priority="878" stopIfTrue="1" operator="lessThan">
      <formula>0</formula>
    </cfRule>
  </conditionalFormatting>
  <conditionalFormatting sqref="F445">
    <cfRule type="cellIs" dxfId="5" priority="877" stopIfTrue="1" operator="lessThan">
      <formula>0</formula>
    </cfRule>
  </conditionalFormatting>
  <conditionalFormatting sqref="F446">
    <cfRule type="cellIs" dxfId="5" priority="876" stopIfTrue="1" operator="lessThan">
      <formula>0</formula>
    </cfRule>
  </conditionalFormatting>
  <conditionalFormatting sqref="F447">
    <cfRule type="cellIs" dxfId="5" priority="875" stopIfTrue="1" operator="lessThan">
      <formula>0</formula>
    </cfRule>
  </conditionalFormatting>
  <conditionalFormatting sqref="F448">
    <cfRule type="cellIs" dxfId="5" priority="874" stopIfTrue="1" operator="lessThan">
      <formula>0</formula>
    </cfRule>
  </conditionalFormatting>
  <conditionalFormatting sqref="F449">
    <cfRule type="cellIs" dxfId="5" priority="873" stopIfTrue="1" operator="lessThan">
      <formula>0</formula>
    </cfRule>
  </conditionalFormatting>
  <conditionalFormatting sqref="F450">
    <cfRule type="cellIs" dxfId="5" priority="872" stopIfTrue="1" operator="lessThan">
      <formula>0</formula>
    </cfRule>
  </conditionalFormatting>
  <conditionalFormatting sqref="F451">
    <cfRule type="cellIs" dxfId="5" priority="871" stopIfTrue="1" operator="lessThan">
      <formula>0</formula>
    </cfRule>
  </conditionalFormatting>
  <conditionalFormatting sqref="F452">
    <cfRule type="cellIs" dxfId="5" priority="870" stopIfTrue="1" operator="lessThan">
      <formula>0</formula>
    </cfRule>
  </conditionalFormatting>
  <conditionalFormatting sqref="F453">
    <cfRule type="cellIs" dxfId="5" priority="869" stopIfTrue="1" operator="lessThan">
      <formula>0</formula>
    </cfRule>
  </conditionalFormatting>
  <conditionalFormatting sqref="F454">
    <cfRule type="cellIs" dxfId="5" priority="868" stopIfTrue="1" operator="lessThan">
      <formula>0</formula>
    </cfRule>
  </conditionalFormatting>
  <conditionalFormatting sqref="F455">
    <cfRule type="cellIs" dxfId="5" priority="867" stopIfTrue="1" operator="lessThan">
      <formula>0</formula>
    </cfRule>
  </conditionalFormatting>
  <conditionalFormatting sqref="F456">
    <cfRule type="cellIs" dxfId="5" priority="866" stopIfTrue="1" operator="lessThan">
      <formula>0</formula>
    </cfRule>
  </conditionalFormatting>
  <conditionalFormatting sqref="F457">
    <cfRule type="cellIs" dxfId="5" priority="865" stopIfTrue="1" operator="lessThan">
      <formula>0</formula>
    </cfRule>
  </conditionalFormatting>
  <conditionalFormatting sqref="F458">
    <cfRule type="cellIs" dxfId="5" priority="864" stopIfTrue="1" operator="lessThan">
      <formula>0</formula>
    </cfRule>
  </conditionalFormatting>
  <conditionalFormatting sqref="F459">
    <cfRule type="cellIs" dxfId="5" priority="863" stopIfTrue="1" operator="lessThan">
      <formula>0</formula>
    </cfRule>
  </conditionalFormatting>
  <conditionalFormatting sqref="F460">
    <cfRule type="cellIs" dxfId="5" priority="862" stopIfTrue="1" operator="lessThan">
      <formula>0</formula>
    </cfRule>
  </conditionalFormatting>
  <conditionalFormatting sqref="F461">
    <cfRule type="cellIs" dxfId="5" priority="861" stopIfTrue="1" operator="lessThan">
      <formula>0</formula>
    </cfRule>
  </conditionalFormatting>
  <conditionalFormatting sqref="F462">
    <cfRule type="cellIs" dxfId="5" priority="860" stopIfTrue="1" operator="lessThan">
      <formula>0</formula>
    </cfRule>
  </conditionalFormatting>
  <conditionalFormatting sqref="F463">
    <cfRule type="cellIs" dxfId="5" priority="859" stopIfTrue="1" operator="lessThan">
      <formula>0</formula>
    </cfRule>
  </conditionalFormatting>
  <conditionalFormatting sqref="F464">
    <cfRule type="cellIs" dxfId="5" priority="858" stopIfTrue="1" operator="lessThan">
      <formula>0</formula>
    </cfRule>
  </conditionalFormatting>
  <conditionalFormatting sqref="F465">
    <cfRule type="cellIs" dxfId="5" priority="857" stopIfTrue="1" operator="lessThan">
      <formula>0</formula>
    </cfRule>
  </conditionalFormatting>
  <conditionalFormatting sqref="F466">
    <cfRule type="cellIs" dxfId="5" priority="856" stopIfTrue="1" operator="lessThan">
      <formula>0</formula>
    </cfRule>
  </conditionalFormatting>
  <conditionalFormatting sqref="F467">
    <cfRule type="cellIs" dxfId="5" priority="855" stopIfTrue="1" operator="lessThan">
      <formula>0</formula>
    </cfRule>
  </conditionalFormatting>
  <conditionalFormatting sqref="F468">
    <cfRule type="cellIs" dxfId="5" priority="854" stopIfTrue="1" operator="lessThan">
      <formula>0</formula>
    </cfRule>
  </conditionalFormatting>
  <conditionalFormatting sqref="F469">
    <cfRule type="cellIs" dxfId="5" priority="853" stopIfTrue="1" operator="lessThan">
      <formula>0</formula>
    </cfRule>
  </conditionalFormatting>
  <conditionalFormatting sqref="F470">
    <cfRule type="cellIs" dxfId="5" priority="852" stopIfTrue="1" operator="lessThan">
      <formula>0</formula>
    </cfRule>
  </conditionalFormatting>
  <conditionalFormatting sqref="F471">
    <cfRule type="cellIs" dxfId="5" priority="851" stopIfTrue="1" operator="lessThan">
      <formula>0</formula>
    </cfRule>
  </conditionalFormatting>
  <conditionalFormatting sqref="F472">
    <cfRule type="cellIs" dxfId="5" priority="850" stopIfTrue="1" operator="lessThan">
      <formula>0</formula>
    </cfRule>
  </conditionalFormatting>
  <conditionalFormatting sqref="F473">
    <cfRule type="cellIs" dxfId="5" priority="849" stopIfTrue="1" operator="lessThan">
      <formula>0</formula>
    </cfRule>
  </conditionalFormatting>
  <conditionalFormatting sqref="F474">
    <cfRule type="cellIs" dxfId="5" priority="848" stopIfTrue="1" operator="lessThan">
      <formula>0</formula>
    </cfRule>
  </conditionalFormatting>
  <conditionalFormatting sqref="F475">
    <cfRule type="cellIs" dxfId="5" priority="847" stopIfTrue="1" operator="lessThan">
      <formula>0</formula>
    </cfRule>
  </conditionalFormatting>
  <conditionalFormatting sqref="F476">
    <cfRule type="cellIs" dxfId="5" priority="846" stopIfTrue="1" operator="lessThan">
      <formula>0</formula>
    </cfRule>
  </conditionalFormatting>
  <conditionalFormatting sqref="F477">
    <cfRule type="cellIs" dxfId="5" priority="845" stopIfTrue="1" operator="lessThan">
      <formula>0</formula>
    </cfRule>
  </conditionalFormatting>
  <conditionalFormatting sqref="F478">
    <cfRule type="cellIs" dxfId="5" priority="844" stopIfTrue="1" operator="lessThan">
      <formula>0</formula>
    </cfRule>
  </conditionalFormatting>
  <conditionalFormatting sqref="F479">
    <cfRule type="cellIs" dxfId="5" priority="843" stopIfTrue="1" operator="lessThan">
      <formula>0</formula>
    </cfRule>
  </conditionalFormatting>
  <conditionalFormatting sqref="F480">
    <cfRule type="cellIs" dxfId="5" priority="842" stopIfTrue="1" operator="lessThan">
      <formula>0</formula>
    </cfRule>
  </conditionalFormatting>
  <conditionalFormatting sqref="F481">
    <cfRule type="cellIs" dxfId="5" priority="841" stopIfTrue="1" operator="lessThan">
      <formula>0</formula>
    </cfRule>
  </conditionalFormatting>
  <conditionalFormatting sqref="F482">
    <cfRule type="cellIs" dxfId="5" priority="840" stopIfTrue="1" operator="lessThan">
      <formula>0</formula>
    </cfRule>
  </conditionalFormatting>
  <conditionalFormatting sqref="F483">
    <cfRule type="cellIs" dxfId="5" priority="839" stopIfTrue="1" operator="lessThan">
      <formula>0</formula>
    </cfRule>
  </conditionalFormatting>
  <conditionalFormatting sqref="F484">
    <cfRule type="cellIs" dxfId="5" priority="838" stopIfTrue="1" operator="lessThan">
      <formula>0</formula>
    </cfRule>
  </conditionalFormatting>
  <conditionalFormatting sqref="F485">
    <cfRule type="cellIs" dxfId="5" priority="837" stopIfTrue="1" operator="lessThan">
      <formula>0</formula>
    </cfRule>
  </conditionalFormatting>
  <conditionalFormatting sqref="F486">
    <cfRule type="cellIs" dxfId="5" priority="836" stopIfTrue="1" operator="lessThan">
      <formula>0</formula>
    </cfRule>
  </conditionalFormatting>
  <conditionalFormatting sqref="F487">
    <cfRule type="cellIs" dxfId="5" priority="835" stopIfTrue="1" operator="lessThan">
      <formula>0</formula>
    </cfRule>
  </conditionalFormatting>
  <conditionalFormatting sqref="F488">
    <cfRule type="cellIs" dxfId="5" priority="834" stopIfTrue="1" operator="lessThan">
      <formula>0</formula>
    </cfRule>
  </conditionalFormatting>
  <conditionalFormatting sqref="F489">
    <cfRule type="cellIs" dxfId="5" priority="833" stopIfTrue="1" operator="lessThan">
      <formula>0</formula>
    </cfRule>
  </conditionalFormatting>
  <conditionalFormatting sqref="F490">
    <cfRule type="cellIs" dxfId="5" priority="832" stopIfTrue="1" operator="lessThan">
      <formula>0</formula>
    </cfRule>
  </conditionalFormatting>
  <conditionalFormatting sqref="F491">
    <cfRule type="cellIs" dxfId="5" priority="831" stopIfTrue="1" operator="lessThan">
      <formula>0</formula>
    </cfRule>
  </conditionalFormatting>
  <conditionalFormatting sqref="F492">
    <cfRule type="cellIs" dxfId="5" priority="830" stopIfTrue="1" operator="lessThan">
      <formula>0</formula>
    </cfRule>
  </conditionalFormatting>
  <conditionalFormatting sqref="F493">
    <cfRule type="cellIs" dxfId="5" priority="829" stopIfTrue="1" operator="lessThan">
      <formula>0</formula>
    </cfRule>
  </conditionalFormatting>
  <conditionalFormatting sqref="F494">
    <cfRule type="cellIs" dxfId="5" priority="828" stopIfTrue="1" operator="lessThan">
      <formula>0</formula>
    </cfRule>
  </conditionalFormatting>
  <conditionalFormatting sqref="F495">
    <cfRule type="cellIs" dxfId="5" priority="827" stopIfTrue="1" operator="lessThan">
      <formula>0</formula>
    </cfRule>
  </conditionalFormatting>
  <conditionalFormatting sqref="F496">
    <cfRule type="cellIs" dxfId="5" priority="826" stopIfTrue="1" operator="lessThan">
      <formula>0</formula>
    </cfRule>
  </conditionalFormatting>
  <conditionalFormatting sqref="F497">
    <cfRule type="cellIs" dxfId="5" priority="825" stopIfTrue="1" operator="lessThan">
      <formula>0</formula>
    </cfRule>
  </conditionalFormatting>
  <conditionalFormatting sqref="F498">
    <cfRule type="cellIs" dxfId="5" priority="824" stopIfTrue="1" operator="lessThan">
      <formula>0</formula>
    </cfRule>
  </conditionalFormatting>
  <conditionalFormatting sqref="F499">
    <cfRule type="cellIs" dxfId="5" priority="823" stopIfTrue="1" operator="lessThan">
      <formula>0</formula>
    </cfRule>
  </conditionalFormatting>
  <conditionalFormatting sqref="F500">
    <cfRule type="cellIs" dxfId="5" priority="822" stopIfTrue="1" operator="lessThan">
      <formula>0</formula>
    </cfRule>
  </conditionalFormatting>
  <conditionalFormatting sqref="F501">
    <cfRule type="cellIs" dxfId="5" priority="821" stopIfTrue="1" operator="lessThan">
      <formula>0</formula>
    </cfRule>
  </conditionalFormatting>
  <conditionalFormatting sqref="F502">
    <cfRule type="cellIs" dxfId="5" priority="820" stopIfTrue="1" operator="lessThan">
      <formula>0</formula>
    </cfRule>
  </conditionalFormatting>
  <conditionalFormatting sqref="F503">
    <cfRule type="cellIs" dxfId="5" priority="819" stopIfTrue="1" operator="lessThan">
      <formula>0</formula>
    </cfRule>
  </conditionalFormatting>
  <conditionalFormatting sqref="F504">
    <cfRule type="cellIs" dxfId="5" priority="818" stopIfTrue="1" operator="lessThan">
      <formula>0</formula>
    </cfRule>
  </conditionalFormatting>
  <conditionalFormatting sqref="F505">
    <cfRule type="cellIs" dxfId="5" priority="817" stopIfTrue="1" operator="lessThan">
      <formula>0</formula>
    </cfRule>
  </conditionalFormatting>
  <conditionalFormatting sqref="F506">
    <cfRule type="cellIs" dxfId="5" priority="816" stopIfTrue="1" operator="lessThan">
      <formula>0</formula>
    </cfRule>
  </conditionalFormatting>
  <conditionalFormatting sqref="F507">
    <cfRule type="cellIs" dxfId="5" priority="815" stopIfTrue="1" operator="lessThan">
      <formula>0</formula>
    </cfRule>
  </conditionalFormatting>
  <conditionalFormatting sqref="F508">
    <cfRule type="cellIs" dxfId="5" priority="814" stopIfTrue="1" operator="lessThan">
      <formula>0</formula>
    </cfRule>
  </conditionalFormatting>
  <conditionalFormatting sqref="F509">
    <cfRule type="cellIs" dxfId="5" priority="813" stopIfTrue="1" operator="lessThan">
      <formula>0</formula>
    </cfRule>
  </conditionalFormatting>
  <conditionalFormatting sqref="F510">
    <cfRule type="cellIs" dxfId="5" priority="812" stopIfTrue="1" operator="lessThan">
      <formula>0</formula>
    </cfRule>
  </conditionalFormatting>
  <conditionalFormatting sqref="F511">
    <cfRule type="cellIs" dxfId="5" priority="811" stopIfTrue="1" operator="lessThan">
      <formula>0</formula>
    </cfRule>
  </conditionalFormatting>
  <conditionalFormatting sqref="F512">
    <cfRule type="cellIs" dxfId="5" priority="810" stopIfTrue="1" operator="lessThan">
      <formula>0</formula>
    </cfRule>
  </conditionalFormatting>
  <conditionalFormatting sqref="F513">
    <cfRule type="cellIs" dxfId="5" priority="809" stopIfTrue="1" operator="lessThan">
      <formula>0</formula>
    </cfRule>
  </conditionalFormatting>
  <conditionalFormatting sqref="F514">
    <cfRule type="cellIs" dxfId="5" priority="806" stopIfTrue="1" operator="lessThan">
      <formula>0</formula>
    </cfRule>
  </conditionalFormatting>
  <conditionalFormatting sqref="F515">
    <cfRule type="cellIs" dxfId="5" priority="805" stopIfTrue="1" operator="lessThan">
      <formula>0</formula>
    </cfRule>
  </conditionalFormatting>
  <conditionalFormatting sqref="F516">
    <cfRule type="cellIs" dxfId="5" priority="804" stopIfTrue="1" operator="lessThan">
      <formula>0</formula>
    </cfRule>
  </conditionalFormatting>
  <conditionalFormatting sqref="F517">
    <cfRule type="cellIs" dxfId="5" priority="803" stopIfTrue="1" operator="lessThan">
      <formula>0</formula>
    </cfRule>
  </conditionalFormatting>
  <conditionalFormatting sqref="F518">
    <cfRule type="cellIs" dxfId="5" priority="802" stopIfTrue="1" operator="lessThan">
      <formula>0</formula>
    </cfRule>
  </conditionalFormatting>
  <conditionalFormatting sqref="F519">
    <cfRule type="cellIs" dxfId="5" priority="801" stopIfTrue="1" operator="lessThan">
      <formula>0</formula>
    </cfRule>
  </conditionalFormatting>
  <conditionalFormatting sqref="F520">
    <cfRule type="cellIs" dxfId="5" priority="800" stopIfTrue="1" operator="lessThan">
      <formula>0</formula>
    </cfRule>
  </conditionalFormatting>
  <conditionalFormatting sqref="F521">
    <cfRule type="cellIs" dxfId="5" priority="799" stopIfTrue="1" operator="lessThan">
      <formula>0</formula>
    </cfRule>
  </conditionalFormatting>
  <conditionalFormatting sqref="F522">
    <cfRule type="cellIs" dxfId="5" priority="798" stopIfTrue="1" operator="lessThan">
      <formula>0</formula>
    </cfRule>
  </conditionalFormatting>
  <conditionalFormatting sqref="F523">
    <cfRule type="cellIs" dxfId="5" priority="797" stopIfTrue="1" operator="lessThan">
      <formula>0</formula>
    </cfRule>
  </conditionalFormatting>
  <conditionalFormatting sqref="F524">
    <cfRule type="cellIs" dxfId="5" priority="796" stopIfTrue="1" operator="lessThan">
      <formula>0</formula>
    </cfRule>
  </conditionalFormatting>
  <conditionalFormatting sqref="F525">
    <cfRule type="cellIs" dxfId="5" priority="795" stopIfTrue="1" operator="lessThan">
      <formula>0</formula>
    </cfRule>
  </conditionalFormatting>
  <conditionalFormatting sqref="F526">
    <cfRule type="cellIs" dxfId="5" priority="794" stopIfTrue="1" operator="lessThan">
      <formula>0</formula>
    </cfRule>
  </conditionalFormatting>
  <conditionalFormatting sqref="F527">
    <cfRule type="cellIs" dxfId="5" priority="793" stopIfTrue="1" operator="lessThan">
      <formula>0</formula>
    </cfRule>
  </conditionalFormatting>
  <conditionalFormatting sqref="F528">
    <cfRule type="cellIs" dxfId="5" priority="792" stopIfTrue="1" operator="lessThan">
      <formula>0</formula>
    </cfRule>
  </conditionalFormatting>
  <conditionalFormatting sqref="F529">
    <cfRule type="cellIs" dxfId="5" priority="791" stopIfTrue="1" operator="lessThan">
      <formula>0</formula>
    </cfRule>
  </conditionalFormatting>
  <conditionalFormatting sqref="F530">
    <cfRule type="cellIs" dxfId="5" priority="790" stopIfTrue="1" operator="lessThan">
      <formula>0</formula>
    </cfRule>
  </conditionalFormatting>
  <conditionalFormatting sqref="F531">
    <cfRule type="cellIs" dxfId="5" priority="789" stopIfTrue="1" operator="lessThan">
      <formula>0</formula>
    </cfRule>
  </conditionalFormatting>
  <conditionalFormatting sqref="F532">
    <cfRule type="cellIs" dxfId="5" priority="788" stopIfTrue="1" operator="lessThan">
      <formula>0</formula>
    </cfRule>
  </conditionalFormatting>
  <conditionalFormatting sqref="F533">
    <cfRule type="cellIs" dxfId="5" priority="787" stopIfTrue="1" operator="lessThan">
      <formula>0</formula>
    </cfRule>
  </conditionalFormatting>
  <conditionalFormatting sqref="F534">
    <cfRule type="cellIs" dxfId="5" priority="786" stopIfTrue="1" operator="lessThan">
      <formula>0</formula>
    </cfRule>
  </conditionalFormatting>
  <conditionalFormatting sqref="F535">
    <cfRule type="cellIs" dxfId="5" priority="785" stopIfTrue="1" operator="lessThan">
      <formula>0</formula>
    </cfRule>
  </conditionalFormatting>
  <conditionalFormatting sqref="F536">
    <cfRule type="cellIs" dxfId="5" priority="784" stopIfTrue="1" operator="lessThan">
      <formula>0</formula>
    </cfRule>
  </conditionalFormatting>
  <conditionalFormatting sqref="F537">
    <cfRule type="cellIs" dxfId="5" priority="783" stopIfTrue="1" operator="lessThan">
      <formula>0</formula>
    </cfRule>
  </conditionalFormatting>
  <conditionalFormatting sqref="F538">
    <cfRule type="cellIs" dxfId="5" priority="782" stopIfTrue="1" operator="lessThan">
      <formula>0</formula>
    </cfRule>
  </conditionalFormatting>
  <conditionalFormatting sqref="F539">
    <cfRule type="cellIs" dxfId="5" priority="781" stopIfTrue="1" operator="lessThan">
      <formula>0</formula>
    </cfRule>
  </conditionalFormatting>
  <conditionalFormatting sqref="F540">
    <cfRule type="cellIs" dxfId="5" priority="780" stopIfTrue="1" operator="lessThan">
      <formula>0</formula>
    </cfRule>
  </conditionalFormatting>
  <conditionalFormatting sqref="F541">
    <cfRule type="cellIs" dxfId="5" priority="779" stopIfTrue="1" operator="lessThan">
      <formula>0</formula>
    </cfRule>
  </conditionalFormatting>
  <conditionalFormatting sqref="F542">
    <cfRule type="cellIs" dxfId="5" priority="778" stopIfTrue="1" operator="lessThan">
      <formula>0</formula>
    </cfRule>
  </conditionalFormatting>
  <conditionalFormatting sqref="F543">
    <cfRule type="cellIs" dxfId="5" priority="777" stopIfTrue="1" operator="lessThan">
      <formula>0</formula>
    </cfRule>
  </conditionalFormatting>
  <conditionalFormatting sqref="F544">
    <cfRule type="cellIs" dxfId="5" priority="776" stopIfTrue="1" operator="lessThan">
      <formula>0</formula>
    </cfRule>
  </conditionalFormatting>
  <conditionalFormatting sqref="F545">
    <cfRule type="cellIs" dxfId="5" priority="775" stopIfTrue="1" operator="lessThan">
      <formula>0</formula>
    </cfRule>
  </conditionalFormatting>
  <conditionalFormatting sqref="F546">
    <cfRule type="cellIs" dxfId="5" priority="774" stopIfTrue="1" operator="lessThan">
      <formula>0</formula>
    </cfRule>
  </conditionalFormatting>
  <conditionalFormatting sqref="F547">
    <cfRule type="cellIs" dxfId="5" priority="773" stopIfTrue="1" operator="lessThan">
      <formula>0</formula>
    </cfRule>
  </conditionalFormatting>
  <conditionalFormatting sqref="F548">
    <cfRule type="cellIs" dxfId="5" priority="772" stopIfTrue="1" operator="lessThan">
      <formula>0</formula>
    </cfRule>
  </conditionalFormatting>
  <conditionalFormatting sqref="F549">
    <cfRule type="cellIs" dxfId="5" priority="771" stopIfTrue="1" operator="lessThan">
      <formula>0</formula>
    </cfRule>
  </conditionalFormatting>
  <conditionalFormatting sqref="F550">
    <cfRule type="cellIs" dxfId="5" priority="770" stopIfTrue="1" operator="lessThan">
      <formula>0</formula>
    </cfRule>
  </conditionalFormatting>
  <conditionalFormatting sqref="F551">
    <cfRule type="cellIs" dxfId="5" priority="769" stopIfTrue="1" operator="lessThan">
      <formula>0</formula>
    </cfRule>
  </conditionalFormatting>
  <conditionalFormatting sqref="F552">
    <cfRule type="cellIs" dxfId="5" priority="768" stopIfTrue="1" operator="lessThan">
      <formula>0</formula>
    </cfRule>
  </conditionalFormatting>
  <conditionalFormatting sqref="F553">
    <cfRule type="cellIs" dxfId="5" priority="767" stopIfTrue="1" operator="lessThan">
      <formula>0</formula>
    </cfRule>
  </conditionalFormatting>
  <conditionalFormatting sqref="F554">
    <cfRule type="cellIs" dxfId="5" priority="766" stopIfTrue="1" operator="lessThan">
      <formula>0</formula>
    </cfRule>
  </conditionalFormatting>
  <conditionalFormatting sqref="F555">
    <cfRule type="cellIs" dxfId="5" priority="765" stopIfTrue="1" operator="lessThan">
      <formula>0</formula>
    </cfRule>
  </conditionalFormatting>
  <conditionalFormatting sqref="F556">
    <cfRule type="cellIs" dxfId="5" priority="764" stopIfTrue="1" operator="lessThan">
      <formula>0</formula>
    </cfRule>
  </conditionalFormatting>
  <conditionalFormatting sqref="F557">
    <cfRule type="cellIs" dxfId="5" priority="763" stopIfTrue="1" operator="lessThan">
      <formula>0</formula>
    </cfRule>
  </conditionalFormatting>
  <conditionalFormatting sqref="F558">
    <cfRule type="cellIs" dxfId="5" priority="762" stopIfTrue="1" operator="lessThan">
      <formula>0</formula>
    </cfRule>
  </conditionalFormatting>
  <conditionalFormatting sqref="F559">
    <cfRule type="cellIs" dxfId="5" priority="761" stopIfTrue="1" operator="lessThan">
      <formula>0</formula>
    </cfRule>
  </conditionalFormatting>
  <conditionalFormatting sqref="F560">
    <cfRule type="cellIs" dxfId="5" priority="760" stopIfTrue="1" operator="lessThan">
      <formula>0</formula>
    </cfRule>
  </conditionalFormatting>
  <conditionalFormatting sqref="F561">
    <cfRule type="cellIs" dxfId="5" priority="759" stopIfTrue="1" operator="lessThan">
      <formula>0</formula>
    </cfRule>
  </conditionalFormatting>
  <conditionalFormatting sqref="F562">
    <cfRule type="cellIs" dxfId="5" priority="758" stopIfTrue="1" operator="lessThan">
      <formula>0</formula>
    </cfRule>
  </conditionalFormatting>
  <conditionalFormatting sqref="F563">
    <cfRule type="cellIs" dxfId="5" priority="757" stopIfTrue="1" operator="lessThan">
      <formula>0</formula>
    </cfRule>
  </conditionalFormatting>
  <conditionalFormatting sqref="F564">
    <cfRule type="cellIs" dxfId="5" priority="756" stopIfTrue="1" operator="lessThan">
      <formula>0</formula>
    </cfRule>
  </conditionalFormatting>
  <conditionalFormatting sqref="F565">
    <cfRule type="cellIs" dxfId="5" priority="755" stopIfTrue="1" operator="lessThan">
      <formula>0</formula>
    </cfRule>
  </conditionalFormatting>
  <conditionalFormatting sqref="F566">
    <cfRule type="cellIs" dxfId="5" priority="754" stopIfTrue="1" operator="lessThan">
      <formula>0</formula>
    </cfRule>
  </conditionalFormatting>
  <conditionalFormatting sqref="F567">
    <cfRule type="cellIs" dxfId="5" priority="753" stopIfTrue="1" operator="lessThan">
      <formula>0</formula>
    </cfRule>
  </conditionalFormatting>
  <conditionalFormatting sqref="F568">
    <cfRule type="cellIs" dxfId="5" priority="752" stopIfTrue="1" operator="lessThan">
      <formula>0</formula>
    </cfRule>
  </conditionalFormatting>
  <conditionalFormatting sqref="F569">
    <cfRule type="cellIs" dxfId="5" priority="751" stopIfTrue="1" operator="lessThan">
      <formula>0</formula>
    </cfRule>
  </conditionalFormatting>
  <conditionalFormatting sqref="F570">
    <cfRule type="cellIs" dxfId="5" priority="750" stopIfTrue="1" operator="lessThan">
      <formula>0</formula>
    </cfRule>
  </conditionalFormatting>
  <conditionalFormatting sqref="F571">
    <cfRule type="cellIs" dxfId="5" priority="749" stopIfTrue="1" operator="lessThan">
      <formula>0</formula>
    </cfRule>
  </conditionalFormatting>
  <conditionalFormatting sqref="F572">
    <cfRule type="cellIs" dxfId="5" priority="748" stopIfTrue="1" operator="lessThan">
      <formula>0</formula>
    </cfRule>
  </conditionalFormatting>
  <conditionalFormatting sqref="F573">
    <cfRule type="cellIs" dxfId="5" priority="747" stopIfTrue="1" operator="lessThan">
      <formula>0</formula>
    </cfRule>
  </conditionalFormatting>
  <conditionalFormatting sqref="F574">
    <cfRule type="cellIs" dxfId="5" priority="746" stopIfTrue="1" operator="lessThan">
      <formula>0</formula>
    </cfRule>
  </conditionalFormatting>
  <conditionalFormatting sqref="F575">
    <cfRule type="cellIs" dxfId="5" priority="745" stopIfTrue="1" operator="lessThan">
      <formula>0</formula>
    </cfRule>
  </conditionalFormatting>
  <conditionalFormatting sqref="F576">
    <cfRule type="cellIs" dxfId="5" priority="744" stopIfTrue="1" operator="lessThan">
      <formula>0</formula>
    </cfRule>
  </conditionalFormatting>
  <conditionalFormatting sqref="F577">
    <cfRule type="cellIs" dxfId="5" priority="743" stopIfTrue="1" operator="lessThan">
      <formula>0</formula>
    </cfRule>
  </conditionalFormatting>
  <conditionalFormatting sqref="F578">
    <cfRule type="cellIs" dxfId="5" priority="742" stopIfTrue="1" operator="lessThan">
      <formula>0</formula>
    </cfRule>
  </conditionalFormatting>
  <conditionalFormatting sqref="F579">
    <cfRule type="cellIs" dxfId="5" priority="740" stopIfTrue="1" operator="lessThan">
      <formula>0</formula>
    </cfRule>
  </conditionalFormatting>
  <conditionalFormatting sqref="F583">
    <cfRule type="cellIs" dxfId="5" priority="738" stopIfTrue="1" operator="lessThan">
      <formula>0</formula>
    </cfRule>
  </conditionalFormatting>
  <conditionalFormatting sqref="F584">
    <cfRule type="cellIs" dxfId="5" priority="737" stopIfTrue="1" operator="lessThan">
      <formula>0</formula>
    </cfRule>
  </conditionalFormatting>
  <conditionalFormatting sqref="F585">
    <cfRule type="cellIs" dxfId="5" priority="736" stopIfTrue="1" operator="lessThan">
      <formula>0</formula>
    </cfRule>
  </conditionalFormatting>
  <conditionalFormatting sqref="F586">
    <cfRule type="cellIs" dxfId="5" priority="735" stopIfTrue="1" operator="lessThan">
      <formula>0</formula>
    </cfRule>
  </conditionalFormatting>
  <conditionalFormatting sqref="F587">
    <cfRule type="cellIs" dxfId="5" priority="734" stopIfTrue="1" operator="lessThan">
      <formula>0</formula>
    </cfRule>
  </conditionalFormatting>
  <conditionalFormatting sqref="F588">
    <cfRule type="cellIs" dxfId="5" priority="733" stopIfTrue="1" operator="lessThan">
      <formula>0</formula>
    </cfRule>
  </conditionalFormatting>
  <conditionalFormatting sqref="F589">
    <cfRule type="cellIs" dxfId="5" priority="732" stopIfTrue="1" operator="lessThan">
      <formula>0</formula>
    </cfRule>
  </conditionalFormatting>
  <conditionalFormatting sqref="F590">
    <cfRule type="cellIs" dxfId="5" priority="731" stopIfTrue="1" operator="lessThan">
      <formula>0</formula>
    </cfRule>
  </conditionalFormatting>
  <conditionalFormatting sqref="F591">
    <cfRule type="cellIs" dxfId="5" priority="730" stopIfTrue="1" operator="lessThan">
      <formula>0</formula>
    </cfRule>
  </conditionalFormatting>
  <conditionalFormatting sqref="F592">
    <cfRule type="cellIs" dxfId="5" priority="729" stopIfTrue="1" operator="lessThan">
      <formula>0</formula>
    </cfRule>
  </conditionalFormatting>
  <conditionalFormatting sqref="F593">
    <cfRule type="cellIs" dxfId="5" priority="728" stopIfTrue="1" operator="lessThan">
      <formula>0</formula>
    </cfRule>
  </conditionalFormatting>
  <conditionalFormatting sqref="F594">
    <cfRule type="cellIs" dxfId="5" priority="727" stopIfTrue="1" operator="lessThan">
      <formula>0</formula>
    </cfRule>
  </conditionalFormatting>
  <conditionalFormatting sqref="F595">
    <cfRule type="cellIs" dxfId="5" priority="726" stopIfTrue="1" operator="lessThan">
      <formula>0</formula>
    </cfRule>
  </conditionalFormatting>
  <conditionalFormatting sqref="F596">
    <cfRule type="cellIs" dxfId="5" priority="725" stopIfTrue="1" operator="lessThan">
      <formula>0</formula>
    </cfRule>
  </conditionalFormatting>
  <conditionalFormatting sqref="F597">
    <cfRule type="cellIs" dxfId="5" priority="724" stopIfTrue="1" operator="lessThan">
      <formula>0</formula>
    </cfRule>
  </conditionalFormatting>
  <conditionalFormatting sqref="F598">
    <cfRule type="cellIs" dxfId="5" priority="723" stopIfTrue="1" operator="lessThan">
      <formula>0</formula>
    </cfRule>
  </conditionalFormatting>
  <conditionalFormatting sqref="F599">
    <cfRule type="cellIs" dxfId="5" priority="722" stopIfTrue="1" operator="lessThan">
      <formula>0</formula>
    </cfRule>
  </conditionalFormatting>
  <conditionalFormatting sqref="F600">
    <cfRule type="cellIs" dxfId="5" priority="721" stopIfTrue="1" operator="lessThan">
      <formula>0</formula>
    </cfRule>
  </conditionalFormatting>
  <conditionalFormatting sqref="F601">
    <cfRule type="cellIs" dxfId="5" priority="720" stopIfTrue="1" operator="lessThan">
      <formula>0</formula>
    </cfRule>
  </conditionalFormatting>
  <conditionalFormatting sqref="F602">
    <cfRule type="cellIs" dxfId="5" priority="719" stopIfTrue="1" operator="lessThan">
      <formula>0</formula>
    </cfRule>
  </conditionalFormatting>
  <conditionalFormatting sqref="F603">
    <cfRule type="cellIs" dxfId="5" priority="718" stopIfTrue="1" operator="lessThan">
      <formula>0</formula>
    </cfRule>
  </conditionalFormatting>
  <conditionalFormatting sqref="F604">
    <cfRule type="cellIs" dxfId="5" priority="717" stopIfTrue="1" operator="lessThan">
      <formula>0</formula>
    </cfRule>
  </conditionalFormatting>
  <conditionalFormatting sqref="F605">
    <cfRule type="cellIs" dxfId="5" priority="716" stopIfTrue="1" operator="lessThan">
      <formula>0</formula>
    </cfRule>
  </conditionalFormatting>
  <conditionalFormatting sqref="F606">
    <cfRule type="cellIs" dxfId="5" priority="715" stopIfTrue="1" operator="lessThan">
      <formula>0</formula>
    </cfRule>
  </conditionalFormatting>
  <conditionalFormatting sqref="F607">
    <cfRule type="cellIs" dxfId="5" priority="714" stopIfTrue="1" operator="lessThan">
      <formula>0</formula>
    </cfRule>
  </conditionalFormatting>
  <conditionalFormatting sqref="F608">
    <cfRule type="cellIs" dxfId="5" priority="713" stopIfTrue="1" operator="lessThan">
      <formula>0</formula>
    </cfRule>
  </conditionalFormatting>
  <conditionalFormatting sqref="F609">
    <cfRule type="cellIs" dxfId="5" priority="712" stopIfTrue="1" operator="lessThan">
      <formula>0</formula>
    </cfRule>
  </conditionalFormatting>
  <conditionalFormatting sqref="F610">
    <cfRule type="cellIs" dxfId="5" priority="711" stopIfTrue="1" operator="lessThan">
      <formula>0</formula>
    </cfRule>
  </conditionalFormatting>
  <conditionalFormatting sqref="F611">
    <cfRule type="cellIs" dxfId="5" priority="710" stopIfTrue="1" operator="lessThan">
      <formula>0</formula>
    </cfRule>
  </conditionalFormatting>
  <conditionalFormatting sqref="F612">
    <cfRule type="cellIs" dxfId="5" priority="709" stopIfTrue="1" operator="lessThan">
      <formula>0</formula>
    </cfRule>
  </conditionalFormatting>
  <conditionalFormatting sqref="F613">
    <cfRule type="cellIs" dxfId="5" priority="708" stopIfTrue="1" operator="lessThan">
      <formula>0</formula>
    </cfRule>
  </conditionalFormatting>
  <conditionalFormatting sqref="F614">
    <cfRule type="cellIs" dxfId="5" priority="707" stopIfTrue="1" operator="lessThan">
      <formula>0</formula>
    </cfRule>
  </conditionalFormatting>
  <conditionalFormatting sqref="F615">
    <cfRule type="cellIs" dxfId="5" priority="706" stopIfTrue="1" operator="lessThan">
      <formula>0</formula>
    </cfRule>
  </conditionalFormatting>
  <conditionalFormatting sqref="F616">
    <cfRule type="cellIs" dxfId="5" priority="705" stopIfTrue="1" operator="lessThan">
      <formula>0</formula>
    </cfRule>
  </conditionalFormatting>
  <conditionalFormatting sqref="F617">
    <cfRule type="cellIs" dxfId="5" priority="704" stopIfTrue="1" operator="lessThan">
      <formula>0</formula>
    </cfRule>
  </conditionalFormatting>
  <conditionalFormatting sqref="F618">
    <cfRule type="cellIs" dxfId="5" priority="703" stopIfTrue="1" operator="lessThan">
      <formula>0</formula>
    </cfRule>
  </conditionalFormatting>
  <conditionalFormatting sqref="F619">
    <cfRule type="cellIs" dxfId="5" priority="702" stopIfTrue="1" operator="lessThan">
      <formula>0</formula>
    </cfRule>
  </conditionalFormatting>
  <conditionalFormatting sqref="F620">
    <cfRule type="cellIs" dxfId="5" priority="701" stopIfTrue="1" operator="lessThan">
      <formula>0</formula>
    </cfRule>
  </conditionalFormatting>
  <conditionalFormatting sqref="F621">
    <cfRule type="cellIs" dxfId="5" priority="700" stopIfTrue="1" operator="lessThan">
      <formula>0</formula>
    </cfRule>
  </conditionalFormatting>
  <conditionalFormatting sqref="F622">
    <cfRule type="cellIs" dxfId="5" priority="699" stopIfTrue="1" operator="lessThan">
      <formula>0</formula>
    </cfRule>
  </conditionalFormatting>
  <conditionalFormatting sqref="F623">
    <cfRule type="cellIs" dxfId="5" priority="698" stopIfTrue="1" operator="lessThan">
      <formula>0</formula>
    </cfRule>
  </conditionalFormatting>
  <conditionalFormatting sqref="F624">
    <cfRule type="cellIs" dxfId="5" priority="697" stopIfTrue="1" operator="lessThan">
      <formula>0</formula>
    </cfRule>
  </conditionalFormatting>
  <conditionalFormatting sqref="F625">
    <cfRule type="cellIs" dxfId="5" priority="696" stopIfTrue="1" operator="lessThan">
      <formula>0</formula>
    </cfRule>
  </conditionalFormatting>
  <conditionalFormatting sqref="F626">
    <cfRule type="cellIs" dxfId="5" priority="695" stopIfTrue="1" operator="lessThan">
      <formula>0</formula>
    </cfRule>
  </conditionalFormatting>
  <conditionalFormatting sqref="F627">
    <cfRule type="cellIs" dxfId="5" priority="694" stopIfTrue="1" operator="lessThan">
      <formula>0</formula>
    </cfRule>
  </conditionalFormatting>
  <conditionalFormatting sqref="F628">
    <cfRule type="cellIs" dxfId="5" priority="693" stopIfTrue="1" operator="lessThan">
      <formula>0</formula>
    </cfRule>
  </conditionalFormatting>
  <conditionalFormatting sqref="F629">
    <cfRule type="cellIs" dxfId="5" priority="692" stopIfTrue="1" operator="lessThan">
      <formula>0</formula>
    </cfRule>
  </conditionalFormatting>
  <conditionalFormatting sqref="F630">
    <cfRule type="cellIs" dxfId="5" priority="691" stopIfTrue="1" operator="lessThan">
      <formula>0</formula>
    </cfRule>
  </conditionalFormatting>
  <conditionalFormatting sqref="F631">
    <cfRule type="cellIs" dxfId="5" priority="690" stopIfTrue="1" operator="lessThan">
      <formula>0</formula>
    </cfRule>
  </conditionalFormatting>
  <conditionalFormatting sqref="F632">
    <cfRule type="cellIs" dxfId="5" priority="689" stopIfTrue="1" operator="lessThan">
      <formula>0</formula>
    </cfRule>
  </conditionalFormatting>
  <conditionalFormatting sqref="F633">
    <cfRule type="cellIs" dxfId="5" priority="688" stopIfTrue="1" operator="lessThan">
      <formula>0</formula>
    </cfRule>
  </conditionalFormatting>
  <conditionalFormatting sqref="F634">
    <cfRule type="cellIs" dxfId="5" priority="687" stopIfTrue="1" operator="lessThan">
      <formula>0</formula>
    </cfRule>
  </conditionalFormatting>
  <conditionalFormatting sqref="F635">
    <cfRule type="cellIs" dxfId="5" priority="685" stopIfTrue="1" operator="lessThan">
      <formula>0</formula>
    </cfRule>
  </conditionalFormatting>
  <conditionalFormatting sqref="F636">
    <cfRule type="cellIs" dxfId="5" priority="684" stopIfTrue="1" operator="lessThan">
      <formula>0</formula>
    </cfRule>
  </conditionalFormatting>
  <conditionalFormatting sqref="F637">
    <cfRule type="cellIs" dxfId="5" priority="683" stopIfTrue="1" operator="lessThan">
      <formula>0</formula>
    </cfRule>
  </conditionalFormatting>
  <conditionalFormatting sqref="F638">
    <cfRule type="cellIs" dxfId="5" priority="682" stopIfTrue="1" operator="lessThan">
      <formula>0</formula>
    </cfRule>
  </conditionalFormatting>
  <conditionalFormatting sqref="F639">
    <cfRule type="cellIs" dxfId="5" priority="681" stopIfTrue="1" operator="lessThan">
      <formula>0</formula>
    </cfRule>
  </conditionalFormatting>
  <conditionalFormatting sqref="F640">
    <cfRule type="cellIs" dxfId="5" priority="680" stopIfTrue="1" operator="lessThan">
      <formula>0</formula>
    </cfRule>
  </conditionalFormatting>
  <conditionalFormatting sqref="F641">
    <cfRule type="cellIs" dxfId="5" priority="679" stopIfTrue="1" operator="lessThan">
      <formula>0</formula>
    </cfRule>
  </conditionalFormatting>
  <conditionalFormatting sqref="F642">
    <cfRule type="cellIs" dxfId="5" priority="3" stopIfTrue="1" operator="lessThan">
      <formula>0</formula>
    </cfRule>
  </conditionalFormatting>
  <conditionalFormatting sqref="F643">
    <cfRule type="cellIs" dxfId="5" priority="678" stopIfTrue="1" operator="lessThan">
      <formula>0</formula>
    </cfRule>
  </conditionalFormatting>
  <conditionalFormatting sqref="F644">
    <cfRule type="cellIs" dxfId="5" priority="677" stopIfTrue="1" operator="lessThan">
      <formula>0</formula>
    </cfRule>
  </conditionalFormatting>
  <conditionalFormatting sqref="F645">
    <cfRule type="cellIs" dxfId="5" priority="676" stopIfTrue="1" operator="lessThan">
      <formula>0</formula>
    </cfRule>
  </conditionalFormatting>
  <conditionalFormatting sqref="F646">
    <cfRule type="cellIs" dxfId="5" priority="675" stopIfTrue="1" operator="lessThan">
      <formula>0</formula>
    </cfRule>
  </conditionalFormatting>
  <conditionalFormatting sqref="F647">
    <cfRule type="cellIs" dxfId="5" priority="674" stopIfTrue="1" operator="lessThan">
      <formula>0</formula>
    </cfRule>
  </conditionalFormatting>
  <conditionalFormatting sqref="F648">
    <cfRule type="cellIs" dxfId="5" priority="673" stopIfTrue="1" operator="lessThan">
      <formula>0</formula>
    </cfRule>
  </conditionalFormatting>
  <conditionalFormatting sqref="F649">
    <cfRule type="cellIs" dxfId="5" priority="672" stopIfTrue="1" operator="lessThan">
      <formula>0</formula>
    </cfRule>
  </conditionalFormatting>
  <conditionalFormatting sqref="F650">
    <cfRule type="cellIs" dxfId="5" priority="671" stopIfTrue="1" operator="lessThan">
      <formula>0</formula>
    </cfRule>
  </conditionalFormatting>
  <conditionalFormatting sqref="F651">
    <cfRule type="cellIs" dxfId="5" priority="670" stopIfTrue="1" operator="lessThan">
      <formula>0</formula>
    </cfRule>
  </conditionalFormatting>
  <conditionalFormatting sqref="F652">
    <cfRule type="cellIs" dxfId="5" priority="669" stopIfTrue="1" operator="lessThan">
      <formula>0</formula>
    </cfRule>
  </conditionalFormatting>
  <conditionalFormatting sqref="F653">
    <cfRule type="cellIs" dxfId="5" priority="668" stopIfTrue="1" operator="lessThan">
      <formula>0</formula>
    </cfRule>
  </conditionalFormatting>
  <conditionalFormatting sqref="F654">
    <cfRule type="cellIs" dxfId="5" priority="667" stopIfTrue="1" operator="lessThan">
      <formula>0</formula>
    </cfRule>
  </conditionalFormatting>
  <conditionalFormatting sqref="F655">
    <cfRule type="cellIs" dxfId="5" priority="666" stopIfTrue="1" operator="lessThan">
      <formula>0</formula>
    </cfRule>
  </conditionalFormatting>
  <conditionalFormatting sqref="F656">
    <cfRule type="cellIs" dxfId="5" priority="665" stopIfTrue="1" operator="lessThan">
      <formula>0</formula>
    </cfRule>
  </conditionalFormatting>
  <conditionalFormatting sqref="F657">
    <cfRule type="cellIs" dxfId="5" priority="664" stopIfTrue="1" operator="lessThan">
      <formula>0</formula>
    </cfRule>
  </conditionalFormatting>
  <conditionalFormatting sqref="F658">
    <cfRule type="cellIs" dxfId="5" priority="663" stopIfTrue="1" operator="lessThan">
      <formula>0</formula>
    </cfRule>
  </conditionalFormatting>
  <conditionalFormatting sqref="F659">
    <cfRule type="cellIs" dxfId="5" priority="662" stopIfTrue="1" operator="lessThan">
      <formula>0</formula>
    </cfRule>
  </conditionalFormatting>
  <conditionalFormatting sqref="F660">
    <cfRule type="cellIs" dxfId="5" priority="661" stopIfTrue="1" operator="lessThan">
      <formula>0</formula>
    </cfRule>
  </conditionalFormatting>
  <conditionalFormatting sqref="F661">
    <cfRule type="cellIs" dxfId="5" priority="660" stopIfTrue="1" operator="lessThan">
      <formula>0</formula>
    </cfRule>
  </conditionalFormatting>
  <conditionalFormatting sqref="F662">
    <cfRule type="cellIs" dxfId="5" priority="659" stopIfTrue="1" operator="lessThan">
      <formula>0</formula>
    </cfRule>
  </conditionalFormatting>
  <conditionalFormatting sqref="F663">
    <cfRule type="cellIs" dxfId="5" priority="658" stopIfTrue="1" operator="lessThan">
      <formula>0</formula>
    </cfRule>
  </conditionalFormatting>
  <conditionalFormatting sqref="F664">
    <cfRule type="cellIs" dxfId="5" priority="657" stopIfTrue="1" operator="lessThan">
      <formula>0</formula>
    </cfRule>
  </conditionalFormatting>
  <conditionalFormatting sqref="F665">
    <cfRule type="cellIs" dxfId="5" priority="656" stopIfTrue="1" operator="lessThan">
      <formula>0</formula>
    </cfRule>
  </conditionalFormatting>
  <conditionalFormatting sqref="F666">
    <cfRule type="cellIs" dxfId="5" priority="655" stopIfTrue="1" operator="lessThan">
      <formula>0</formula>
    </cfRule>
  </conditionalFormatting>
  <conditionalFormatting sqref="F667">
    <cfRule type="cellIs" dxfId="5" priority="654" stopIfTrue="1" operator="lessThan">
      <formula>0</formula>
    </cfRule>
  </conditionalFormatting>
  <conditionalFormatting sqref="F670">
    <cfRule type="cellIs" dxfId="5" priority="652" stopIfTrue="1" operator="lessThan">
      <formula>0</formula>
    </cfRule>
  </conditionalFormatting>
  <conditionalFormatting sqref="F671">
    <cfRule type="cellIs" dxfId="5" priority="651" stopIfTrue="1" operator="lessThan">
      <formula>0</formula>
    </cfRule>
  </conditionalFormatting>
  <conditionalFormatting sqref="F672">
    <cfRule type="cellIs" dxfId="5" priority="650" stopIfTrue="1" operator="lessThan">
      <formula>0</formula>
    </cfRule>
  </conditionalFormatting>
  <conditionalFormatting sqref="F673">
    <cfRule type="cellIs" dxfId="5" priority="649" stopIfTrue="1" operator="lessThan">
      <formula>0</formula>
    </cfRule>
  </conditionalFormatting>
  <conditionalFormatting sqref="F674">
    <cfRule type="cellIs" dxfId="5" priority="648" stopIfTrue="1" operator="lessThan">
      <formula>0</formula>
    </cfRule>
  </conditionalFormatting>
  <conditionalFormatting sqref="F675">
    <cfRule type="cellIs" dxfId="5" priority="647" stopIfTrue="1" operator="lessThan">
      <formula>0</formula>
    </cfRule>
  </conditionalFormatting>
  <conditionalFormatting sqref="F676">
    <cfRule type="cellIs" dxfId="5" priority="646" stopIfTrue="1" operator="lessThan">
      <formula>0</formula>
    </cfRule>
  </conditionalFormatting>
  <conditionalFormatting sqref="F677">
    <cfRule type="cellIs" dxfId="5" priority="645" stopIfTrue="1" operator="lessThan">
      <formula>0</formula>
    </cfRule>
  </conditionalFormatting>
  <conditionalFormatting sqref="F678">
    <cfRule type="cellIs" dxfId="5" priority="644" stopIfTrue="1" operator="lessThan">
      <formula>0</formula>
    </cfRule>
  </conditionalFormatting>
  <conditionalFormatting sqref="F679">
    <cfRule type="cellIs" dxfId="5" priority="643" stopIfTrue="1" operator="lessThan">
      <formula>0</formula>
    </cfRule>
  </conditionalFormatting>
  <conditionalFormatting sqref="F680">
    <cfRule type="cellIs" dxfId="5" priority="642" stopIfTrue="1" operator="lessThan">
      <formula>0</formula>
    </cfRule>
  </conditionalFormatting>
  <conditionalFormatting sqref="F681">
    <cfRule type="cellIs" dxfId="5" priority="641" stopIfTrue="1" operator="lessThan">
      <formula>0</formula>
    </cfRule>
  </conditionalFormatting>
  <conditionalFormatting sqref="F682">
    <cfRule type="cellIs" dxfId="5" priority="640" stopIfTrue="1" operator="lessThan">
      <formula>0</formula>
    </cfRule>
  </conditionalFormatting>
  <conditionalFormatting sqref="F683">
    <cfRule type="cellIs" dxfId="5" priority="639" stopIfTrue="1" operator="lessThan">
      <formula>0</formula>
    </cfRule>
  </conditionalFormatting>
  <conditionalFormatting sqref="F684">
    <cfRule type="cellIs" dxfId="5" priority="638" stopIfTrue="1" operator="lessThan">
      <formula>0</formula>
    </cfRule>
  </conditionalFormatting>
  <conditionalFormatting sqref="F685">
    <cfRule type="cellIs" dxfId="5" priority="637" stopIfTrue="1" operator="lessThan">
      <formula>0</formula>
    </cfRule>
  </conditionalFormatting>
  <conditionalFormatting sqref="F686">
    <cfRule type="cellIs" dxfId="5" priority="636" stopIfTrue="1" operator="lessThan">
      <formula>0</formula>
    </cfRule>
  </conditionalFormatting>
  <conditionalFormatting sqref="F687">
    <cfRule type="cellIs" dxfId="5" priority="632" stopIfTrue="1" operator="lessThan">
      <formula>0</formula>
    </cfRule>
  </conditionalFormatting>
  <conditionalFormatting sqref="F688">
    <cfRule type="cellIs" dxfId="5" priority="631" stopIfTrue="1" operator="lessThan">
      <formula>0</formula>
    </cfRule>
  </conditionalFormatting>
  <conditionalFormatting sqref="F689">
    <cfRule type="cellIs" dxfId="5" priority="630" stopIfTrue="1" operator="lessThan">
      <formula>0</formula>
    </cfRule>
  </conditionalFormatting>
  <conditionalFormatting sqref="F690">
    <cfRule type="cellIs" dxfId="5" priority="629" stopIfTrue="1" operator="lessThan">
      <formula>0</formula>
    </cfRule>
  </conditionalFormatting>
  <conditionalFormatting sqref="F691">
    <cfRule type="cellIs" dxfId="5" priority="628" stopIfTrue="1" operator="lessThan">
      <formula>0</formula>
    </cfRule>
  </conditionalFormatting>
  <conditionalFormatting sqref="F692">
    <cfRule type="cellIs" dxfId="5" priority="627" stopIfTrue="1" operator="lessThan">
      <formula>0</formula>
    </cfRule>
  </conditionalFormatting>
  <conditionalFormatting sqref="F693">
    <cfRule type="cellIs" dxfId="5" priority="626" stopIfTrue="1" operator="lessThan">
      <formula>0</formula>
    </cfRule>
  </conditionalFormatting>
  <conditionalFormatting sqref="F694">
    <cfRule type="cellIs" dxfId="5" priority="625" stopIfTrue="1" operator="lessThan">
      <formula>0</formula>
    </cfRule>
  </conditionalFormatting>
  <conditionalFormatting sqref="F695">
    <cfRule type="cellIs" dxfId="5" priority="624" stopIfTrue="1" operator="lessThan">
      <formula>0</formula>
    </cfRule>
  </conditionalFormatting>
  <conditionalFormatting sqref="F696">
    <cfRule type="cellIs" dxfId="5" priority="623" stopIfTrue="1" operator="lessThan">
      <formula>0</formula>
    </cfRule>
  </conditionalFormatting>
  <conditionalFormatting sqref="F697">
    <cfRule type="cellIs" dxfId="5" priority="622" stopIfTrue="1" operator="lessThan">
      <formula>0</formula>
    </cfRule>
  </conditionalFormatting>
  <conditionalFormatting sqref="F698">
    <cfRule type="cellIs" dxfId="5" priority="621" stopIfTrue="1" operator="lessThan">
      <formula>0</formula>
    </cfRule>
  </conditionalFormatting>
  <conditionalFormatting sqref="F699">
    <cfRule type="cellIs" dxfId="5" priority="620" stopIfTrue="1" operator="lessThan">
      <formula>0</formula>
    </cfRule>
  </conditionalFormatting>
  <conditionalFormatting sqref="F700">
    <cfRule type="cellIs" dxfId="5" priority="619" stopIfTrue="1" operator="lessThan">
      <formula>0</formula>
    </cfRule>
  </conditionalFormatting>
  <conditionalFormatting sqref="F701">
    <cfRule type="cellIs" dxfId="5" priority="618" stopIfTrue="1" operator="lessThan">
      <formula>0</formula>
    </cfRule>
  </conditionalFormatting>
  <conditionalFormatting sqref="F702">
    <cfRule type="cellIs" dxfId="5" priority="617" stopIfTrue="1" operator="lessThan">
      <formula>0</formula>
    </cfRule>
  </conditionalFormatting>
  <conditionalFormatting sqref="F703">
    <cfRule type="cellIs" dxfId="5" priority="616" stopIfTrue="1" operator="lessThan">
      <formula>0</formula>
    </cfRule>
  </conditionalFormatting>
  <conditionalFormatting sqref="F704">
    <cfRule type="cellIs" dxfId="5" priority="615" stopIfTrue="1" operator="lessThan">
      <formula>0</formula>
    </cfRule>
  </conditionalFormatting>
  <conditionalFormatting sqref="F705">
    <cfRule type="cellIs" dxfId="5" priority="614" stopIfTrue="1" operator="lessThan">
      <formula>0</formula>
    </cfRule>
  </conditionalFormatting>
  <conditionalFormatting sqref="F706">
    <cfRule type="cellIs" dxfId="5" priority="613" stopIfTrue="1" operator="lessThan">
      <formula>0</formula>
    </cfRule>
  </conditionalFormatting>
  <conditionalFormatting sqref="F707">
    <cfRule type="cellIs" dxfId="5" priority="612" stopIfTrue="1" operator="lessThan">
      <formula>0</formula>
    </cfRule>
  </conditionalFormatting>
  <conditionalFormatting sqref="F708">
    <cfRule type="cellIs" dxfId="5" priority="611" stopIfTrue="1" operator="lessThan">
      <formula>0</formula>
    </cfRule>
  </conditionalFormatting>
  <conditionalFormatting sqref="F709">
    <cfRule type="cellIs" dxfId="5" priority="610" stopIfTrue="1" operator="lessThan">
      <formula>0</formula>
    </cfRule>
  </conditionalFormatting>
  <conditionalFormatting sqref="F710">
    <cfRule type="cellIs" dxfId="5" priority="609" stopIfTrue="1" operator="lessThan">
      <formula>0</formula>
    </cfRule>
  </conditionalFormatting>
  <conditionalFormatting sqref="F711">
    <cfRule type="cellIs" dxfId="5" priority="608" stopIfTrue="1" operator="lessThan">
      <formula>0</formula>
    </cfRule>
  </conditionalFormatting>
  <conditionalFormatting sqref="F712">
    <cfRule type="cellIs" dxfId="5" priority="607" stopIfTrue="1" operator="lessThan">
      <formula>0</formula>
    </cfRule>
  </conditionalFormatting>
  <conditionalFormatting sqref="F713">
    <cfRule type="cellIs" dxfId="5" priority="606" stopIfTrue="1" operator="lessThan">
      <formula>0</formula>
    </cfRule>
  </conditionalFormatting>
  <conditionalFormatting sqref="F714">
    <cfRule type="cellIs" dxfId="5" priority="605" stopIfTrue="1" operator="lessThan">
      <formula>0</formula>
    </cfRule>
  </conditionalFormatting>
  <conditionalFormatting sqref="F715">
    <cfRule type="cellIs" dxfId="5" priority="604" stopIfTrue="1" operator="lessThan">
      <formula>0</formula>
    </cfRule>
  </conditionalFormatting>
  <conditionalFormatting sqref="F716">
    <cfRule type="cellIs" dxfId="5" priority="603" stopIfTrue="1" operator="lessThan">
      <formula>0</formula>
    </cfRule>
  </conditionalFormatting>
  <conditionalFormatting sqref="F729">
    <cfRule type="cellIs" dxfId="5" priority="601" stopIfTrue="1" operator="lessThan">
      <formula>0</formula>
    </cfRule>
  </conditionalFormatting>
  <conditionalFormatting sqref="F730">
    <cfRule type="cellIs" dxfId="5" priority="600" stopIfTrue="1" operator="lessThan">
      <formula>0</formula>
    </cfRule>
  </conditionalFormatting>
  <conditionalFormatting sqref="F731">
    <cfRule type="cellIs" dxfId="5" priority="599" stopIfTrue="1" operator="lessThan">
      <formula>0</formula>
    </cfRule>
  </conditionalFormatting>
  <conditionalFormatting sqref="F732">
    <cfRule type="cellIs" dxfId="5" priority="598" stopIfTrue="1" operator="lessThan">
      <formula>0</formula>
    </cfRule>
  </conditionalFormatting>
  <conditionalFormatting sqref="F733">
    <cfRule type="cellIs" dxfId="5" priority="597" stopIfTrue="1" operator="lessThan">
      <formula>0</formula>
    </cfRule>
  </conditionalFormatting>
  <conditionalFormatting sqref="F734">
    <cfRule type="cellIs" dxfId="5" priority="596" stopIfTrue="1" operator="lessThan">
      <formula>0</formula>
    </cfRule>
  </conditionalFormatting>
  <conditionalFormatting sqref="F735">
    <cfRule type="cellIs" dxfId="5" priority="595" stopIfTrue="1" operator="lessThan">
      <formula>0</formula>
    </cfRule>
  </conditionalFormatting>
  <conditionalFormatting sqref="F736">
    <cfRule type="cellIs" dxfId="5" priority="594" stopIfTrue="1" operator="lessThan">
      <formula>0</formula>
    </cfRule>
  </conditionalFormatting>
  <conditionalFormatting sqref="F737">
    <cfRule type="cellIs" dxfId="5" priority="593" stopIfTrue="1" operator="lessThan">
      <formula>0</formula>
    </cfRule>
  </conditionalFormatting>
  <conditionalFormatting sqref="F738">
    <cfRule type="cellIs" dxfId="5" priority="592" stopIfTrue="1" operator="lessThan">
      <formula>0</formula>
    </cfRule>
  </conditionalFormatting>
  <conditionalFormatting sqref="F739">
    <cfRule type="cellIs" dxfId="5" priority="591" stopIfTrue="1" operator="lessThan">
      <formula>0</formula>
    </cfRule>
  </conditionalFormatting>
  <conditionalFormatting sqref="F740">
    <cfRule type="cellIs" dxfId="5" priority="590" stopIfTrue="1" operator="lessThan">
      <formula>0</formula>
    </cfRule>
  </conditionalFormatting>
  <conditionalFormatting sqref="F741">
    <cfRule type="cellIs" dxfId="5" priority="589" stopIfTrue="1" operator="lessThan">
      <formula>0</formula>
    </cfRule>
  </conditionalFormatting>
  <conditionalFormatting sqref="F742">
    <cfRule type="cellIs" dxfId="5" priority="588" stopIfTrue="1" operator="lessThan">
      <formula>0</formula>
    </cfRule>
  </conditionalFormatting>
  <conditionalFormatting sqref="F743">
    <cfRule type="cellIs" dxfId="5" priority="587" stopIfTrue="1" operator="lessThan">
      <formula>0</formula>
    </cfRule>
  </conditionalFormatting>
  <conditionalFormatting sqref="F744">
    <cfRule type="cellIs" dxfId="5" priority="586" stopIfTrue="1" operator="lessThan">
      <formula>0</formula>
    </cfRule>
  </conditionalFormatting>
  <conditionalFormatting sqref="F745">
    <cfRule type="cellIs" dxfId="5" priority="585" stopIfTrue="1" operator="lessThan">
      <formula>0</formula>
    </cfRule>
  </conditionalFormatting>
  <conditionalFormatting sqref="F746">
    <cfRule type="cellIs" dxfId="5" priority="584" stopIfTrue="1" operator="lessThan">
      <formula>0</formula>
    </cfRule>
  </conditionalFormatting>
  <conditionalFormatting sqref="F747">
    <cfRule type="cellIs" dxfId="5" priority="583" stopIfTrue="1" operator="lessThan">
      <formula>0</formula>
    </cfRule>
  </conditionalFormatting>
  <conditionalFormatting sqref="F748">
    <cfRule type="cellIs" dxfId="5" priority="582" stopIfTrue="1" operator="lessThan">
      <formula>0</formula>
    </cfRule>
  </conditionalFormatting>
  <conditionalFormatting sqref="F749">
    <cfRule type="cellIs" dxfId="5" priority="581" stopIfTrue="1" operator="lessThan">
      <formula>0</formula>
    </cfRule>
  </conditionalFormatting>
  <conditionalFormatting sqref="F750">
    <cfRule type="cellIs" dxfId="5" priority="580" stopIfTrue="1" operator="lessThan">
      <formula>0</formula>
    </cfRule>
  </conditionalFormatting>
  <conditionalFormatting sqref="F751">
    <cfRule type="cellIs" dxfId="5" priority="579" stopIfTrue="1" operator="lessThan">
      <formula>0</formula>
    </cfRule>
  </conditionalFormatting>
  <conditionalFormatting sqref="F752">
    <cfRule type="cellIs" dxfId="5" priority="578" stopIfTrue="1" operator="lessThan">
      <formula>0</formula>
    </cfRule>
  </conditionalFormatting>
  <conditionalFormatting sqref="F753">
    <cfRule type="cellIs" dxfId="5" priority="577" stopIfTrue="1" operator="lessThan">
      <formula>0</formula>
    </cfRule>
  </conditionalFormatting>
  <conditionalFormatting sqref="F754">
    <cfRule type="cellIs" dxfId="5" priority="576" stopIfTrue="1" operator="lessThan">
      <formula>0</formula>
    </cfRule>
  </conditionalFormatting>
  <conditionalFormatting sqref="F755">
    <cfRule type="cellIs" dxfId="5" priority="575" stopIfTrue="1" operator="lessThan">
      <formula>0</formula>
    </cfRule>
  </conditionalFormatting>
  <conditionalFormatting sqref="F756">
    <cfRule type="cellIs" dxfId="5" priority="574" stopIfTrue="1" operator="lessThan">
      <formula>0</formula>
    </cfRule>
  </conditionalFormatting>
  <conditionalFormatting sqref="F757">
    <cfRule type="cellIs" dxfId="5" priority="573" stopIfTrue="1" operator="lessThan">
      <formula>0</formula>
    </cfRule>
  </conditionalFormatting>
  <conditionalFormatting sqref="F761">
    <cfRule type="cellIs" dxfId="5" priority="571" stopIfTrue="1" operator="lessThan">
      <formula>0</formula>
    </cfRule>
  </conditionalFormatting>
  <conditionalFormatting sqref="F762">
    <cfRule type="cellIs" dxfId="5" priority="570" stopIfTrue="1" operator="lessThan">
      <formula>0</formula>
    </cfRule>
  </conditionalFormatting>
  <conditionalFormatting sqref="F763">
    <cfRule type="cellIs" dxfId="5" priority="569" stopIfTrue="1" operator="lessThan">
      <formula>0</formula>
    </cfRule>
  </conditionalFormatting>
  <conditionalFormatting sqref="F764">
    <cfRule type="cellIs" dxfId="5" priority="568" stopIfTrue="1" operator="lessThan">
      <formula>0</formula>
    </cfRule>
  </conditionalFormatting>
  <conditionalFormatting sqref="F765">
    <cfRule type="cellIs" dxfId="5" priority="567" stopIfTrue="1" operator="lessThan">
      <formula>0</formula>
    </cfRule>
  </conditionalFormatting>
  <conditionalFormatting sqref="F766">
    <cfRule type="cellIs" dxfId="5" priority="566" stopIfTrue="1" operator="lessThan">
      <formula>0</formula>
    </cfRule>
  </conditionalFormatting>
  <conditionalFormatting sqref="F767">
    <cfRule type="cellIs" dxfId="5" priority="565" stopIfTrue="1" operator="lessThan">
      <formula>0</formula>
    </cfRule>
  </conditionalFormatting>
  <conditionalFormatting sqref="F768">
    <cfRule type="cellIs" dxfId="5" priority="564" stopIfTrue="1" operator="lessThan">
      <formula>0</formula>
    </cfRule>
  </conditionalFormatting>
  <conditionalFormatting sqref="F769">
    <cfRule type="cellIs" dxfId="5" priority="557" stopIfTrue="1" operator="lessThan">
      <formula>0</formula>
    </cfRule>
  </conditionalFormatting>
  <conditionalFormatting sqref="F770">
    <cfRule type="cellIs" dxfId="5" priority="556" stopIfTrue="1" operator="lessThan">
      <formula>0</formula>
    </cfRule>
  </conditionalFormatting>
  <conditionalFormatting sqref="F771">
    <cfRule type="cellIs" dxfId="5" priority="555" stopIfTrue="1" operator="lessThan">
      <formula>0</formula>
    </cfRule>
  </conditionalFormatting>
  <conditionalFormatting sqref="F772">
    <cfRule type="cellIs" dxfId="5" priority="554" stopIfTrue="1" operator="lessThan">
      <formula>0</formula>
    </cfRule>
  </conditionalFormatting>
  <conditionalFormatting sqref="F773">
    <cfRule type="cellIs" dxfId="5" priority="553" stopIfTrue="1" operator="lessThan">
      <formula>0</formula>
    </cfRule>
  </conditionalFormatting>
  <conditionalFormatting sqref="F774">
    <cfRule type="cellIs" dxfId="5" priority="552" stopIfTrue="1" operator="lessThan">
      <formula>0</formula>
    </cfRule>
  </conditionalFormatting>
  <conditionalFormatting sqref="F775">
    <cfRule type="cellIs" dxfId="5" priority="551" stopIfTrue="1" operator="lessThan">
      <formula>0</formula>
    </cfRule>
  </conditionalFormatting>
  <conditionalFormatting sqref="F776">
    <cfRule type="cellIs" dxfId="5" priority="550" stopIfTrue="1" operator="lessThan">
      <formula>0</formula>
    </cfRule>
  </conditionalFormatting>
  <conditionalFormatting sqref="F777">
    <cfRule type="cellIs" dxfId="5" priority="549" stopIfTrue="1" operator="lessThan">
      <formula>0</formula>
    </cfRule>
  </conditionalFormatting>
  <conditionalFormatting sqref="F778">
    <cfRule type="cellIs" dxfId="5" priority="548" stopIfTrue="1" operator="lessThan">
      <formula>0</formula>
    </cfRule>
  </conditionalFormatting>
  <conditionalFormatting sqref="F779">
    <cfRule type="cellIs" dxfId="5" priority="547" stopIfTrue="1" operator="lessThan">
      <formula>0</formula>
    </cfRule>
  </conditionalFormatting>
  <conditionalFormatting sqref="F780">
    <cfRule type="cellIs" dxfId="5" priority="546" stopIfTrue="1" operator="lessThan">
      <formula>0</formula>
    </cfRule>
  </conditionalFormatting>
  <conditionalFormatting sqref="F781">
    <cfRule type="cellIs" dxfId="5" priority="545" stopIfTrue="1" operator="lessThan">
      <formula>0</formula>
    </cfRule>
  </conditionalFormatting>
  <conditionalFormatting sqref="F782">
    <cfRule type="cellIs" dxfId="5" priority="544" stopIfTrue="1" operator="lessThan">
      <formula>0</formula>
    </cfRule>
  </conditionalFormatting>
  <conditionalFormatting sqref="F783">
    <cfRule type="cellIs" dxfId="5" priority="543" stopIfTrue="1" operator="lessThan">
      <formula>0</formula>
    </cfRule>
  </conditionalFormatting>
  <conditionalFormatting sqref="F784">
    <cfRule type="cellIs" dxfId="5" priority="542" stopIfTrue="1" operator="lessThan">
      <formula>0</formula>
    </cfRule>
  </conditionalFormatting>
  <conditionalFormatting sqref="F785">
    <cfRule type="cellIs" dxfId="5" priority="541" stopIfTrue="1" operator="lessThan">
      <formula>0</formula>
    </cfRule>
  </conditionalFormatting>
  <conditionalFormatting sqref="F786">
    <cfRule type="cellIs" dxfId="5" priority="540" stopIfTrue="1" operator="lessThan">
      <formula>0</formula>
    </cfRule>
  </conditionalFormatting>
  <conditionalFormatting sqref="F787">
    <cfRule type="cellIs" dxfId="5" priority="539" stopIfTrue="1" operator="lessThan">
      <formula>0</formula>
    </cfRule>
  </conditionalFormatting>
  <conditionalFormatting sqref="F788">
    <cfRule type="cellIs" dxfId="5" priority="538" stopIfTrue="1" operator="lessThan">
      <formula>0</formula>
    </cfRule>
  </conditionalFormatting>
  <conditionalFormatting sqref="F789">
    <cfRule type="cellIs" dxfId="5" priority="537" stopIfTrue="1" operator="lessThan">
      <formula>0</formula>
    </cfRule>
  </conditionalFormatting>
  <conditionalFormatting sqref="F790">
    <cfRule type="cellIs" dxfId="5" priority="536" stopIfTrue="1" operator="lessThan">
      <formula>0</formula>
    </cfRule>
  </conditionalFormatting>
  <conditionalFormatting sqref="F791">
    <cfRule type="cellIs" dxfId="5" priority="535" stopIfTrue="1" operator="lessThan">
      <formula>0</formula>
    </cfRule>
  </conditionalFormatting>
  <conditionalFormatting sqref="F792">
    <cfRule type="cellIs" dxfId="5" priority="534" stopIfTrue="1" operator="lessThan">
      <formula>0</formula>
    </cfRule>
  </conditionalFormatting>
  <conditionalFormatting sqref="F793">
    <cfRule type="cellIs" dxfId="5" priority="531" stopIfTrue="1" operator="lessThan">
      <formula>0</formula>
    </cfRule>
  </conditionalFormatting>
  <conditionalFormatting sqref="F794">
    <cfRule type="cellIs" dxfId="5" priority="530" stopIfTrue="1" operator="lessThan">
      <formula>0</formula>
    </cfRule>
  </conditionalFormatting>
  <conditionalFormatting sqref="F795">
    <cfRule type="cellIs" dxfId="5" priority="529" stopIfTrue="1" operator="lessThan">
      <formula>0</formula>
    </cfRule>
  </conditionalFormatting>
  <conditionalFormatting sqref="F796">
    <cfRule type="cellIs" dxfId="5" priority="526" stopIfTrue="1" operator="lessThan">
      <formula>0</formula>
    </cfRule>
  </conditionalFormatting>
  <conditionalFormatting sqref="F797">
    <cfRule type="cellIs" dxfId="5" priority="525" stopIfTrue="1" operator="lessThan">
      <formula>0</formula>
    </cfRule>
  </conditionalFormatting>
  <conditionalFormatting sqref="F798">
    <cfRule type="cellIs" dxfId="5" priority="524" stopIfTrue="1" operator="lessThan">
      <formula>0</formula>
    </cfRule>
  </conditionalFormatting>
  <conditionalFormatting sqref="F799">
    <cfRule type="cellIs" dxfId="5" priority="523" stopIfTrue="1" operator="lessThan">
      <formula>0</formula>
    </cfRule>
  </conditionalFormatting>
  <conditionalFormatting sqref="F800">
    <cfRule type="cellIs" dxfId="5" priority="522" stopIfTrue="1" operator="lessThan">
      <formula>0</formula>
    </cfRule>
  </conditionalFormatting>
  <conditionalFormatting sqref="F801">
    <cfRule type="cellIs" dxfId="5" priority="521" stopIfTrue="1" operator="lessThan">
      <formula>0</formula>
    </cfRule>
  </conditionalFormatting>
  <conditionalFormatting sqref="F802">
    <cfRule type="cellIs" dxfId="5" priority="520" stopIfTrue="1" operator="lessThan">
      <formula>0</formula>
    </cfRule>
  </conditionalFormatting>
  <conditionalFormatting sqref="F803">
    <cfRule type="cellIs" dxfId="5" priority="519" stopIfTrue="1" operator="lessThan">
      <formula>0</formula>
    </cfRule>
  </conditionalFormatting>
  <conditionalFormatting sqref="F804">
    <cfRule type="cellIs" dxfId="5" priority="518" stopIfTrue="1" operator="lessThan">
      <formula>0</formula>
    </cfRule>
  </conditionalFormatting>
  <conditionalFormatting sqref="F805">
    <cfRule type="cellIs" dxfId="5" priority="517" stopIfTrue="1" operator="lessThan">
      <formula>0</formula>
    </cfRule>
  </conditionalFormatting>
  <conditionalFormatting sqref="F806">
    <cfRule type="cellIs" dxfId="5" priority="516" stopIfTrue="1" operator="lessThan">
      <formula>0</formula>
    </cfRule>
  </conditionalFormatting>
  <conditionalFormatting sqref="F807">
    <cfRule type="cellIs" dxfId="5" priority="515" stopIfTrue="1" operator="lessThan">
      <formula>0</formula>
    </cfRule>
  </conditionalFormatting>
  <conditionalFormatting sqref="F808">
    <cfRule type="cellIs" dxfId="5" priority="514" stopIfTrue="1" operator="lessThan">
      <formula>0</formula>
    </cfRule>
  </conditionalFormatting>
  <conditionalFormatting sqref="F809">
    <cfRule type="cellIs" dxfId="5" priority="513" stopIfTrue="1" operator="lessThan">
      <formula>0</formula>
    </cfRule>
  </conditionalFormatting>
  <conditionalFormatting sqref="F810">
    <cfRule type="cellIs" dxfId="5" priority="512" stopIfTrue="1" operator="lessThan">
      <formula>0</formula>
    </cfRule>
  </conditionalFormatting>
  <conditionalFormatting sqref="F811">
    <cfRule type="cellIs" dxfId="5" priority="511" stopIfTrue="1" operator="lessThan">
      <formula>0</formula>
    </cfRule>
  </conditionalFormatting>
  <conditionalFormatting sqref="F812">
    <cfRule type="cellIs" dxfId="5" priority="510" stopIfTrue="1" operator="lessThan">
      <formula>0</formula>
    </cfRule>
  </conditionalFormatting>
  <conditionalFormatting sqref="F813">
    <cfRule type="cellIs" dxfId="5" priority="509" stopIfTrue="1" operator="lessThan">
      <formula>0</formula>
    </cfRule>
  </conditionalFormatting>
  <conditionalFormatting sqref="F814">
    <cfRule type="cellIs" dxfId="5" priority="508" stopIfTrue="1" operator="lessThan">
      <formula>0</formula>
    </cfRule>
  </conditionalFormatting>
  <conditionalFormatting sqref="F815">
    <cfRule type="cellIs" dxfId="5" priority="507" stopIfTrue="1" operator="lessThan">
      <formula>0</formula>
    </cfRule>
  </conditionalFormatting>
  <conditionalFormatting sqref="F816">
    <cfRule type="cellIs" dxfId="5" priority="506" stopIfTrue="1" operator="lessThan">
      <formula>0</formula>
    </cfRule>
  </conditionalFormatting>
  <conditionalFormatting sqref="F817">
    <cfRule type="cellIs" dxfId="5" priority="505" stopIfTrue="1" operator="lessThan">
      <formula>0</formula>
    </cfRule>
  </conditionalFormatting>
  <conditionalFormatting sqref="F818">
    <cfRule type="cellIs" dxfId="5" priority="504" stopIfTrue="1" operator="lessThan">
      <formula>0</formula>
    </cfRule>
  </conditionalFormatting>
  <conditionalFormatting sqref="F819">
    <cfRule type="cellIs" dxfId="5" priority="503" stopIfTrue="1" operator="lessThan">
      <formula>0</formula>
    </cfRule>
  </conditionalFormatting>
  <conditionalFormatting sqref="F820">
    <cfRule type="cellIs" dxfId="5" priority="502" stopIfTrue="1" operator="lessThan">
      <formula>0</formula>
    </cfRule>
  </conditionalFormatting>
  <conditionalFormatting sqref="F821">
    <cfRule type="cellIs" dxfId="5" priority="501" stopIfTrue="1" operator="lessThan">
      <formula>0</formula>
    </cfRule>
  </conditionalFormatting>
  <conditionalFormatting sqref="F822">
    <cfRule type="cellIs" dxfId="5" priority="500" stopIfTrue="1" operator="lessThan">
      <formula>0</formula>
    </cfRule>
  </conditionalFormatting>
  <conditionalFormatting sqref="F823">
    <cfRule type="cellIs" dxfId="5" priority="499" stopIfTrue="1" operator="lessThan">
      <formula>0</formula>
    </cfRule>
  </conditionalFormatting>
  <conditionalFormatting sqref="F824">
    <cfRule type="cellIs" dxfId="5" priority="498" stopIfTrue="1" operator="lessThan">
      <formula>0</formula>
    </cfRule>
  </conditionalFormatting>
  <conditionalFormatting sqref="F825">
    <cfRule type="cellIs" dxfId="5" priority="497" stopIfTrue="1" operator="lessThan">
      <formula>0</formula>
    </cfRule>
  </conditionalFormatting>
  <conditionalFormatting sqref="F826">
    <cfRule type="cellIs" dxfId="5" priority="496" stopIfTrue="1" operator="lessThan">
      <formula>0</formula>
    </cfRule>
  </conditionalFormatting>
  <conditionalFormatting sqref="F827">
    <cfRule type="cellIs" dxfId="5" priority="495" stopIfTrue="1" operator="lessThan">
      <formula>0</formula>
    </cfRule>
  </conditionalFormatting>
  <conditionalFormatting sqref="F828">
    <cfRule type="cellIs" dxfId="5" priority="494" stopIfTrue="1" operator="lessThan">
      <formula>0</formula>
    </cfRule>
  </conditionalFormatting>
  <conditionalFormatting sqref="F829">
    <cfRule type="cellIs" dxfId="5" priority="493" stopIfTrue="1" operator="lessThan">
      <formula>0</formula>
    </cfRule>
  </conditionalFormatting>
  <conditionalFormatting sqref="F830">
    <cfRule type="cellIs" dxfId="5" priority="492" stopIfTrue="1" operator="lessThan">
      <formula>0</formula>
    </cfRule>
  </conditionalFormatting>
  <conditionalFormatting sqref="F831">
    <cfRule type="cellIs" dxfId="5" priority="491" stopIfTrue="1" operator="lessThan">
      <formula>0</formula>
    </cfRule>
  </conditionalFormatting>
  <conditionalFormatting sqref="F832">
    <cfRule type="cellIs" dxfId="5" priority="490" stopIfTrue="1" operator="lessThan">
      <formula>0</formula>
    </cfRule>
  </conditionalFormatting>
  <conditionalFormatting sqref="F833">
    <cfRule type="cellIs" dxfId="5" priority="489" stopIfTrue="1" operator="lessThan">
      <formula>0</formula>
    </cfRule>
  </conditionalFormatting>
  <conditionalFormatting sqref="F834">
    <cfRule type="cellIs" dxfId="5" priority="488" stopIfTrue="1" operator="lessThan">
      <formula>0</formula>
    </cfRule>
  </conditionalFormatting>
  <conditionalFormatting sqref="F835">
    <cfRule type="cellIs" dxfId="5" priority="487" stopIfTrue="1" operator="lessThan">
      <formula>0</formula>
    </cfRule>
  </conditionalFormatting>
  <conditionalFormatting sqref="F836">
    <cfRule type="cellIs" dxfId="5" priority="486" stopIfTrue="1" operator="lessThan">
      <formula>0</formula>
    </cfRule>
  </conditionalFormatting>
  <conditionalFormatting sqref="F837">
    <cfRule type="cellIs" dxfId="5" priority="485" stopIfTrue="1" operator="lessThan">
      <formula>0</formula>
    </cfRule>
  </conditionalFormatting>
  <conditionalFormatting sqref="F838">
    <cfRule type="cellIs" dxfId="5" priority="484" stopIfTrue="1" operator="lessThan">
      <formula>0</formula>
    </cfRule>
  </conditionalFormatting>
  <conditionalFormatting sqref="F839">
    <cfRule type="cellIs" dxfId="5" priority="483" stopIfTrue="1" operator="lessThan">
      <formula>0</formula>
    </cfRule>
  </conditionalFormatting>
  <conditionalFormatting sqref="F840">
    <cfRule type="cellIs" dxfId="5" priority="482" stopIfTrue="1" operator="lessThan">
      <formula>0</formula>
    </cfRule>
  </conditionalFormatting>
  <conditionalFormatting sqref="F841">
    <cfRule type="cellIs" dxfId="5" priority="481" stopIfTrue="1" operator="lessThan">
      <formula>0</formula>
    </cfRule>
  </conditionalFormatting>
  <conditionalFormatting sqref="F842">
    <cfRule type="cellIs" dxfId="5" priority="480" stopIfTrue="1" operator="lessThan">
      <formula>0</formula>
    </cfRule>
  </conditionalFormatting>
  <conditionalFormatting sqref="F843">
    <cfRule type="cellIs" dxfId="5" priority="479" stopIfTrue="1" operator="lessThan">
      <formula>0</formula>
    </cfRule>
  </conditionalFormatting>
  <conditionalFormatting sqref="F844">
    <cfRule type="cellIs" dxfId="5" priority="478" stopIfTrue="1" operator="lessThan">
      <formula>0</formula>
    </cfRule>
  </conditionalFormatting>
  <conditionalFormatting sqref="F845">
    <cfRule type="cellIs" dxfId="5" priority="477" stopIfTrue="1" operator="lessThan">
      <formula>0</formula>
    </cfRule>
  </conditionalFormatting>
  <conditionalFormatting sqref="F846">
    <cfRule type="cellIs" dxfId="5" priority="476" stopIfTrue="1" operator="lessThan">
      <formula>0</formula>
    </cfRule>
  </conditionalFormatting>
  <conditionalFormatting sqref="F847">
    <cfRule type="cellIs" dxfId="5" priority="475" stopIfTrue="1" operator="lessThan">
      <formula>0</formula>
    </cfRule>
  </conditionalFormatting>
  <conditionalFormatting sqref="F848">
    <cfRule type="cellIs" dxfId="5" priority="474" stopIfTrue="1" operator="lessThan">
      <formula>0</formula>
    </cfRule>
  </conditionalFormatting>
  <conditionalFormatting sqref="F849">
    <cfRule type="cellIs" dxfId="5" priority="473" stopIfTrue="1" operator="lessThan">
      <formula>0</formula>
    </cfRule>
  </conditionalFormatting>
  <conditionalFormatting sqref="F850">
    <cfRule type="cellIs" dxfId="5" priority="472" stopIfTrue="1" operator="lessThan">
      <formula>0</formula>
    </cfRule>
  </conditionalFormatting>
  <conditionalFormatting sqref="F851">
    <cfRule type="cellIs" dxfId="5" priority="471" stopIfTrue="1" operator="lessThan">
      <formula>0</formula>
    </cfRule>
  </conditionalFormatting>
  <conditionalFormatting sqref="F852">
    <cfRule type="cellIs" dxfId="5" priority="470" stopIfTrue="1" operator="lessThan">
      <formula>0</formula>
    </cfRule>
  </conditionalFormatting>
  <conditionalFormatting sqref="F853">
    <cfRule type="cellIs" dxfId="5" priority="469" stopIfTrue="1" operator="lessThan">
      <formula>0</formula>
    </cfRule>
  </conditionalFormatting>
  <conditionalFormatting sqref="F854">
    <cfRule type="cellIs" dxfId="5" priority="468" stopIfTrue="1" operator="lessThan">
      <formula>0</formula>
    </cfRule>
  </conditionalFormatting>
  <conditionalFormatting sqref="F855">
    <cfRule type="cellIs" dxfId="5" priority="467" stopIfTrue="1" operator="lessThan">
      <formula>0</formula>
    </cfRule>
  </conditionalFormatting>
  <conditionalFormatting sqref="F856">
    <cfRule type="cellIs" dxfId="5" priority="466" stopIfTrue="1" operator="lessThan">
      <formula>0</formula>
    </cfRule>
  </conditionalFormatting>
  <conditionalFormatting sqref="F857">
    <cfRule type="cellIs" dxfId="5" priority="465" stopIfTrue="1" operator="lessThan">
      <formula>0</formula>
    </cfRule>
  </conditionalFormatting>
  <conditionalFormatting sqref="F858">
    <cfRule type="cellIs" dxfId="5" priority="464" stopIfTrue="1" operator="lessThan">
      <formula>0</formula>
    </cfRule>
  </conditionalFormatting>
  <conditionalFormatting sqref="F859">
    <cfRule type="cellIs" dxfId="5" priority="463" stopIfTrue="1" operator="lessThan">
      <formula>0</formula>
    </cfRule>
  </conditionalFormatting>
  <conditionalFormatting sqref="F860">
    <cfRule type="cellIs" dxfId="5" priority="462" stopIfTrue="1" operator="lessThan">
      <formula>0</formula>
    </cfRule>
  </conditionalFormatting>
  <conditionalFormatting sqref="F861">
    <cfRule type="cellIs" dxfId="5" priority="460" stopIfTrue="1" operator="lessThan">
      <formula>0</formula>
    </cfRule>
  </conditionalFormatting>
  <conditionalFormatting sqref="F862">
    <cfRule type="cellIs" dxfId="5" priority="459" stopIfTrue="1" operator="lessThan">
      <formula>0</formula>
    </cfRule>
  </conditionalFormatting>
  <conditionalFormatting sqref="F863">
    <cfRule type="cellIs" dxfId="5" priority="458" stopIfTrue="1" operator="lessThan">
      <formula>0</formula>
    </cfRule>
  </conditionalFormatting>
  <conditionalFormatting sqref="F864">
    <cfRule type="cellIs" dxfId="5" priority="457" stopIfTrue="1" operator="lessThan">
      <formula>0</formula>
    </cfRule>
  </conditionalFormatting>
  <conditionalFormatting sqref="F865">
    <cfRule type="cellIs" dxfId="5" priority="456" stopIfTrue="1" operator="lessThan">
      <formula>0</formula>
    </cfRule>
  </conditionalFormatting>
  <conditionalFormatting sqref="F866">
    <cfRule type="cellIs" dxfId="5" priority="455" stopIfTrue="1" operator="lessThan">
      <formula>0</formula>
    </cfRule>
  </conditionalFormatting>
  <conditionalFormatting sqref="F867">
    <cfRule type="cellIs" dxfId="5" priority="454" stopIfTrue="1" operator="lessThan">
      <formula>0</formula>
    </cfRule>
  </conditionalFormatting>
  <conditionalFormatting sqref="F868">
    <cfRule type="cellIs" dxfId="5" priority="453" stopIfTrue="1" operator="lessThan">
      <formula>0</formula>
    </cfRule>
  </conditionalFormatting>
  <conditionalFormatting sqref="F869">
    <cfRule type="cellIs" dxfId="5" priority="452" stopIfTrue="1" operator="lessThan">
      <formula>0</formula>
    </cfRule>
  </conditionalFormatting>
  <conditionalFormatting sqref="F870">
    <cfRule type="cellIs" dxfId="5" priority="450" stopIfTrue="1" operator="lessThan">
      <formula>0</formula>
    </cfRule>
  </conditionalFormatting>
  <conditionalFormatting sqref="F871">
    <cfRule type="cellIs" dxfId="5" priority="448" stopIfTrue="1" operator="lessThan">
      <formula>0</formula>
    </cfRule>
  </conditionalFormatting>
  <conditionalFormatting sqref="F872">
    <cfRule type="cellIs" dxfId="5" priority="447" stopIfTrue="1" operator="lessThan">
      <formula>0</formula>
    </cfRule>
  </conditionalFormatting>
  <conditionalFormatting sqref="F873">
    <cfRule type="cellIs" dxfId="5" priority="2" stopIfTrue="1" operator="lessThan">
      <formula>0</formula>
    </cfRule>
  </conditionalFormatting>
  <conditionalFormatting sqref="F874">
    <cfRule type="cellIs" dxfId="5" priority="446" stopIfTrue="1" operator="lessThan">
      <formula>0</formula>
    </cfRule>
  </conditionalFormatting>
  <conditionalFormatting sqref="F875">
    <cfRule type="cellIs" dxfId="5" priority="445" stopIfTrue="1" operator="lessThan">
      <formula>0</formula>
    </cfRule>
  </conditionalFormatting>
  <conditionalFormatting sqref="F876">
    <cfRule type="cellIs" dxfId="5" priority="444" stopIfTrue="1" operator="lessThan">
      <formula>0</formula>
    </cfRule>
  </conditionalFormatting>
  <conditionalFormatting sqref="F877">
    <cfRule type="cellIs" dxfId="5" priority="443" stopIfTrue="1" operator="lessThan">
      <formula>0</formula>
    </cfRule>
  </conditionalFormatting>
  <conditionalFormatting sqref="F878">
    <cfRule type="cellIs" dxfId="5" priority="442" stopIfTrue="1" operator="lessThan">
      <formula>0</formula>
    </cfRule>
  </conditionalFormatting>
  <conditionalFormatting sqref="F879">
    <cfRule type="cellIs" dxfId="5" priority="441" stopIfTrue="1" operator="lessThan">
      <formula>0</formula>
    </cfRule>
  </conditionalFormatting>
  <conditionalFormatting sqref="F880">
    <cfRule type="cellIs" dxfId="5" priority="440" stopIfTrue="1" operator="lessThan">
      <formula>0</formula>
    </cfRule>
  </conditionalFormatting>
  <conditionalFormatting sqref="F881">
    <cfRule type="cellIs" dxfId="5" priority="439" stopIfTrue="1" operator="lessThan">
      <formula>0</formula>
    </cfRule>
  </conditionalFormatting>
  <conditionalFormatting sqref="F882">
    <cfRule type="cellIs" dxfId="5" priority="438" stopIfTrue="1" operator="lessThan">
      <formula>0</formula>
    </cfRule>
  </conditionalFormatting>
  <conditionalFormatting sqref="F883">
    <cfRule type="cellIs" dxfId="5" priority="437" stopIfTrue="1" operator="lessThan">
      <formula>0</formula>
    </cfRule>
  </conditionalFormatting>
  <conditionalFormatting sqref="F884">
    <cfRule type="cellIs" dxfId="5" priority="436" stopIfTrue="1" operator="lessThan">
      <formula>0</formula>
    </cfRule>
  </conditionalFormatting>
  <conditionalFormatting sqref="F885">
    <cfRule type="cellIs" dxfId="5" priority="435" stopIfTrue="1" operator="lessThan">
      <formula>0</formula>
    </cfRule>
  </conditionalFormatting>
  <conditionalFormatting sqref="F886">
    <cfRule type="cellIs" dxfId="5" priority="434" stopIfTrue="1" operator="lessThan">
      <formula>0</formula>
    </cfRule>
  </conditionalFormatting>
  <conditionalFormatting sqref="F887">
    <cfRule type="cellIs" dxfId="5" priority="433" stopIfTrue="1" operator="lessThan">
      <formula>0</formula>
    </cfRule>
  </conditionalFormatting>
  <conditionalFormatting sqref="F888">
    <cfRule type="cellIs" dxfId="5" priority="432" stopIfTrue="1" operator="lessThan">
      <formula>0</formula>
    </cfRule>
  </conditionalFormatting>
  <conditionalFormatting sqref="F889">
    <cfRule type="cellIs" dxfId="5" priority="431" stopIfTrue="1" operator="lessThan">
      <formula>0</formula>
    </cfRule>
  </conditionalFormatting>
  <conditionalFormatting sqref="F890">
    <cfRule type="cellIs" dxfId="5" priority="430" stopIfTrue="1" operator="lessThan">
      <formula>0</formula>
    </cfRule>
  </conditionalFormatting>
  <conditionalFormatting sqref="F891">
    <cfRule type="cellIs" dxfId="5" priority="429" stopIfTrue="1" operator="lessThan">
      <formula>0</formula>
    </cfRule>
  </conditionalFormatting>
  <conditionalFormatting sqref="F892">
    <cfRule type="cellIs" dxfId="5" priority="428" stopIfTrue="1" operator="lessThan">
      <formula>0</formula>
    </cfRule>
  </conditionalFormatting>
  <conditionalFormatting sqref="F893">
    <cfRule type="cellIs" dxfId="5" priority="427" stopIfTrue="1" operator="lessThan">
      <formula>0</formula>
    </cfRule>
  </conditionalFormatting>
  <conditionalFormatting sqref="F894">
    <cfRule type="cellIs" dxfId="5" priority="426" stopIfTrue="1" operator="lessThan">
      <formula>0</formula>
    </cfRule>
  </conditionalFormatting>
  <conditionalFormatting sqref="F895">
    <cfRule type="cellIs" dxfId="5" priority="425" stopIfTrue="1" operator="lessThan">
      <formula>0</formula>
    </cfRule>
  </conditionalFormatting>
  <conditionalFormatting sqref="F896">
    <cfRule type="cellIs" dxfId="5" priority="424" stopIfTrue="1" operator="lessThan">
      <formula>0</formula>
    </cfRule>
  </conditionalFormatting>
  <conditionalFormatting sqref="F897">
    <cfRule type="cellIs" dxfId="5" priority="423" stopIfTrue="1" operator="lessThan">
      <formula>0</formula>
    </cfRule>
  </conditionalFormatting>
  <conditionalFormatting sqref="F898">
    <cfRule type="cellIs" dxfId="5" priority="422" stopIfTrue="1" operator="lessThan">
      <formula>0</formula>
    </cfRule>
  </conditionalFormatting>
  <conditionalFormatting sqref="F899">
    <cfRule type="cellIs" dxfId="5" priority="421" stopIfTrue="1" operator="lessThan">
      <formula>0</formula>
    </cfRule>
  </conditionalFormatting>
  <conditionalFormatting sqref="F900">
    <cfRule type="cellIs" dxfId="5" priority="420" stopIfTrue="1" operator="lessThan">
      <formula>0</formula>
    </cfRule>
  </conditionalFormatting>
  <conditionalFormatting sqref="F901">
    <cfRule type="cellIs" dxfId="5" priority="419" stopIfTrue="1" operator="lessThan">
      <formula>0</formula>
    </cfRule>
  </conditionalFormatting>
  <conditionalFormatting sqref="F902">
    <cfRule type="cellIs" dxfId="5" priority="418" stopIfTrue="1" operator="lessThan">
      <formula>0</formula>
    </cfRule>
  </conditionalFormatting>
  <conditionalFormatting sqref="F903">
    <cfRule type="cellIs" dxfId="5" priority="417" stopIfTrue="1" operator="lessThan">
      <formula>0</formula>
    </cfRule>
  </conditionalFormatting>
  <conditionalFormatting sqref="F904">
    <cfRule type="cellIs" dxfId="5" priority="416" stopIfTrue="1" operator="lessThan">
      <formula>0</formula>
    </cfRule>
  </conditionalFormatting>
  <conditionalFormatting sqref="F905">
    <cfRule type="cellIs" dxfId="5" priority="415" stopIfTrue="1" operator="lessThan">
      <formula>0</formula>
    </cfRule>
  </conditionalFormatting>
  <conditionalFormatting sqref="F906">
    <cfRule type="cellIs" dxfId="5" priority="414" stopIfTrue="1" operator="lessThan">
      <formula>0</formula>
    </cfRule>
  </conditionalFormatting>
  <conditionalFormatting sqref="F907">
    <cfRule type="cellIs" dxfId="5" priority="413" stopIfTrue="1" operator="lessThan">
      <formula>0</formula>
    </cfRule>
  </conditionalFormatting>
  <conditionalFormatting sqref="F908">
    <cfRule type="cellIs" dxfId="5" priority="412" stopIfTrue="1" operator="lessThan">
      <formula>0</formula>
    </cfRule>
  </conditionalFormatting>
  <conditionalFormatting sqref="F909">
    <cfRule type="cellIs" dxfId="5" priority="411" stopIfTrue="1" operator="lessThan">
      <formula>0</formula>
    </cfRule>
  </conditionalFormatting>
  <conditionalFormatting sqref="F910">
    <cfRule type="cellIs" dxfId="5" priority="410" stopIfTrue="1" operator="lessThan">
      <formula>0</formula>
    </cfRule>
  </conditionalFormatting>
  <conditionalFormatting sqref="F911">
    <cfRule type="cellIs" dxfId="5" priority="409" stopIfTrue="1" operator="lessThan">
      <formula>0</formula>
    </cfRule>
  </conditionalFormatting>
  <conditionalFormatting sqref="F912">
    <cfRule type="cellIs" dxfId="5" priority="408" stopIfTrue="1" operator="lessThan">
      <formula>0</formula>
    </cfRule>
  </conditionalFormatting>
  <conditionalFormatting sqref="F913">
    <cfRule type="cellIs" dxfId="5" priority="407" stopIfTrue="1" operator="lessThan">
      <formula>0</formula>
    </cfRule>
  </conditionalFormatting>
  <conditionalFormatting sqref="F914">
    <cfRule type="cellIs" dxfId="5" priority="406" stopIfTrue="1" operator="lessThan">
      <formula>0</formula>
    </cfRule>
  </conditionalFormatting>
  <conditionalFormatting sqref="F915">
    <cfRule type="cellIs" dxfId="5" priority="405" stopIfTrue="1" operator="lessThan">
      <formula>0</formula>
    </cfRule>
  </conditionalFormatting>
  <conditionalFormatting sqref="F916">
    <cfRule type="cellIs" dxfId="5" priority="404" stopIfTrue="1" operator="lessThan">
      <formula>0</formula>
    </cfRule>
  </conditionalFormatting>
  <conditionalFormatting sqref="F917">
    <cfRule type="cellIs" dxfId="5" priority="403" stopIfTrue="1" operator="lessThan">
      <formula>0</formula>
    </cfRule>
  </conditionalFormatting>
  <conditionalFormatting sqref="F918">
    <cfRule type="cellIs" dxfId="5" priority="402" stopIfTrue="1" operator="lessThan">
      <formula>0</formula>
    </cfRule>
  </conditionalFormatting>
  <conditionalFormatting sqref="F919">
    <cfRule type="cellIs" dxfId="5" priority="401" stopIfTrue="1" operator="lessThan">
      <formula>0</formula>
    </cfRule>
  </conditionalFormatting>
  <conditionalFormatting sqref="F920">
    <cfRule type="cellIs" dxfId="5" priority="400" stopIfTrue="1" operator="lessThan">
      <formula>0</formula>
    </cfRule>
  </conditionalFormatting>
  <conditionalFormatting sqref="F921">
    <cfRule type="cellIs" dxfId="5" priority="399" stopIfTrue="1" operator="lessThan">
      <formula>0</formula>
    </cfRule>
  </conditionalFormatting>
  <conditionalFormatting sqref="F922">
    <cfRule type="cellIs" dxfId="5" priority="398" stopIfTrue="1" operator="lessThan">
      <formula>0</formula>
    </cfRule>
  </conditionalFormatting>
  <conditionalFormatting sqref="F923">
    <cfRule type="cellIs" dxfId="5" priority="396" stopIfTrue="1" operator="lessThan">
      <formula>0</formula>
    </cfRule>
  </conditionalFormatting>
  <conditionalFormatting sqref="F924">
    <cfRule type="cellIs" dxfId="5" priority="395" stopIfTrue="1" operator="lessThan">
      <formula>0</formula>
    </cfRule>
  </conditionalFormatting>
  <conditionalFormatting sqref="F925">
    <cfRule type="cellIs" dxfId="5" priority="394" stopIfTrue="1" operator="lessThan">
      <formula>0</formula>
    </cfRule>
  </conditionalFormatting>
  <conditionalFormatting sqref="F926">
    <cfRule type="cellIs" dxfId="5" priority="393" stopIfTrue="1" operator="lessThan">
      <formula>0</formula>
    </cfRule>
  </conditionalFormatting>
  <conditionalFormatting sqref="F927">
    <cfRule type="cellIs" dxfId="5" priority="392" stopIfTrue="1" operator="lessThan">
      <formula>0</formula>
    </cfRule>
  </conditionalFormatting>
  <conditionalFormatting sqref="F928">
    <cfRule type="cellIs" dxfId="5" priority="391" stopIfTrue="1" operator="lessThan">
      <formula>0</formula>
    </cfRule>
  </conditionalFormatting>
  <conditionalFormatting sqref="F929">
    <cfRule type="cellIs" dxfId="5" priority="390" stopIfTrue="1" operator="lessThan">
      <formula>0</formula>
    </cfRule>
  </conditionalFormatting>
  <conditionalFormatting sqref="F930">
    <cfRule type="cellIs" dxfId="5" priority="389" stopIfTrue="1" operator="lessThan">
      <formula>0</formula>
    </cfRule>
  </conditionalFormatting>
  <conditionalFormatting sqref="F931">
    <cfRule type="cellIs" dxfId="5" priority="388" stopIfTrue="1" operator="lessThan">
      <formula>0</formula>
    </cfRule>
  </conditionalFormatting>
  <conditionalFormatting sqref="F932">
    <cfRule type="cellIs" dxfId="5" priority="387" stopIfTrue="1" operator="lessThan">
      <formula>0</formula>
    </cfRule>
  </conditionalFormatting>
  <conditionalFormatting sqref="F933">
    <cfRule type="cellIs" dxfId="5" priority="386" stopIfTrue="1" operator="lessThan">
      <formula>0</formula>
    </cfRule>
  </conditionalFormatting>
  <conditionalFormatting sqref="F934">
    <cfRule type="cellIs" dxfId="5" priority="385" stopIfTrue="1" operator="lessThan">
      <formula>0</formula>
    </cfRule>
  </conditionalFormatting>
  <conditionalFormatting sqref="F935">
    <cfRule type="cellIs" dxfId="5" priority="384" stopIfTrue="1" operator="lessThan">
      <formula>0</formula>
    </cfRule>
  </conditionalFormatting>
  <conditionalFormatting sqref="F936">
    <cfRule type="cellIs" dxfId="5" priority="383" stopIfTrue="1" operator="lessThan">
      <formula>0</formula>
    </cfRule>
  </conditionalFormatting>
  <conditionalFormatting sqref="F937">
    <cfRule type="cellIs" dxfId="5" priority="382" stopIfTrue="1" operator="lessThan">
      <formula>0</formula>
    </cfRule>
  </conditionalFormatting>
  <conditionalFormatting sqref="F938">
    <cfRule type="cellIs" dxfId="5" priority="381" stopIfTrue="1" operator="lessThan">
      <formula>0</formula>
    </cfRule>
  </conditionalFormatting>
  <conditionalFormatting sqref="F939">
    <cfRule type="cellIs" dxfId="5" priority="380" stopIfTrue="1" operator="lessThan">
      <formula>0</formula>
    </cfRule>
  </conditionalFormatting>
  <conditionalFormatting sqref="F940">
    <cfRule type="cellIs" dxfId="5" priority="379" stopIfTrue="1" operator="lessThan">
      <formula>0</formula>
    </cfRule>
  </conditionalFormatting>
  <conditionalFormatting sqref="F941">
    <cfRule type="cellIs" dxfId="5" priority="378" stopIfTrue="1" operator="lessThan">
      <formula>0</formula>
    </cfRule>
  </conditionalFormatting>
  <conditionalFormatting sqref="F942">
    <cfRule type="cellIs" dxfId="5" priority="376" stopIfTrue="1" operator="lessThan">
      <formula>0</formula>
    </cfRule>
  </conditionalFormatting>
  <conditionalFormatting sqref="F943">
    <cfRule type="cellIs" dxfId="5" priority="375" stopIfTrue="1" operator="lessThan">
      <formula>0</formula>
    </cfRule>
  </conditionalFormatting>
  <conditionalFormatting sqref="F944">
    <cfRule type="cellIs" dxfId="5" priority="374" stopIfTrue="1" operator="lessThan">
      <formula>0</formula>
    </cfRule>
  </conditionalFormatting>
  <conditionalFormatting sqref="F945">
    <cfRule type="cellIs" dxfId="5" priority="373" stopIfTrue="1" operator="lessThan">
      <formula>0</formula>
    </cfRule>
  </conditionalFormatting>
  <conditionalFormatting sqref="F946">
    <cfRule type="cellIs" dxfId="5" priority="372" stopIfTrue="1" operator="lessThan">
      <formula>0</formula>
    </cfRule>
  </conditionalFormatting>
  <conditionalFormatting sqref="F947">
    <cfRule type="cellIs" dxfId="5" priority="371" stopIfTrue="1" operator="lessThan">
      <formula>0</formula>
    </cfRule>
  </conditionalFormatting>
  <conditionalFormatting sqref="F948">
    <cfRule type="cellIs" dxfId="5" priority="370" stopIfTrue="1" operator="lessThan">
      <formula>0</formula>
    </cfRule>
  </conditionalFormatting>
  <conditionalFormatting sqref="F949">
    <cfRule type="cellIs" dxfId="5" priority="369" stopIfTrue="1" operator="lessThan">
      <formula>0</formula>
    </cfRule>
  </conditionalFormatting>
  <conditionalFormatting sqref="F950">
    <cfRule type="cellIs" dxfId="5" priority="368" stopIfTrue="1" operator="lessThan">
      <formula>0</formula>
    </cfRule>
  </conditionalFormatting>
  <conditionalFormatting sqref="F951">
    <cfRule type="cellIs" dxfId="5" priority="367" stopIfTrue="1" operator="lessThan">
      <formula>0</formula>
    </cfRule>
  </conditionalFormatting>
  <conditionalFormatting sqref="F952">
    <cfRule type="cellIs" dxfId="5" priority="366" stopIfTrue="1" operator="lessThan">
      <formula>0</formula>
    </cfRule>
  </conditionalFormatting>
  <conditionalFormatting sqref="F953">
    <cfRule type="cellIs" dxfId="5" priority="365" stopIfTrue="1" operator="lessThan">
      <formula>0</formula>
    </cfRule>
  </conditionalFormatting>
  <conditionalFormatting sqref="F954">
    <cfRule type="cellIs" dxfId="5" priority="363" stopIfTrue="1" operator="lessThan">
      <formula>0</formula>
    </cfRule>
  </conditionalFormatting>
  <conditionalFormatting sqref="F955">
    <cfRule type="cellIs" dxfId="5" priority="362" stopIfTrue="1" operator="lessThan">
      <formula>0</formula>
    </cfRule>
  </conditionalFormatting>
  <conditionalFormatting sqref="F956">
    <cfRule type="cellIs" dxfId="5" priority="361" stopIfTrue="1" operator="lessThan">
      <formula>0</formula>
    </cfRule>
  </conditionalFormatting>
  <conditionalFormatting sqref="F957">
    <cfRule type="cellIs" dxfId="5" priority="360" stopIfTrue="1" operator="lessThan">
      <formula>0</formula>
    </cfRule>
  </conditionalFormatting>
  <conditionalFormatting sqref="F958">
    <cfRule type="cellIs" dxfId="5" priority="359" stopIfTrue="1" operator="lessThan">
      <formula>0</formula>
    </cfRule>
  </conditionalFormatting>
  <conditionalFormatting sqref="F959">
    <cfRule type="cellIs" dxfId="5" priority="358" stopIfTrue="1" operator="lessThan">
      <formula>0</formula>
    </cfRule>
  </conditionalFormatting>
  <conditionalFormatting sqref="F960">
    <cfRule type="cellIs" dxfId="5" priority="357" stopIfTrue="1" operator="lessThan">
      <formula>0</formula>
    </cfRule>
  </conditionalFormatting>
  <conditionalFormatting sqref="F961">
    <cfRule type="cellIs" dxfId="5" priority="356" stopIfTrue="1" operator="lessThan">
      <formula>0</formula>
    </cfRule>
  </conditionalFormatting>
  <conditionalFormatting sqref="F962">
    <cfRule type="cellIs" dxfId="5" priority="355" stopIfTrue="1" operator="lessThan">
      <formula>0</formula>
    </cfRule>
  </conditionalFormatting>
  <conditionalFormatting sqref="F963">
    <cfRule type="cellIs" dxfId="5" priority="354" stopIfTrue="1" operator="lessThan">
      <formula>0</formula>
    </cfRule>
  </conditionalFormatting>
  <conditionalFormatting sqref="F964">
    <cfRule type="cellIs" dxfId="5" priority="353" stopIfTrue="1" operator="lessThan">
      <formula>0</formula>
    </cfRule>
  </conditionalFormatting>
  <conditionalFormatting sqref="F965">
    <cfRule type="cellIs" dxfId="5" priority="352" stopIfTrue="1" operator="lessThan">
      <formula>0</formula>
    </cfRule>
  </conditionalFormatting>
  <conditionalFormatting sqref="F966">
    <cfRule type="cellIs" dxfId="5" priority="351" stopIfTrue="1" operator="lessThan">
      <formula>0</formula>
    </cfRule>
  </conditionalFormatting>
  <conditionalFormatting sqref="F967">
    <cfRule type="cellIs" dxfId="5" priority="350" stopIfTrue="1" operator="lessThan">
      <formula>0</formula>
    </cfRule>
  </conditionalFormatting>
  <conditionalFormatting sqref="F968">
    <cfRule type="cellIs" dxfId="5" priority="349" stopIfTrue="1" operator="lessThan">
      <formula>0</formula>
    </cfRule>
  </conditionalFormatting>
  <conditionalFormatting sqref="F969">
    <cfRule type="cellIs" dxfId="5" priority="348" stopIfTrue="1" operator="lessThan">
      <formula>0</formula>
    </cfRule>
  </conditionalFormatting>
  <conditionalFormatting sqref="F970">
    <cfRule type="cellIs" dxfId="5" priority="347" stopIfTrue="1" operator="lessThan">
      <formula>0</formula>
    </cfRule>
  </conditionalFormatting>
  <conditionalFormatting sqref="F971">
    <cfRule type="cellIs" dxfId="5" priority="346" stopIfTrue="1" operator="lessThan">
      <formula>0</formula>
    </cfRule>
  </conditionalFormatting>
  <conditionalFormatting sqref="F972">
    <cfRule type="cellIs" dxfId="5" priority="345" stopIfTrue="1" operator="lessThan">
      <formula>0</formula>
    </cfRule>
  </conditionalFormatting>
  <conditionalFormatting sqref="F973">
    <cfRule type="cellIs" dxfId="5" priority="344" stopIfTrue="1" operator="lessThan">
      <formula>0</formula>
    </cfRule>
  </conditionalFormatting>
  <conditionalFormatting sqref="F974">
    <cfRule type="cellIs" dxfId="5" priority="343" stopIfTrue="1" operator="lessThan">
      <formula>0</formula>
    </cfRule>
  </conditionalFormatting>
  <conditionalFormatting sqref="F975">
    <cfRule type="cellIs" dxfId="5" priority="337" stopIfTrue="1" operator="lessThan">
      <formula>0</formula>
    </cfRule>
  </conditionalFormatting>
  <conditionalFormatting sqref="F976">
    <cfRule type="cellIs" dxfId="5" priority="336" stopIfTrue="1" operator="lessThan">
      <formula>0</formula>
    </cfRule>
  </conditionalFormatting>
  <conditionalFormatting sqref="F977">
    <cfRule type="cellIs" dxfId="5" priority="335" stopIfTrue="1" operator="lessThan">
      <formula>0</formula>
    </cfRule>
  </conditionalFormatting>
  <conditionalFormatting sqref="F978">
    <cfRule type="cellIs" dxfId="5" priority="334" stopIfTrue="1" operator="lessThan">
      <formula>0</formula>
    </cfRule>
  </conditionalFormatting>
  <conditionalFormatting sqref="F979">
    <cfRule type="cellIs" dxfId="5" priority="333" stopIfTrue="1" operator="lessThan">
      <formula>0</formula>
    </cfRule>
  </conditionalFormatting>
  <conditionalFormatting sqref="F980">
    <cfRule type="cellIs" dxfId="5" priority="332" stopIfTrue="1" operator="lessThan">
      <formula>0</formula>
    </cfRule>
  </conditionalFormatting>
  <conditionalFormatting sqref="F981">
    <cfRule type="cellIs" dxfId="5" priority="331" stopIfTrue="1" operator="lessThan">
      <formula>0</formula>
    </cfRule>
  </conditionalFormatting>
  <conditionalFormatting sqref="F982">
    <cfRule type="cellIs" dxfId="5" priority="325" stopIfTrue="1" operator="lessThan">
      <formula>0</formula>
    </cfRule>
  </conditionalFormatting>
  <conditionalFormatting sqref="F983">
    <cfRule type="cellIs" dxfId="5" priority="324" stopIfTrue="1" operator="lessThan">
      <formula>0</formula>
    </cfRule>
  </conditionalFormatting>
  <conditionalFormatting sqref="F984">
    <cfRule type="cellIs" dxfId="5" priority="323" stopIfTrue="1" operator="lessThan">
      <formula>0</formula>
    </cfRule>
  </conditionalFormatting>
  <conditionalFormatting sqref="F985">
    <cfRule type="cellIs" dxfId="5" priority="322" stopIfTrue="1" operator="lessThan">
      <formula>0</formula>
    </cfRule>
  </conditionalFormatting>
  <conditionalFormatting sqref="F986">
    <cfRule type="cellIs" dxfId="5" priority="321" stopIfTrue="1" operator="lessThan">
      <formula>0</formula>
    </cfRule>
  </conditionalFormatting>
  <conditionalFormatting sqref="F987">
    <cfRule type="cellIs" dxfId="5" priority="320" stopIfTrue="1" operator="lessThan">
      <formula>0</formula>
    </cfRule>
  </conditionalFormatting>
  <conditionalFormatting sqref="F988">
    <cfRule type="cellIs" dxfId="5" priority="319" stopIfTrue="1" operator="lessThan">
      <formula>0</formula>
    </cfRule>
  </conditionalFormatting>
  <conditionalFormatting sqref="F989">
    <cfRule type="cellIs" dxfId="5" priority="318" stopIfTrue="1" operator="lessThan">
      <formula>0</formula>
    </cfRule>
  </conditionalFormatting>
  <conditionalFormatting sqref="F990">
    <cfRule type="cellIs" dxfId="5" priority="317" stopIfTrue="1" operator="lessThan">
      <formula>0</formula>
    </cfRule>
  </conditionalFormatting>
  <conditionalFormatting sqref="F991">
    <cfRule type="cellIs" dxfId="5" priority="316" stopIfTrue="1" operator="lessThan">
      <formula>0</formula>
    </cfRule>
  </conditionalFormatting>
  <conditionalFormatting sqref="F992">
    <cfRule type="cellIs" dxfId="5" priority="315" stopIfTrue="1" operator="lessThan">
      <formula>0</formula>
    </cfRule>
  </conditionalFormatting>
  <conditionalFormatting sqref="F993">
    <cfRule type="cellIs" dxfId="5" priority="314" stopIfTrue="1" operator="lessThan">
      <formula>0</formula>
    </cfRule>
  </conditionalFormatting>
  <conditionalFormatting sqref="F994">
    <cfRule type="cellIs" dxfId="5" priority="313" stopIfTrue="1" operator="lessThan">
      <formula>0</formula>
    </cfRule>
  </conditionalFormatting>
  <conditionalFormatting sqref="F995">
    <cfRule type="cellIs" dxfId="5" priority="312" stopIfTrue="1" operator="lessThan">
      <formula>0</formula>
    </cfRule>
  </conditionalFormatting>
  <conditionalFormatting sqref="F996">
    <cfRule type="cellIs" dxfId="5" priority="311" stopIfTrue="1" operator="lessThan">
      <formula>0</formula>
    </cfRule>
  </conditionalFormatting>
  <conditionalFormatting sqref="F997">
    <cfRule type="cellIs" dxfId="5" priority="310" stopIfTrue="1" operator="lessThan">
      <formula>0</formula>
    </cfRule>
  </conditionalFormatting>
  <conditionalFormatting sqref="F998">
    <cfRule type="cellIs" dxfId="5" priority="309" stopIfTrue="1" operator="lessThan">
      <formula>0</formula>
    </cfRule>
  </conditionalFormatting>
  <conditionalFormatting sqref="F999">
    <cfRule type="cellIs" dxfId="5" priority="308" stopIfTrue="1" operator="lessThan">
      <formula>0</formula>
    </cfRule>
  </conditionalFormatting>
  <conditionalFormatting sqref="F1000">
    <cfRule type="cellIs" dxfId="5" priority="307" stopIfTrue="1" operator="lessThan">
      <formula>0</formula>
    </cfRule>
  </conditionalFormatting>
  <conditionalFormatting sqref="F1001">
    <cfRule type="cellIs" dxfId="5" priority="306" stopIfTrue="1" operator="lessThan">
      <formula>0</formula>
    </cfRule>
  </conditionalFormatting>
  <conditionalFormatting sqref="F1002">
    <cfRule type="cellIs" dxfId="5" priority="305" stopIfTrue="1" operator="lessThan">
      <formula>0</formula>
    </cfRule>
  </conditionalFormatting>
  <conditionalFormatting sqref="F1003">
    <cfRule type="cellIs" dxfId="5" priority="304" stopIfTrue="1" operator="lessThan">
      <formula>0</formula>
    </cfRule>
  </conditionalFormatting>
  <conditionalFormatting sqref="F1004">
    <cfRule type="cellIs" dxfId="5" priority="303" stopIfTrue="1" operator="lessThan">
      <formula>0</formula>
    </cfRule>
  </conditionalFormatting>
  <conditionalFormatting sqref="F1005">
    <cfRule type="cellIs" dxfId="5" priority="302" stopIfTrue="1" operator="lessThan">
      <formula>0</formula>
    </cfRule>
  </conditionalFormatting>
  <conditionalFormatting sqref="F1006">
    <cfRule type="cellIs" dxfId="5" priority="301" stopIfTrue="1" operator="lessThan">
      <formula>0</formula>
    </cfRule>
  </conditionalFormatting>
  <conditionalFormatting sqref="F1007">
    <cfRule type="cellIs" dxfId="5" priority="300" stopIfTrue="1" operator="lessThan">
      <formula>0</formula>
    </cfRule>
  </conditionalFormatting>
  <conditionalFormatting sqref="F1008">
    <cfRule type="cellIs" dxfId="5" priority="299" stopIfTrue="1" operator="lessThan">
      <formula>0</formula>
    </cfRule>
  </conditionalFormatting>
  <conditionalFormatting sqref="F1009">
    <cfRule type="cellIs" dxfId="5" priority="298" stopIfTrue="1" operator="lessThan">
      <formula>0</formula>
    </cfRule>
  </conditionalFormatting>
  <conditionalFormatting sqref="F1010">
    <cfRule type="cellIs" dxfId="5" priority="297" stopIfTrue="1" operator="lessThan">
      <formula>0</formula>
    </cfRule>
  </conditionalFormatting>
  <conditionalFormatting sqref="F1011">
    <cfRule type="cellIs" dxfId="5" priority="296" stopIfTrue="1" operator="lessThan">
      <formula>0</formula>
    </cfRule>
  </conditionalFormatting>
  <conditionalFormatting sqref="F1012">
    <cfRule type="cellIs" dxfId="5" priority="295" stopIfTrue="1" operator="lessThan">
      <formula>0</formula>
    </cfRule>
  </conditionalFormatting>
  <conditionalFormatting sqref="F1013">
    <cfRule type="cellIs" dxfId="5" priority="294" stopIfTrue="1" operator="lessThan">
      <formula>0</formula>
    </cfRule>
  </conditionalFormatting>
  <conditionalFormatting sqref="F1014">
    <cfRule type="cellIs" dxfId="5" priority="293" stopIfTrue="1" operator="lessThan">
      <formula>0</formula>
    </cfRule>
  </conditionalFormatting>
  <conditionalFormatting sqref="F1015">
    <cfRule type="cellIs" dxfId="5" priority="292" stopIfTrue="1" operator="lessThan">
      <formula>0</formula>
    </cfRule>
  </conditionalFormatting>
  <conditionalFormatting sqref="F1016">
    <cfRule type="cellIs" dxfId="5" priority="291" stopIfTrue="1" operator="lessThan">
      <formula>0</formula>
    </cfRule>
  </conditionalFormatting>
  <conditionalFormatting sqref="F1017">
    <cfRule type="cellIs" dxfId="5" priority="290" stopIfTrue="1" operator="lessThan">
      <formula>0</formula>
    </cfRule>
  </conditionalFormatting>
  <conditionalFormatting sqref="F1018">
    <cfRule type="cellIs" dxfId="5" priority="289" stopIfTrue="1" operator="lessThan">
      <formula>0</formula>
    </cfRule>
  </conditionalFormatting>
  <conditionalFormatting sqref="F1019">
    <cfRule type="cellIs" dxfId="5" priority="288" stopIfTrue="1" operator="lessThan">
      <formula>0</formula>
    </cfRule>
  </conditionalFormatting>
  <conditionalFormatting sqref="F1020">
    <cfRule type="cellIs" dxfId="5" priority="287" stopIfTrue="1" operator="lessThan">
      <formula>0</formula>
    </cfRule>
  </conditionalFormatting>
  <conditionalFormatting sqref="F1021">
    <cfRule type="cellIs" dxfId="5" priority="286" stopIfTrue="1" operator="lessThan">
      <formula>0</formula>
    </cfRule>
  </conditionalFormatting>
  <conditionalFormatting sqref="F1022">
    <cfRule type="cellIs" dxfId="5" priority="284" stopIfTrue="1" operator="lessThan">
      <formula>0</formula>
    </cfRule>
  </conditionalFormatting>
  <conditionalFormatting sqref="F1023">
    <cfRule type="cellIs" dxfId="5" priority="283" stopIfTrue="1" operator="lessThan">
      <formula>0</formula>
    </cfRule>
  </conditionalFormatting>
  <conditionalFormatting sqref="F1024">
    <cfRule type="cellIs" dxfId="5" priority="277" stopIfTrue="1" operator="lessThan">
      <formula>0</formula>
    </cfRule>
  </conditionalFormatting>
  <conditionalFormatting sqref="F1025">
    <cfRule type="cellIs" dxfId="5" priority="276" stopIfTrue="1" operator="lessThan">
      <formula>0</formula>
    </cfRule>
  </conditionalFormatting>
  <conditionalFormatting sqref="F1026">
    <cfRule type="cellIs" dxfId="5" priority="275" stopIfTrue="1" operator="lessThan">
      <formula>0</formula>
    </cfRule>
  </conditionalFormatting>
  <conditionalFormatting sqref="F1027">
    <cfRule type="cellIs" dxfId="5" priority="274" stopIfTrue="1" operator="lessThan">
      <formula>0</formula>
    </cfRule>
  </conditionalFormatting>
  <conditionalFormatting sqref="F1028">
    <cfRule type="cellIs" dxfId="5" priority="273" stopIfTrue="1" operator="lessThan">
      <formula>0</formula>
    </cfRule>
  </conditionalFormatting>
  <conditionalFormatting sqref="F1029">
    <cfRule type="cellIs" dxfId="5" priority="272" stopIfTrue="1" operator="lessThan">
      <formula>0</formula>
    </cfRule>
  </conditionalFormatting>
  <conditionalFormatting sqref="F1030">
    <cfRule type="cellIs" dxfId="5" priority="271" stopIfTrue="1" operator="lessThan">
      <formula>0</formula>
    </cfRule>
  </conditionalFormatting>
  <conditionalFormatting sqref="F1031">
    <cfRule type="cellIs" dxfId="5" priority="270" stopIfTrue="1" operator="lessThan">
      <formula>0</formula>
    </cfRule>
  </conditionalFormatting>
  <conditionalFormatting sqref="F1032">
    <cfRule type="cellIs" dxfId="5" priority="269" stopIfTrue="1" operator="lessThan">
      <formula>0</formula>
    </cfRule>
  </conditionalFormatting>
  <conditionalFormatting sqref="F1033">
    <cfRule type="cellIs" dxfId="5" priority="268" stopIfTrue="1" operator="lessThan">
      <formula>0</formula>
    </cfRule>
  </conditionalFormatting>
  <conditionalFormatting sqref="F1034">
    <cfRule type="cellIs" dxfId="5" priority="267" stopIfTrue="1" operator="lessThan">
      <formula>0</formula>
    </cfRule>
  </conditionalFormatting>
  <conditionalFormatting sqref="F1035">
    <cfRule type="cellIs" dxfId="5" priority="266" stopIfTrue="1" operator="lessThan">
      <formula>0</formula>
    </cfRule>
  </conditionalFormatting>
  <conditionalFormatting sqref="F1036">
    <cfRule type="cellIs" dxfId="5" priority="265" stopIfTrue="1" operator="lessThan">
      <formula>0</formula>
    </cfRule>
  </conditionalFormatting>
  <conditionalFormatting sqref="F1037">
    <cfRule type="cellIs" dxfId="5" priority="264" stopIfTrue="1" operator="lessThan">
      <formula>0</formula>
    </cfRule>
  </conditionalFormatting>
  <conditionalFormatting sqref="F1038">
    <cfRule type="cellIs" dxfId="5" priority="263" stopIfTrue="1" operator="lessThan">
      <formula>0</formula>
    </cfRule>
  </conditionalFormatting>
  <conditionalFormatting sqref="F1039">
    <cfRule type="cellIs" dxfId="5" priority="262" stopIfTrue="1" operator="lessThan">
      <formula>0</formula>
    </cfRule>
  </conditionalFormatting>
  <conditionalFormatting sqref="F1040">
    <cfRule type="cellIs" dxfId="5" priority="261" stopIfTrue="1" operator="lessThan">
      <formula>0</formula>
    </cfRule>
  </conditionalFormatting>
  <conditionalFormatting sqref="F1041">
    <cfRule type="cellIs" dxfId="5" priority="260" stopIfTrue="1" operator="lessThan">
      <formula>0</formula>
    </cfRule>
  </conditionalFormatting>
  <conditionalFormatting sqref="F1042">
    <cfRule type="cellIs" dxfId="5" priority="259" stopIfTrue="1" operator="lessThan">
      <formula>0</formula>
    </cfRule>
  </conditionalFormatting>
  <conditionalFormatting sqref="F1043">
    <cfRule type="cellIs" dxfId="5" priority="258" stopIfTrue="1" operator="lessThan">
      <formula>0</formula>
    </cfRule>
  </conditionalFormatting>
  <conditionalFormatting sqref="F1044">
    <cfRule type="cellIs" dxfId="5" priority="257" stopIfTrue="1" operator="lessThan">
      <formula>0</formula>
    </cfRule>
  </conditionalFormatting>
  <conditionalFormatting sqref="F1045">
    <cfRule type="cellIs" dxfId="5" priority="256" stopIfTrue="1" operator="lessThan">
      <formula>0</formula>
    </cfRule>
  </conditionalFormatting>
  <conditionalFormatting sqref="F1046">
    <cfRule type="cellIs" dxfId="5" priority="255" stopIfTrue="1" operator="lessThan">
      <formula>0</formula>
    </cfRule>
  </conditionalFormatting>
  <conditionalFormatting sqref="F1047">
    <cfRule type="cellIs" dxfId="5" priority="254" stopIfTrue="1" operator="lessThan">
      <formula>0</formula>
    </cfRule>
  </conditionalFormatting>
  <conditionalFormatting sqref="F1048">
    <cfRule type="cellIs" dxfId="5" priority="253" stopIfTrue="1" operator="lessThan">
      <formula>0</formula>
    </cfRule>
  </conditionalFormatting>
  <conditionalFormatting sqref="F1049">
    <cfRule type="cellIs" dxfId="5" priority="252" stopIfTrue="1" operator="lessThan">
      <formula>0</formula>
    </cfRule>
  </conditionalFormatting>
  <conditionalFormatting sqref="F1050">
    <cfRule type="cellIs" dxfId="5" priority="251" stopIfTrue="1" operator="lessThan">
      <formula>0</formula>
    </cfRule>
  </conditionalFormatting>
  <conditionalFormatting sqref="F1051">
    <cfRule type="cellIs" dxfId="5" priority="250" stopIfTrue="1" operator="lessThan">
      <formula>0</formula>
    </cfRule>
  </conditionalFormatting>
  <conditionalFormatting sqref="F1052">
    <cfRule type="cellIs" dxfId="5" priority="249" stopIfTrue="1" operator="lessThan">
      <formula>0</formula>
    </cfRule>
  </conditionalFormatting>
  <conditionalFormatting sqref="F1053">
    <cfRule type="cellIs" dxfId="5" priority="248" stopIfTrue="1" operator="lessThan">
      <formula>0</formula>
    </cfRule>
  </conditionalFormatting>
  <conditionalFormatting sqref="F1054">
    <cfRule type="cellIs" dxfId="5" priority="247" stopIfTrue="1" operator="lessThan">
      <formula>0</formula>
    </cfRule>
  </conditionalFormatting>
  <conditionalFormatting sqref="F1055">
    <cfRule type="cellIs" dxfId="5" priority="246" stopIfTrue="1" operator="lessThan">
      <formula>0</formula>
    </cfRule>
  </conditionalFormatting>
  <conditionalFormatting sqref="F1056">
    <cfRule type="cellIs" dxfId="5" priority="245" stopIfTrue="1" operator="lessThan">
      <formula>0</formula>
    </cfRule>
  </conditionalFormatting>
  <conditionalFormatting sqref="F1057">
    <cfRule type="cellIs" dxfId="5" priority="244" stopIfTrue="1" operator="lessThan">
      <formula>0</formula>
    </cfRule>
  </conditionalFormatting>
  <conditionalFormatting sqref="F1058">
    <cfRule type="cellIs" dxfId="5" priority="243" stopIfTrue="1" operator="lessThan">
      <formula>0</formula>
    </cfRule>
  </conditionalFormatting>
  <conditionalFormatting sqref="F1059">
    <cfRule type="cellIs" dxfId="5" priority="242" stopIfTrue="1" operator="lessThan">
      <formula>0</formula>
    </cfRule>
  </conditionalFormatting>
  <conditionalFormatting sqref="F1060">
    <cfRule type="cellIs" dxfId="5" priority="241" stopIfTrue="1" operator="lessThan">
      <formula>0</formula>
    </cfRule>
  </conditionalFormatting>
  <conditionalFormatting sqref="F1061">
    <cfRule type="cellIs" dxfId="5" priority="240" stopIfTrue="1" operator="lessThan">
      <formula>0</formula>
    </cfRule>
  </conditionalFormatting>
  <conditionalFormatting sqref="F1062">
    <cfRule type="cellIs" dxfId="5" priority="239" stopIfTrue="1" operator="lessThan">
      <formula>0</formula>
    </cfRule>
  </conditionalFormatting>
  <conditionalFormatting sqref="F1063">
    <cfRule type="cellIs" dxfId="5" priority="238" stopIfTrue="1" operator="lessThan">
      <formula>0</formula>
    </cfRule>
  </conditionalFormatting>
  <conditionalFormatting sqref="F1064">
    <cfRule type="cellIs" dxfId="5" priority="237" stopIfTrue="1" operator="lessThan">
      <formula>0</formula>
    </cfRule>
  </conditionalFormatting>
  <conditionalFormatting sqref="F1065">
    <cfRule type="cellIs" dxfId="5" priority="236" stopIfTrue="1" operator="lessThan">
      <formula>0</formula>
    </cfRule>
  </conditionalFormatting>
  <conditionalFormatting sqref="F1066">
    <cfRule type="cellIs" dxfId="5" priority="235" stopIfTrue="1" operator="lessThan">
      <formula>0</formula>
    </cfRule>
  </conditionalFormatting>
  <conditionalFormatting sqref="F1067">
    <cfRule type="cellIs" dxfId="5" priority="234" stopIfTrue="1" operator="lessThan">
      <formula>0</formula>
    </cfRule>
  </conditionalFormatting>
  <conditionalFormatting sqref="F1068">
    <cfRule type="cellIs" dxfId="5" priority="233" stopIfTrue="1" operator="lessThan">
      <formula>0</formula>
    </cfRule>
  </conditionalFormatting>
  <conditionalFormatting sqref="F1069">
    <cfRule type="cellIs" dxfId="5" priority="232" stopIfTrue="1" operator="lessThan">
      <formula>0</formula>
    </cfRule>
  </conditionalFormatting>
  <conditionalFormatting sqref="F1070">
    <cfRule type="cellIs" dxfId="5" priority="231" stopIfTrue="1" operator="lessThan">
      <formula>0</formula>
    </cfRule>
  </conditionalFormatting>
  <conditionalFormatting sqref="F1071">
    <cfRule type="cellIs" dxfId="5" priority="230" stopIfTrue="1" operator="lessThan">
      <formula>0</formula>
    </cfRule>
  </conditionalFormatting>
  <conditionalFormatting sqref="F1072">
    <cfRule type="cellIs" dxfId="5" priority="229" stopIfTrue="1" operator="lessThan">
      <formula>0</formula>
    </cfRule>
  </conditionalFormatting>
  <conditionalFormatting sqref="F1073">
    <cfRule type="cellIs" dxfId="5" priority="228" stopIfTrue="1" operator="lessThan">
      <formula>0</formula>
    </cfRule>
  </conditionalFormatting>
  <conditionalFormatting sqref="F1074">
    <cfRule type="cellIs" dxfId="5" priority="227" stopIfTrue="1" operator="lessThan">
      <formula>0</formula>
    </cfRule>
  </conditionalFormatting>
  <conditionalFormatting sqref="F1075">
    <cfRule type="cellIs" dxfId="5" priority="226" stopIfTrue="1" operator="lessThan">
      <formula>0</formula>
    </cfRule>
  </conditionalFormatting>
  <conditionalFormatting sqref="F1076">
    <cfRule type="cellIs" dxfId="5" priority="225" stopIfTrue="1" operator="lessThan">
      <formula>0</formula>
    </cfRule>
  </conditionalFormatting>
  <conditionalFormatting sqref="F1077">
    <cfRule type="cellIs" dxfId="5" priority="224" stopIfTrue="1" operator="lessThan">
      <formula>0</formula>
    </cfRule>
  </conditionalFormatting>
  <conditionalFormatting sqref="F1078">
    <cfRule type="cellIs" dxfId="5" priority="223" stopIfTrue="1" operator="lessThan">
      <formula>0</formula>
    </cfRule>
  </conditionalFormatting>
  <conditionalFormatting sqref="F1079">
    <cfRule type="cellIs" dxfId="5" priority="222" stopIfTrue="1" operator="lessThan">
      <formula>0</formula>
    </cfRule>
  </conditionalFormatting>
  <conditionalFormatting sqref="F1080">
    <cfRule type="cellIs" dxfId="5" priority="221" stopIfTrue="1" operator="lessThan">
      <formula>0</formula>
    </cfRule>
  </conditionalFormatting>
  <conditionalFormatting sqref="F1081">
    <cfRule type="cellIs" dxfId="5" priority="220" stopIfTrue="1" operator="lessThan">
      <formula>0</formula>
    </cfRule>
  </conditionalFormatting>
  <conditionalFormatting sqref="F1082">
    <cfRule type="cellIs" dxfId="5" priority="219" stopIfTrue="1" operator="lessThan">
      <formula>0</formula>
    </cfRule>
  </conditionalFormatting>
  <conditionalFormatting sqref="F1083">
    <cfRule type="cellIs" dxfId="5" priority="218" stopIfTrue="1" operator="lessThan">
      <formula>0</formula>
    </cfRule>
  </conditionalFormatting>
  <conditionalFormatting sqref="F1084">
    <cfRule type="cellIs" dxfId="5" priority="217" stopIfTrue="1" operator="lessThan">
      <formula>0</formula>
    </cfRule>
  </conditionalFormatting>
  <conditionalFormatting sqref="F1085">
    <cfRule type="cellIs" dxfId="5" priority="216" stopIfTrue="1" operator="lessThan">
      <formula>0</formula>
    </cfRule>
  </conditionalFormatting>
  <conditionalFormatting sqref="F1086">
    <cfRule type="cellIs" dxfId="5" priority="215" stopIfTrue="1" operator="lessThan">
      <formula>0</formula>
    </cfRule>
  </conditionalFormatting>
  <conditionalFormatting sqref="F1087">
    <cfRule type="cellIs" dxfId="5" priority="214" stopIfTrue="1" operator="lessThan">
      <formula>0</formula>
    </cfRule>
  </conditionalFormatting>
  <conditionalFormatting sqref="F1088">
    <cfRule type="cellIs" dxfId="5" priority="213" stopIfTrue="1" operator="lessThan">
      <formula>0</formula>
    </cfRule>
  </conditionalFormatting>
  <conditionalFormatting sqref="F1089">
    <cfRule type="cellIs" dxfId="5" priority="212" stopIfTrue="1" operator="lessThan">
      <formula>0</formula>
    </cfRule>
  </conditionalFormatting>
  <conditionalFormatting sqref="F1090">
    <cfRule type="cellIs" dxfId="5" priority="211" stopIfTrue="1" operator="lessThan">
      <formula>0</formula>
    </cfRule>
  </conditionalFormatting>
  <conditionalFormatting sqref="F1091">
    <cfRule type="cellIs" dxfId="5" priority="210" stopIfTrue="1" operator="lessThan">
      <formula>0</formula>
    </cfRule>
  </conditionalFormatting>
  <conditionalFormatting sqref="F1092">
    <cfRule type="cellIs" dxfId="5" priority="209" stopIfTrue="1" operator="lessThan">
      <formula>0</formula>
    </cfRule>
  </conditionalFormatting>
  <conditionalFormatting sqref="F1093">
    <cfRule type="cellIs" dxfId="5" priority="208" stopIfTrue="1" operator="lessThan">
      <formula>0</formula>
    </cfRule>
  </conditionalFormatting>
  <conditionalFormatting sqref="F1094">
    <cfRule type="cellIs" dxfId="5" priority="207" stopIfTrue="1" operator="lessThan">
      <formula>0</formula>
    </cfRule>
  </conditionalFormatting>
  <conditionalFormatting sqref="F1095">
    <cfRule type="cellIs" dxfId="5" priority="206" stopIfTrue="1" operator="lessThan">
      <formula>0</formula>
    </cfRule>
  </conditionalFormatting>
  <conditionalFormatting sqref="F1096">
    <cfRule type="cellIs" dxfId="5" priority="205" stopIfTrue="1" operator="lessThan">
      <formula>0</formula>
    </cfRule>
  </conditionalFormatting>
  <conditionalFormatting sqref="F1097">
    <cfRule type="cellIs" dxfId="5" priority="204" stopIfTrue="1" operator="lessThan">
      <formula>0</formula>
    </cfRule>
  </conditionalFormatting>
  <conditionalFormatting sqref="F1098">
    <cfRule type="cellIs" dxfId="5" priority="203" stopIfTrue="1" operator="lessThan">
      <formula>0</formula>
    </cfRule>
  </conditionalFormatting>
  <conditionalFormatting sqref="F1099">
    <cfRule type="cellIs" dxfId="5" priority="202" stopIfTrue="1" operator="lessThan">
      <formula>0</formula>
    </cfRule>
  </conditionalFormatting>
  <conditionalFormatting sqref="F1100">
    <cfRule type="cellIs" dxfId="5" priority="201" stopIfTrue="1" operator="lessThan">
      <formula>0</formula>
    </cfRule>
  </conditionalFormatting>
  <conditionalFormatting sqref="F1101">
    <cfRule type="cellIs" dxfId="5" priority="200" stopIfTrue="1" operator="lessThan">
      <formula>0</formula>
    </cfRule>
  </conditionalFormatting>
  <conditionalFormatting sqref="F1102">
    <cfRule type="cellIs" dxfId="5" priority="199" stopIfTrue="1" operator="lessThan">
      <formula>0</formula>
    </cfRule>
  </conditionalFormatting>
  <conditionalFormatting sqref="F1103">
    <cfRule type="cellIs" dxfId="5" priority="198" stopIfTrue="1" operator="lessThan">
      <formula>0</formula>
    </cfRule>
  </conditionalFormatting>
  <conditionalFormatting sqref="F1104">
    <cfRule type="cellIs" dxfId="5" priority="197" stopIfTrue="1" operator="lessThan">
      <formula>0</formula>
    </cfRule>
  </conditionalFormatting>
  <conditionalFormatting sqref="F1105">
    <cfRule type="cellIs" dxfId="5" priority="196" stopIfTrue="1" operator="lessThan">
      <formula>0</formula>
    </cfRule>
  </conditionalFormatting>
  <conditionalFormatting sqref="F1106">
    <cfRule type="cellIs" dxfId="5" priority="195" stopIfTrue="1" operator="lessThan">
      <formula>0</formula>
    </cfRule>
  </conditionalFormatting>
  <conditionalFormatting sqref="F1107">
    <cfRule type="cellIs" dxfId="5" priority="194" stopIfTrue="1" operator="lessThan">
      <formula>0</formula>
    </cfRule>
  </conditionalFormatting>
  <conditionalFormatting sqref="F1108">
    <cfRule type="cellIs" dxfId="5" priority="193" stopIfTrue="1" operator="lessThan">
      <formula>0</formula>
    </cfRule>
  </conditionalFormatting>
  <conditionalFormatting sqref="F1109">
    <cfRule type="cellIs" dxfId="5" priority="192" stopIfTrue="1" operator="lessThan">
      <formula>0</formula>
    </cfRule>
  </conditionalFormatting>
  <conditionalFormatting sqref="F1110">
    <cfRule type="cellIs" dxfId="5" priority="191" stopIfTrue="1" operator="lessThan">
      <formula>0</formula>
    </cfRule>
  </conditionalFormatting>
  <conditionalFormatting sqref="F1111">
    <cfRule type="cellIs" dxfId="5" priority="190" stopIfTrue="1" operator="lessThan">
      <formula>0</formula>
    </cfRule>
  </conditionalFormatting>
  <conditionalFormatting sqref="F1112">
    <cfRule type="cellIs" dxfId="5" priority="189" stopIfTrue="1" operator="lessThan">
      <formula>0</formula>
    </cfRule>
  </conditionalFormatting>
  <conditionalFormatting sqref="F1113">
    <cfRule type="cellIs" dxfId="5" priority="188" stopIfTrue="1" operator="lessThan">
      <formula>0</formula>
    </cfRule>
  </conditionalFormatting>
  <conditionalFormatting sqref="F1114">
    <cfRule type="cellIs" dxfId="5" priority="187" stopIfTrue="1" operator="lessThan">
      <formula>0</formula>
    </cfRule>
  </conditionalFormatting>
  <conditionalFormatting sqref="F1115">
    <cfRule type="cellIs" dxfId="5" priority="186" stopIfTrue="1" operator="lessThan">
      <formula>0</formula>
    </cfRule>
  </conditionalFormatting>
  <conditionalFormatting sqref="F1116">
    <cfRule type="cellIs" dxfId="5" priority="185" stopIfTrue="1" operator="lessThan">
      <formula>0</formula>
    </cfRule>
  </conditionalFormatting>
  <conditionalFormatting sqref="F1117">
    <cfRule type="cellIs" dxfId="5" priority="184" stopIfTrue="1" operator="lessThan">
      <formula>0</formula>
    </cfRule>
  </conditionalFormatting>
  <conditionalFormatting sqref="F1118">
    <cfRule type="cellIs" dxfId="5" priority="183" stopIfTrue="1" operator="lessThan">
      <formula>0</formula>
    </cfRule>
  </conditionalFormatting>
  <conditionalFormatting sqref="F1119">
    <cfRule type="cellIs" dxfId="5" priority="182" stopIfTrue="1" operator="lessThan">
      <formula>0</formula>
    </cfRule>
  </conditionalFormatting>
  <conditionalFormatting sqref="F1120">
    <cfRule type="cellIs" dxfId="5" priority="181" stopIfTrue="1" operator="lessThan">
      <formula>0</formula>
    </cfRule>
  </conditionalFormatting>
  <conditionalFormatting sqref="F1121">
    <cfRule type="cellIs" dxfId="5" priority="180" stopIfTrue="1" operator="lessThan">
      <formula>0</formula>
    </cfRule>
  </conditionalFormatting>
  <conditionalFormatting sqref="F1122">
    <cfRule type="cellIs" dxfId="5" priority="179" stopIfTrue="1" operator="lessThan">
      <formula>0</formula>
    </cfRule>
  </conditionalFormatting>
  <conditionalFormatting sqref="F1123">
    <cfRule type="cellIs" dxfId="5" priority="178" stopIfTrue="1" operator="lessThan">
      <formula>0</formula>
    </cfRule>
  </conditionalFormatting>
  <conditionalFormatting sqref="F1124">
    <cfRule type="cellIs" dxfId="5" priority="177" stopIfTrue="1" operator="lessThan">
      <formula>0</formula>
    </cfRule>
  </conditionalFormatting>
  <conditionalFormatting sqref="F1125">
    <cfRule type="cellIs" dxfId="5" priority="176" stopIfTrue="1" operator="lessThan">
      <formula>0</formula>
    </cfRule>
  </conditionalFormatting>
  <conditionalFormatting sqref="F1126">
    <cfRule type="cellIs" dxfId="5" priority="175" stopIfTrue="1" operator="lessThan">
      <formula>0</formula>
    </cfRule>
  </conditionalFormatting>
  <conditionalFormatting sqref="F1127">
    <cfRule type="cellIs" dxfId="5" priority="174" stopIfTrue="1" operator="lessThan">
      <formula>0</formula>
    </cfRule>
  </conditionalFormatting>
  <conditionalFormatting sqref="F1128">
    <cfRule type="cellIs" dxfId="5" priority="173" stopIfTrue="1" operator="lessThan">
      <formula>0</formula>
    </cfRule>
  </conditionalFormatting>
  <conditionalFormatting sqref="F1129">
    <cfRule type="cellIs" dxfId="5" priority="172" stopIfTrue="1" operator="lessThan">
      <formula>0</formula>
    </cfRule>
  </conditionalFormatting>
  <conditionalFormatting sqref="F1130">
    <cfRule type="cellIs" dxfId="5" priority="171" stopIfTrue="1" operator="lessThan">
      <formula>0</formula>
    </cfRule>
  </conditionalFormatting>
  <conditionalFormatting sqref="F1131">
    <cfRule type="cellIs" dxfId="5" priority="170" stopIfTrue="1" operator="lessThan">
      <formula>0</formula>
    </cfRule>
  </conditionalFormatting>
  <conditionalFormatting sqref="F1132">
    <cfRule type="cellIs" dxfId="5" priority="169" stopIfTrue="1" operator="lessThan">
      <formula>0</formula>
    </cfRule>
  </conditionalFormatting>
  <conditionalFormatting sqref="F1133">
    <cfRule type="cellIs" dxfId="5" priority="168" stopIfTrue="1" operator="lessThan">
      <formula>0</formula>
    </cfRule>
  </conditionalFormatting>
  <conditionalFormatting sqref="F1134">
    <cfRule type="cellIs" dxfId="5" priority="167" stopIfTrue="1" operator="lessThan">
      <formula>0</formula>
    </cfRule>
  </conditionalFormatting>
  <conditionalFormatting sqref="F1135">
    <cfRule type="cellIs" dxfId="5" priority="166" stopIfTrue="1" operator="lessThan">
      <formula>0</formula>
    </cfRule>
  </conditionalFormatting>
  <conditionalFormatting sqref="F1136">
    <cfRule type="cellIs" dxfId="5" priority="165" stopIfTrue="1" operator="lessThan">
      <formula>0</formula>
    </cfRule>
  </conditionalFormatting>
  <conditionalFormatting sqref="F1137">
    <cfRule type="cellIs" dxfId="5" priority="164" stopIfTrue="1" operator="lessThan">
      <formula>0</formula>
    </cfRule>
  </conditionalFormatting>
  <conditionalFormatting sqref="F1138">
    <cfRule type="cellIs" dxfId="5" priority="163" stopIfTrue="1" operator="lessThan">
      <formula>0</formula>
    </cfRule>
  </conditionalFormatting>
  <conditionalFormatting sqref="F1139">
    <cfRule type="cellIs" dxfId="5" priority="162" stopIfTrue="1" operator="lessThan">
      <formula>0</formula>
    </cfRule>
  </conditionalFormatting>
  <conditionalFormatting sqref="F1140">
    <cfRule type="cellIs" dxfId="5" priority="161" stopIfTrue="1" operator="lessThan">
      <formula>0</formula>
    </cfRule>
  </conditionalFormatting>
  <conditionalFormatting sqref="F1141">
    <cfRule type="cellIs" dxfId="5" priority="160" stopIfTrue="1" operator="lessThan">
      <formula>0</formula>
    </cfRule>
  </conditionalFormatting>
  <conditionalFormatting sqref="F1142">
    <cfRule type="cellIs" dxfId="5" priority="159" stopIfTrue="1" operator="lessThan">
      <formula>0</formula>
    </cfRule>
  </conditionalFormatting>
  <conditionalFormatting sqref="F1143">
    <cfRule type="cellIs" dxfId="5" priority="158" stopIfTrue="1" operator="lessThan">
      <formula>0</formula>
    </cfRule>
  </conditionalFormatting>
  <conditionalFormatting sqref="F1144">
    <cfRule type="cellIs" dxfId="5" priority="157" stopIfTrue="1" operator="lessThan">
      <formula>0</formula>
    </cfRule>
  </conditionalFormatting>
  <conditionalFormatting sqref="F1145">
    <cfRule type="cellIs" dxfId="5" priority="156" stopIfTrue="1" operator="lessThan">
      <formula>0</formula>
    </cfRule>
  </conditionalFormatting>
  <conditionalFormatting sqref="F1146">
    <cfRule type="cellIs" dxfId="5" priority="155" stopIfTrue="1" operator="lessThan">
      <formula>0</formula>
    </cfRule>
  </conditionalFormatting>
  <conditionalFormatting sqref="F1147">
    <cfRule type="cellIs" dxfId="5" priority="154" stopIfTrue="1" operator="lessThan">
      <formula>0</formula>
    </cfRule>
  </conditionalFormatting>
  <conditionalFormatting sqref="F1148">
    <cfRule type="cellIs" dxfId="5" priority="153" stopIfTrue="1" operator="lessThan">
      <formula>0</formula>
    </cfRule>
  </conditionalFormatting>
  <conditionalFormatting sqref="F1149">
    <cfRule type="cellIs" dxfId="5" priority="152" stopIfTrue="1" operator="lessThan">
      <formula>0</formula>
    </cfRule>
  </conditionalFormatting>
  <conditionalFormatting sqref="F1150">
    <cfRule type="cellIs" dxfId="5" priority="151" stopIfTrue="1" operator="lessThan">
      <formula>0</formula>
    </cfRule>
  </conditionalFormatting>
  <conditionalFormatting sqref="F1151">
    <cfRule type="cellIs" dxfId="5" priority="150" stopIfTrue="1" operator="lessThan">
      <formula>0</formula>
    </cfRule>
  </conditionalFormatting>
  <conditionalFormatting sqref="F1152">
    <cfRule type="cellIs" dxfId="5" priority="149" stopIfTrue="1" operator="lessThan">
      <formula>0</formula>
    </cfRule>
  </conditionalFormatting>
  <conditionalFormatting sqref="F1153">
    <cfRule type="cellIs" dxfId="5" priority="148" stopIfTrue="1" operator="lessThan">
      <formula>0</formula>
    </cfRule>
  </conditionalFormatting>
  <conditionalFormatting sqref="F1154">
    <cfRule type="cellIs" dxfId="5" priority="147" stopIfTrue="1" operator="lessThan">
      <formula>0</formula>
    </cfRule>
  </conditionalFormatting>
  <conditionalFormatting sqref="F1155">
    <cfRule type="cellIs" dxfId="5" priority="146" stopIfTrue="1" operator="lessThan">
      <formula>0</formula>
    </cfRule>
  </conditionalFormatting>
  <conditionalFormatting sqref="F1156">
    <cfRule type="cellIs" dxfId="5" priority="145" stopIfTrue="1" operator="lessThan">
      <formula>0</formula>
    </cfRule>
  </conditionalFormatting>
  <conditionalFormatting sqref="F1157">
    <cfRule type="cellIs" dxfId="5" priority="144" stopIfTrue="1" operator="lessThan">
      <formula>0</formula>
    </cfRule>
  </conditionalFormatting>
  <conditionalFormatting sqref="F1158">
    <cfRule type="cellIs" dxfId="5" priority="143" stopIfTrue="1" operator="lessThan">
      <formula>0</formula>
    </cfRule>
  </conditionalFormatting>
  <conditionalFormatting sqref="F1159">
    <cfRule type="cellIs" dxfId="5" priority="142" stopIfTrue="1" operator="lessThan">
      <formula>0</formula>
    </cfRule>
  </conditionalFormatting>
  <conditionalFormatting sqref="F1160">
    <cfRule type="cellIs" dxfId="5" priority="141" stopIfTrue="1" operator="lessThan">
      <formula>0</formula>
    </cfRule>
  </conditionalFormatting>
  <conditionalFormatting sqref="F1161">
    <cfRule type="cellIs" dxfId="5" priority="140" stopIfTrue="1" operator="lessThan">
      <formula>0</formula>
    </cfRule>
  </conditionalFormatting>
  <conditionalFormatting sqref="F1162">
    <cfRule type="cellIs" dxfId="5" priority="139" stopIfTrue="1" operator="lessThan">
      <formula>0</formula>
    </cfRule>
  </conditionalFormatting>
  <conditionalFormatting sqref="F1163">
    <cfRule type="cellIs" dxfId="5" priority="138" stopIfTrue="1" operator="lessThan">
      <formula>0</formula>
    </cfRule>
  </conditionalFormatting>
  <conditionalFormatting sqref="F1164">
    <cfRule type="cellIs" dxfId="5" priority="137" stopIfTrue="1" operator="lessThan">
      <formula>0</formula>
    </cfRule>
  </conditionalFormatting>
  <conditionalFormatting sqref="F1165">
    <cfRule type="cellIs" dxfId="5" priority="136" stopIfTrue="1" operator="lessThan">
      <formula>0</formula>
    </cfRule>
  </conditionalFormatting>
  <conditionalFormatting sqref="F1166">
    <cfRule type="cellIs" dxfId="5" priority="135" stopIfTrue="1" operator="lessThan">
      <formula>0</formula>
    </cfRule>
  </conditionalFormatting>
  <conditionalFormatting sqref="F1167">
    <cfRule type="cellIs" dxfId="5" priority="134" stopIfTrue="1" operator="lessThan">
      <formula>0</formula>
    </cfRule>
  </conditionalFormatting>
  <conditionalFormatting sqref="F1168">
    <cfRule type="cellIs" dxfId="5" priority="133" stopIfTrue="1" operator="lessThan">
      <formula>0</formula>
    </cfRule>
  </conditionalFormatting>
  <conditionalFormatting sqref="F1169">
    <cfRule type="cellIs" dxfId="5" priority="132" stopIfTrue="1" operator="lessThan">
      <formula>0</formula>
    </cfRule>
  </conditionalFormatting>
  <conditionalFormatting sqref="F1170">
    <cfRule type="cellIs" dxfId="5" priority="131" stopIfTrue="1" operator="lessThan">
      <formula>0</formula>
    </cfRule>
  </conditionalFormatting>
  <conditionalFormatting sqref="F1171">
    <cfRule type="cellIs" dxfId="5" priority="130" stopIfTrue="1" operator="lessThan">
      <formula>0</formula>
    </cfRule>
  </conditionalFormatting>
  <conditionalFormatting sqref="F1172">
    <cfRule type="cellIs" dxfId="5" priority="129" stopIfTrue="1" operator="lessThan">
      <formula>0</formula>
    </cfRule>
  </conditionalFormatting>
  <conditionalFormatting sqref="F1173">
    <cfRule type="cellIs" dxfId="5" priority="128" stopIfTrue="1" operator="lessThan">
      <formula>0</formula>
    </cfRule>
  </conditionalFormatting>
  <conditionalFormatting sqref="F1174">
    <cfRule type="cellIs" dxfId="5" priority="127" stopIfTrue="1" operator="lessThan">
      <formula>0</formula>
    </cfRule>
  </conditionalFormatting>
  <conditionalFormatting sqref="F1175">
    <cfRule type="cellIs" dxfId="5" priority="126" stopIfTrue="1" operator="lessThan">
      <formula>0</formula>
    </cfRule>
  </conditionalFormatting>
  <conditionalFormatting sqref="F1176">
    <cfRule type="cellIs" dxfId="5" priority="125" stopIfTrue="1" operator="lessThan">
      <formula>0</formula>
    </cfRule>
  </conditionalFormatting>
  <conditionalFormatting sqref="F1177">
    <cfRule type="cellIs" dxfId="5" priority="124" stopIfTrue="1" operator="lessThan">
      <formula>0</formula>
    </cfRule>
  </conditionalFormatting>
  <conditionalFormatting sqref="F1178">
    <cfRule type="cellIs" dxfId="5" priority="123" stopIfTrue="1" operator="lessThan">
      <formula>0</formula>
    </cfRule>
  </conditionalFormatting>
  <conditionalFormatting sqref="F1179">
    <cfRule type="cellIs" dxfId="5" priority="122" stopIfTrue="1" operator="lessThan">
      <formula>0</formula>
    </cfRule>
  </conditionalFormatting>
  <conditionalFormatting sqref="F1180">
    <cfRule type="cellIs" dxfId="5" priority="121" stopIfTrue="1" operator="lessThan">
      <formula>0</formula>
    </cfRule>
  </conditionalFormatting>
  <conditionalFormatting sqref="F1181">
    <cfRule type="cellIs" dxfId="5" priority="120" stopIfTrue="1" operator="lessThan">
      <formula>0</formula>
    </cfRule>
  </conditionalFormatting>
  <conditionalFormatting sqref="F1182">
    <cfRule type="cellIs" dxfId="5" priority="119" stopIfTrue="1" operator="lessThan">
      <formula>0</formula>
    </cfRule>
  </conditionalFormatting>
  <conditionalFormatting sqref="F1183">
    <cfRule type="cellIs" dxfId="5" priority="118" stopIfTrue="1" operator="lessThan">
      <formula>0</formula>
    </cfRule>
  </conditionalFormatting>
  <conditionalFormatting sqref="F1184">
    <cfRule type="cellIs" dxfId="5" priority="117" stopIfTrue="1" operator="lessThan">
      <formula>0</formula>
    </cfRule>
  </conditionalFormatting>
  <conditionalFormatting sqref="F1185">
    <cfRule type="cellIs" dxfId="5" priority="116" stopIfTrue="1" operator="lessThan">
      <formula>0</formula>
    </cfRule>
  </conditionalFormatting>
  <conditionalFormatting sqref="F1186">
    <cfRule type="cellIs" dxfId="5" priority="115" stopIfTrue="1" operator="lessThan">
      <formula>0</formula>
    </cfRule>
  </conditionalFormatting>
  <conditionalFormatting sqref="F1187">
    <cfRule type="cellIs" dxfId="5" priority="114" stopIfTrue="1" operator="lessThan">
      <formula>0</formula>
    </cfRule>
  </conditionalFormatting>
  <conditionalFormatting sqref="F1188">
    <cfRule type="cellIs" dxfId="5" priority="113" stopIfTrue="1" operator="lessThan">
      <formula>0</formula>
    </cfRule>
  </conditionalFormatting>
  <conditionalFormatting sqref="F1189">
    <cfRule type="cellIs" dxfId="5" priority="112" stopIfTrue="1" operator="lessThan">
      <formula>0</formula>
    </cfRule>
  </conditionalFormatting>
  <conditionalFormatting sqref="F1190">
    <cfRule type="cellIs" dxfId="5" priority="97" stopIfTrue="1" operator="lessThan">
      <formula>0</formula>
    </cfRule>
  </conditionalFormatting>
  <conditionalFormatting sqref="F1191">
    <cfRule type="cellIs" dxfId="5" priority="96" stopIfTrue="1" operator="lessThan">
      <formula>0</formula>
    </cfRule>
  </conditionalFormatting>
  <conditionalFormatting sqref="F1192">
    <cfRule type="cellIs" dxfId="5" priority="95" stopIfTrue="1" operator="lessThan">
      <formula>0</formula>
    </cfRule>
  </conditionalFormatting>
  <conditionalFormatting sqref="F1193">
    <cfRule type="cellIs" dxfId="5" priority="94" stopIfTrue="1" operator="lessThan">
      <formula>0</formula>
    </cfRule>
  </conditionalFormatting>
  <conditionalFormatting sqref="F1194">
    <cfRule type="cellIs" dxfId="5" priority="93" stopIfTrue="1" operator="lessThan">
      <formula>0</formula>
    </cfRule>
  </conditionalFormatting>
  <conditionalFormatting sqref="F1196">
    <cfRule type="cellIs" dxfId="5" priority="92" stopIfTrue="1" operator="lessThan">
      <formula>0</formula>
    </cfRule>
  </conditionalFormatting>
  <conditionalFormatting sqref="F1197">
    <cfRule type="cellIs" dxfId="5" priority="91" stopIfTrue="1" operator="lessThan">
      <formula>0</formula>
    </cfRule>
  </conditionalFormatting>
  <conditionalFormatting sqref="F1198">
    <cfRule type="cellIs" dxfId="5" priority="90" stopIfTrue="1" operator="lessThan">
      <formula>0</formula>
    </cfRule>
  </conditionalFormatting>
  <conditionalFormatting sqref="F1199">
    <cfRule type="cellIs" dxfId="5" priority="89" stopIfTrue="1" operator="lessThan">
      <formula>0</formula>
    </cfRule>
  </conditionalFormatting>
  <conditionalFormatting sqref="F1200">
    <cfRule type="cellIs" dxfId="5" priority="88" stopIfTrue="1" operator="lessThan">
      <formula>0</formula>
    </cfRule>
  </conditionalFormatting>
  <conditionalFormatting sqref="F1201">
    <cfRule type="cellIs" dxfId="5" priority="87" stopIfTrue="1" operator="lessThan">
      <formula>0</formula>
    </cfRule>
  </conditionalFormatting>
  <conditionalFormatting sqref="F1202">
    <cfRule type="cellIs" dxfId="5" priority="86" stopIfTrue="1" operator="lessThan">
      <formula>0</formula>
    </cfRule>
  </conditionalFormatting>
  <conditionalFormatting sqref="F1203">
    <cfRule type="cellIs" dxfId="5" priority="85" stopIfTrue="1" operator="lessThan">
      <formula>0</formula>
    </cfRule>
  </conditionalFormatting>
  <conditionalFormatting sqref="F1204">
    <cfRule type="cellIs" dxfId="5" priority="84" stopIfTrue="1" operator="lessThan">
      <formula>0</formula>
    </cfRule>
  </conditionalFormatting>
  <conditionalFormatting sqref="F1205">
    <cfRule type="cellIs" dxfId="5" priority="83" stopIfTrue="1" operator="lessThan">
      <formula>0</formula>
    </cfRule>
  </conditionalFormatting>
  <conditionalFormatting sqref="F1206">
    <cfRule type="cellIs" dxfId="5" priority="82" stopIfTrue="1" operator="lessThan">
      <formula>0</formula>
    </cfRule>
  </conditionalFormatting>
  <conditionalFormatting sqref="F1207">
    <cfRule type="cellIs" dxfId="5" priority="81" stopIfTrue="1" operator="lessThan">
      <formula>0</formula>
    </cfRule>
  </conditionalFormatting>
  <conditionalFormatting sqref="F1208">
    <cfRule type="cellIs" dxfId="5" priority="80" stopIfTrue="1" operator="lessThan">
      <formula>0</formula>
    </cfRule>
  </conditionalFormatting>
  <conditionalFormatting sqref="F1209">
    <cfRule type="cellIs" dxfId="5" priority="79" stopIfTrue="1" operator="lessThan">
      <formula>0</formula>
    </cfRule>
  </conditionalFormatting>
  <conditionalFormatting sqref="F1210">
    <cfRule type="cellIs" dxfId="5" priority="78" stopIfTrue="1" operator="lessThan">
      <formula>0</formula>
    </cfRule>
  </conditionalFormatting>
  <conditionalFormatting sqref="F1211">
    <cfRule type="cellIs" dxfId="5" priority="77" stopIfTrue="1" operator="lessThan">
      <formula>0</formula>
    </cfRule>
  </conditionalFormatting>
  <conditionalFormatting sqref="F1212">
    <cfRule type="cellIs" dxfId="5" priority="76" stopIfTrue="1" operator="lessThan">
      <formula>0</formula>
    </cfRule>
  </conditionalFormatting>
  <conditionalFormatting sqref="F1213">
    <cfRule type="cellIs" dxfId="5" priority="75" stopIfTrue="1" operator="lessThan">
      <formula>0</formula>
    </cfRule>
  </conditionalFormatting>
  <conditionalFormatting sqref="F1214">
    <cfRule type="cellIs" dxfId="5" priority="74" stopIfTrue="1" operator="lessThan">
      <formula>0</formula>
    </cfRule>
  </conditionalFormatting>
  <conditionalFormatting sqref="F1215">
    <cfRule type="cellIs" dxfId="5" priority="73" stopIfTrue="1" operator="lessThan">
      <formula>0</formula>
    </cfRule>
  </conditionalFormatting>
  <conditionalFormatting sqref="F1216">
    <cfRule type="cellIs" dxfId="5" priority="72" stopIfTrue="1" operator="lessThan">
      <formula>0</formula>
    </cfRule>
  </conditionalFormatting>
  <conditionalFormatting sqref="F1217">
    <cfRule type="cellIs" dxfId="5" priority="71" stopIfTrue="1" operator="lessThan">
      <formula>0</formula>
    </cfRule>
  </conditionalFormatting>
  <conditionalFormatting sqref="F1218">
    <cfRule type="cellIs" dxfId="5" priority="70" stopIfTrue="1" operator="lessThan">
      <formula>0</formula>
    </cfRule>
  </conditionalFormatting>
  <conditionalFormatting sqref="F1219">
    <cfRule type="cellIs" dxfId="5" priority="69" stopIfTrue="1" operator="lessThan">
      <formula>0</formula>
    </cfRule>
  </conditionalFormatting>
  <conditionalFormatting sqref="F1220">
    <cfRule type="cellIs" dxfId="5" priority="68" stopIfTrue="1" operator="lessThan">
      <formula>0</formula>
    </cfRule>
  </conditionalFormatting>
  <conditionalFormatting sqref="F1221">
    <cfRule type="cellIs" dxfId="5" priority="67" stopIfTrue="1" operator="lessThan">
      <formula>0</formula>
    </cfRule>
  </conditionalFormatting>
  <conditionalFormatting sqref="F1222">
    <cfRule type="cellIs" dxfId="5" priority="66" stopIfTrue="1" operator="lessThan">
      <formula>0</formula>
    </cfRule>
  </conditionalFormatting>
  <conditionalFormatting sqref="F1223">
    <cfRule type="cellIs" dxfId="5" priority="65" stopIfTrue="1" operator="lessThan">
      <formula>0</formula>
    </cfRule>
  </conditionalFormatting>
  <conditionalFormatting sqref="F1224">
    <cfRule type="cellIs" dxfId="5" priority="63" stopIfTrue="1" operator="lessThan">
      <formula>0</formula>
    </cfRule>
  </conditionalFormatting>
  <conditionalFormatting sqref="F1225">
    <cfRule type="cellIs" dxfId="5" priority="62" stopIfTrue="1" operator="lessThan">
      <formula>0</formula>
    </cfRule>
  </conditionalFormatting>
  <conditionalFormatting sqref="F1226">
    <cfRule type="cellIs" dxfId="5" priority="61" stopIfTrue="1" operator="lessThan">
      <formula>0</formula>
    </cfRule>
  </conditionalFormatting>
  <conditionalFormatting sqref="F1227">
    <cfRule type="cellIs" dxfId="5" priority="60" stopIfTrue="1" operator="lessThan">
      <formula>0</formula>
    </cfRule>
  </conditionalFormatting>
  <conditionalFormatting sqref="F1228">
    <cfRule type="cellIs" dxfId="5" priority="59" stopIfTrue="1" operator="lessThan">
      <formula>0</formula>
    </cfRule>
  </conditionalFormatting>
  <conditionalFormatting sqref="F1229">
    <cfRule type="cellIs" dxfId="5" priority="58" stopIfTrue="1" operator="lessThan">
      <formula>0</formula>
    </cfRule>
  </conditionalFormatting>
  <conditionalFormatting sqref="F1230">
    <cfRule type="cellIs" dxfId="5" priority="57" stopIfTrue="1" operator="lessThan">
      <formula>0</formula>
    </cfRule>
  </conditionalFormatting>
  <conditionalFormatting sqref="F1231">
    <cfRule type="cellIs" dxfId="5" priority="56" stopIfTrue="1" operator="lessThan">
      <formula>0</formula>
    </cfRule>
  </conditionalFormatting>
  <conditionalFormatting sqref="F1232">
    <cfRule type="cellIs" dxfId="5" priority="55" stopIfTrue="1" operator="lessThan">
      <formula>0</formula>
    </cfRule>
  </conditionalFormatting>
  <conditionalFormatting sqref="F1233">
    <cfRule type="cellIs" dxfId="5" priority="54" stopIfTrue="1" operator="lessThan">
      <formula>0</formula>
    </cfRule>
  </conditionalFormatting>
  <conditionalFormatting sqref="F1234">
    <cfRule type="cellIs" dxfId="5" priority="47" stopIfTrue="1" operator="lessThan">
      <formula>0</formula>
    </cfRule>
  </conditionalFormatting>
  <conditionalFormatting sqref="F1235">
    <cfRule type="cellIs" dxfId="5" priority="46" stopIfTrue="1" operator="lessThan">
      <formula>0</formula>
    </cfRule>
  </conditionalFormatting>
  <conditionalFormatting sqref="F1236">
    <cfRule type="cellIs" dxfId="5" priority="45" stopIfTrue="1" operator="lessThan">
      <formula>0</formula>
    </cfRule>
  </conditionalFormatting>
  <conditionalFormatting sqref="F1237">
    <cfRule type="cellIs" dxfId="5" priority="44" stopIfTrue="1" operator="lessThan">
      <formula>0</formula>
    </cfRule>
  </conditionalFormatting>
  <conditionalFormatting sqref="F1238">
    <cfRule type="cellIs" dxfId="5" priority="43" stopIfTrue="1" operator="lessThan">
      <formula>0</formula>
    </cfRule>
  </conditionalFormatting>
  <conditionalFormatting sqref="F1239">
    <cfRule type="cellIs" dxfId="5" priority="42" stopIfTrue="1" operator="lessThan">
      <formula>0</formula>
    </cfRule>
  </conditionalFormatting>
  <conditionalFormatting sqref="F1240">
    <cfRule type="cellIs" dxfId="5" priority="41" stopIfTrue="1" operator="lessThan">
      <formula>0</formula>
    </cfRule>
  </conditionalFormatting>
  <conditionalFormatting sqref="F1241">
    <cfRule type="cellIs" dxfId="5" priority="40" stopIfTrue="1" operator="lessThan">
      <formula>0</formula>
    </cfRule>
  </conditionalFormatting>
  <conditionalFormatting sqref="F1242">
    <cfRule type="cellIs" dxfId="5" priority="39" stopIfTrue="1" operator="lessThan">
      <formula>0</formula>
    </cfRule>
  </conditionalFormatting>
  <conditionalFormatting sqref="F1243">
    <cfRule type="cellIs" dxfId="5" priority="38" stopIfTrue="1" operator="lessThan">
      <formula>0</formula>
    </cfRule>
  </conditionalFormatting>
  <conditionalFormatting sqref="F1244">
    <cfRule type="cellIs" dxfId="5" priority="37" stopIfTrue="1" operator="lessThan">
      <formula>0</formula>
    </cfRule>
  </conditionalFormatting>
  <conditionalFormatting sqref="F1245">
    <cfRule type="cellIs" dxfId="5" priority="36" stopIfTrue="1" operator="lessThan">
      <formula>0</formula>
    </cfRule>
  </conditionalFormatting>
  <conditionalFormatting sqref="F1246">
    <cfRule type="cellIs" dxfId="5" priority="35" stopIfTrue="1" operator="lessThan">
      <formula>0</formula>
    </cfRule>
  </conditionalFormatting>
  <conditionalFormatting sqref="F1247">
    <cfRule type="cellIs" dxfId="5" priority="34" stopIfTrue="1" operator="lessThan">
      <formula>0</formula>
    </cfRule>
  </conditionalFormatting>
  <conditionalFormatting sqref="F1248">
    <cfRule type="cellIs" dxfId="5" priority="33" stopIfTrue="1" operator="lessThan">
      <formula>0</formula>
    </cfRule>
  </conditionalFormatting>
  <conditionalFormatting sqref="F1249">
    <cfRule type="cellIs" dxfId="5" priority="32" stopIfTrue="1" operator="lessThan">
      <formula>0</formula>
    </cfRule>
  </conditionalFormatting>
  <conditionalFormatting sqref="F1250">
    <cfRule type="cellIs" dxfId="5" priority="31" stopIfTrue="1" operator="lessThan">
      <formula>0</formula>
    </cfRule>
  </conditionalFormatting>
  <conditionalFormatting sqref="F1251">
    <cfRule type="cellIs" dxfId="5" priority="30" stopIfTrue="1" operator="lessThan">
      <formula>0</formula>
    </cfRule>
  </conditionalFormatting>
  <conditionalFormatting sqref="F1252">
    <cfRule type="cellIs" dxfId="5" priority="29" stopIfTrue="1" operator="lessThan">
      <formula>0</formula>
    </cfRule>
  </conditionalFormatting>
  <conditionalFormatting sqref="F1253">
    <cfRule type="cellIs" dxfId="5" priority="28" stopIfTrue="1" operator="lessThan">
      <formula>0</formula>
    </cfRule>
  </conditionalFormatting>
  <conditionalFormatting sqref="F1254">
    <cfRule type="cellIs" dxfId="5" priority="27" stopIfTrue="1" operator="lessThan">
      <formula>0</formula>
    </cfRule>
  </conditionalFormatting>
  <conditionalFormatting sqref="F1255">
    <cfRule type="cellIs" dxfId="5" priority="26" stopIfTrue="1" operator="lessThan">
      <formula>0</formula>
    </cfRule>
  </conditionalFormatting>
  <conditionalFormatting sqref="F1256">
    <cfRule type="cellIs" dxfId="5" priority="25" stopIfTrue="1" operator="lessThan">
      <formula>0</formula>
    </cfRule>
  </conditionalFormatting>
  <conditionalFormatting sqref="F1257">
    <cfRule type="cellIs" dxfId="5" priority="24" stopIfTrue="1" operator="lessThan">
      <formula>0</formula>
    </cfRule>
  </conditionalFormatting>
  <conditionalFormatting sqref="F1258">
    <cfRule type="cellIs" dxfId="5" priority="23" stopIfTrue="1" operator="lessThan">
      <formula>0</formula>
    </cfRule>
  </conditionalFormatting>
  <conditionalFormatting sqref="F1259">
    <cfRule type="cellIs" dxfId="5" priority="22" stopIfTrue="1" operator="lessThan">
      <formula>0</formula>
    </cfRule>
  </conditionalFormatting>
  <conditionalFormatting sqref="F1260">
    <cfRule type="cellIs" dxfId="5" priority="19" stopIfTrue="1" operator="lessThan">
      <formula>0</formula>
    </cfRule>
  </conditionalFormatting>
  <conditionalFormatting sqref="F1261">
    <cfRule type="cellIs" dxfId="5" priority="18" stopIfTrue="1" operator="lessThan">
      <formula>0</formula>
    </cfRule>
  </conditionalFormatting>
  <conditionalFormatting sqref="F1262">
    <cfRule type="cellIs" dxfId="5" priority="17" stopIfTrue="1" operator="lessThan">
      <formula>0</formula>
    </cfRule>
  </conditionalFormatting>
  <conditionalFormatting sqref="F1263">
    <cfRule type="cellIs" dxfId="5" priority="16" stopIfTrue="1" operator="lessThan">
      <formula>0</formula>
    </cfRule>
  </conditionalFormatting>
  <conditionalFormatting sqref="F1264">
    <cfRule type="cellIs" dxfId="5" priority="15" stopIfTrue="1" operator="lessThan">
      <formula>0</formula>
    </cfRule>
  </conditionalFormatting>
  <conditionalFormatting sqref="F1265">
    <cfRule type="cellIs" dxfId="5" priority="14" stopIfTrue="1" operator="lessThan">
      <formula>0</formula>
    </cfRule>
  </conditionalFormatting>
  <conditionalFormatting sqref="F1266">
    <cfRule type="cellIs" dxfId="5" priority="5" stopIfTrue="1" operator="lessThan">
      <formula>0</formula>
    </cfRule>
  </conditionalFormatting>
  <conditionalFormatting sqref="F1271">
    <cfRule type="cellIs" dxfId="5" priority="13" stopIfTrue="1" operator="lessThan">
      <formula>0</formula>
    </cfRule>
  </conditionalFormatting>
  <conditionalFormatting sqref="F1272">
    <cfRule type="cellIs" dxfId="5" priority="12" stopIfTrue="1" operator="lessThan">
      <formula>0</formula>
    </cfRule>
  </conditionalFormatting>
  <conditionalFormatting sqref="F1273">
    <cfRule type="cellIs" dxfId="5" priority="11" stopIfTrue="1" operator="lessThan">
      <formula>0</formula>
    </cfRule>
  </conditionalFormatting>
  <conditionalFormatting sqref="F1274">
    <cfRule type="cellIs" dxfId="5" priority="10" stopIfTrue="1" operator="lessThan">
      <formula>0</formula>
    </cfRule>
  </conditionalFormatting>
  <conditionalFormatting sqref="F1275">
    <cfRule type="cellIs" dxfId="5" priority="9" stopIfTrue="1" operator="lessThan">
      <formula>0</formula>
    </cfRule>
  </conditionalFormatting>
  <conditionalFormatting sqref="F1276">
    <cfRule type="cellIs" dxfId="5" priority="8" stopIfTrue="1" operator="lessThan">
      <formula>0</formula>
    </cfRule>
  </conditionalFormatting>
  <conditionalFormatting sqref="F1277">
    <cfRule type="cellIs" dxfId="5" priority="7" stopIfTrue="1" operator="lessThan">
      <formula>0</formula>
    </cfRule>
  </conditionalFormatting>
  <conditionalFormatting sqref="F1278">
    <cfRule type="cellIs" dxfId="5" priority="6" stopIfTrue="1" operator="lessThan">
      <formula>0</formula>
    </cfRule>
  </conditionalFormatting>
  <conditionalFormatting sqref="F228:F241">
    <cfRule type="cellIs" dxfId="5" priority="1085" stopIfTrue="1" operator="lessThan">
      <formula>0</formula>
    </cfRule>
  </conditionalFormatting>
  <conditionalFormatting sqref="F580:F582">
    <cfRule type="cellIs" dxfId="5" priority="739" stopIfTrue="1" operator="lessThan">
      <formula>0</formula>
    </cfRule>
  </conditionalFormatting>
  <conditionalFormatting sqref="F668:F669">
    <cfRule type="cellIs" dxfId="5" priority="653" stopIfTrue="1" operator="lessThan">
      <formula>0</formula>
    </cfRule>
  </conditionalFormatting>
  <conditionalFormatting sqref="F717:F728">
    <cfRule type="cellIs" dxfId="5" priority="602" stopIfTrue="1" operator="lessThan">
      <formula>0</formula>
    </cfRule>
  </conditionalFormatting>
  <conditionalFormatting sqref="F758:F760">
    <cfRule type="cellIs" dxfId="5" priority="572" stopIfTrue="1" operator="lessThan">
      <formula>0</formula>
    </cfRule>
  </conditionalFormatting>
  <conditionalFormatting sqref="F250 F252">
    <cfRule type="cellIs" dxfId="5" priority="1076" stopIfTrue="1" operator="lessThan">
      <formula>0</formula>
    </cfRule>
  </conditionalFormatting>
  <conditionalFormatting sqref="F1195 F1279">
    <cfRule type="cellIs" dxfId="5" priority="1" stopIfTrue="1" operator="lessThan">
      <formula>0</formula>
    </cfRule>
  </conditionalFormatting>
  <conditionalFormatting sqref="F1267:F1270 F1280">
    <cfRule type="cellIs" dxfId="5" priority="1327" stopIfTrue="1" operator="lessThan">
      <formula>0</formula>
    </cfRule>
  </conditionalFormatting>
  <printOptions horizontalCentered="1"/>
  <pageMargins left="0.472222222222222" right="0.393055555555556" top="0.629861111111111" bottom="0.629861111111111" header="0.314583333333333" footer="0.314583333333333"/>
  <pageSetup paperSize="9" scale="75" orientation="portrait" blackAndWhite="1" horizontalDpi="600"/>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4">
    <tabColor theme="9" tint="0.4"/>
  </sheetPr>
  <dimension ref="A1:G51"/>
  <sheetViews>
    <sheetView showZeros="0" zoomScale="70" zoomScaleNormal="70" workbookViewId="0">
      <pane ySplit="3" topLeftCell="A23" activePane="bottomLeft" state="frozen"/>
      <selection/>
      <selection pane="bottomLeft" activeCell="D39" sqref="D39"/>
    </sheetView>
  </sheetViews>
  <sheetFormatPr defaultColWidth="9" defaultRowHeight="15.6" outlineLevelCol="6"/>
  <cols>
    <col min="1" max="1" width="12.75" style="375" customWidth="1"/>
    <col min="2" max="2" width="50.75" style="375" customWidth="1"/>
    <col min="3" max="4" width="19.5185185185185" style="375" customWidth="1"/>
    <col min="5" max="5" width="16.75" style="375" customWidth="1"/>
    <col min="6" max="6" width="9.75" style="375" customWidth="1"/>
    <col min="7" max="7" width="9.5" style="299" customWidth="1"/>
    <col min="8" max="16384" width="9" style="299"/>
  </cols>
  <sheetData>
    <row r="1" ht="45" customHeight="1" spans="1:7">
      <c r="A1" s="514"/>
      <c r="B1" s="377" t="s">
        <v>1761</v>
      </c>
      <c r="C1" s="377"/>
      <c r="D1" s="377"/>
      <c r="E1" s="377"/>
      <c r="F1" s="378"/>
      <c r="G1" s="420"/>
    </row>
    <row r="2" ht="18.95" customHeight="1" spans="1:5">
      <c r="A2" s="515"/>
      <c r="B2" s="516" t="s">
        <v>1762</v>
      </c>
      <c r="C2" s="382"/>
      <c r="E2" s="481" t="s">
        <v>2</v>
      </c>
    </row>
    <row r="3" s="512" customFormat="1" ht="45" customHeight="1" spans="1:6">
      <c r="A3" s="517" t="s">
        <v>3</v>
      </c>
      <c r="B3" s="264" t="s">
        <v>4</v>
      </c>
      <c r="C3" s="151" t="s">
        <v>1636</v>
      </c>
      <c r="D3" s="151" t="s">
        <v>1637</v>
      </c>
      <c r="E3" s="152" t="s">
        <v>1638</v>
      </c>
      <c r="F3" s="518" t="s">
        <v>8</v>
      </c>
    </row>
    <row r="4" ht="37.5" customHeight="1" spans="1:6">
      <c r="A4" s="519" t="s">
        <v>81</v>
      </c>
      <c r="B4" s="520" t="s">
        <v>82</v>
      </c>
      <c r="C4" s="521">
        <f>SUMIF('24区级一般支出情况明细表'!$A$4:$A$1269,A4,'24区级一般支出情况明细表'!$C$4:$C$1269)</f>
        <v>30774</v>
      </c>
      <c r="D4" s="521">
        <f>SUMIF('24区级一般支出情况明细表'!$A$4:$A$1269,A4,'24区级一般支出情况明细表'!$D$4:$D$1269)</f>
        <v>32148</v>
      </c>
      <c r="E4" s="522">
        <f t="shared" ref="E4:E25" si="0">IF(C4&lt;&gt;0,D4/C4-1,"")</f>
        <v>0.04464807954767</v>
      </c>
      <c r="F4" s="197" t="str">
        <f t="shared" ref="F4:F39" si="1">IF(LEN(A4)=3,"是",IF(B4&lt;&gt;"",IF(SUM(C4:D4)&lt;&gt;0,"是","否"),"是"))</f>
        <v>是</v>
      </c>
    </row>
    <row r="5" ht="37.5" customHeight="1" spans="1:6">
      <c r="A5" s="519" t="s">
        <v>83</v>
      </c>
      <c r="B5" s="523" t="s">
        <v>84</v>
      </c>
      <c r="C5" s="521">
        <f>SUMIF('24区级一般支出情况明细表'!$A$4:$A$1269,A5,'24区级一般支出情况明细表'!$C$4:$C$1269)</f>
        <v>0</v>
      </c>
      <c r="D5" s="521">
        <f>SUMIF('24区级一般支出情况明细表'!$A$4:$A$1269,A5,'24区级一般支出情况明细表'!$D$4:$D$1269)</f>
        <v>0</v>
      </c>
      <c r="E5" s="522" t="str">
        <f t="shared" si="0"/>
        <v/>
      </c>
      <c r="F5" s="197" t="str">
        <f t="shared" si="1"/>
        <v>是</v>
      </c>
    </row>
    <row r="6" ht="37.5" customHeight="1" spans="1:6">
      <c r="A6" s="519" t="s">
        <v>85</v>
      </c>
      <c r="B6" s="523" t="s">
        <v>86</v>
      </c>
      <c r="C6" s="521">
        <f>SUMIF('24区级一般支出情况明细表'!$A$4:$A$1269,A6,'24区级一般支出情况明细表'!$C$4:$C$1269)</f>
        <v>0</v>
      </c>
      <c r="D6" s="521">
        <f>SUMIF('24区级一般支出情况明细表'!$A$4:$A$1269,A6,'24区级一般支出情况明细表'!$D$4:$D$1269)</f>
        <v>88</v>
      </c>
      <c r="E6" s="522" t="str">
        <f t="shared" si="0"/>
        <v/>
      </c>
      <c r="F6" s="197" t="str">
        <f t="shared" si="1"/>
        <v>是</v>
      </c>
    </row>
    <row r="7" ht="37.5" customHeight="1" spans="1:6">
      <c r="A7" s="519" t="s">
        <v>87</v>
      </c>
      <c r="B7" s="523" t="s">
        <v>88</v>
      </c>
      <c r="C7" s="521">
        <f>SUMIF('24区级一般支出情况明细表'!$A$4:$A$1269,A7,'24区级一般支出情况明细表'!$C$4:$C$1269)</f>
        <v>12933</v>
      </c>
      <c r="D7" s="521">
        <f>SUMIF('24区级一般支出情况明细表'!$A$4:$A$1269,A7,'24区级一般支出情况明细表'!$D$4:$D$1269)</f>
        <v>14365</v>
      </c>
      <c r="E7" s="522">
        <f t="shared" si="0"/>
        <v>0.110724503208846</v>
      </c>
      <c r="F7" s="197" t="str">
        <f t="shared" si="1"/>
        <v>是</v>
      </c>
    </row>
    <row r="8" ht="37.5" customHeight="1" spans="1:6">
      <c r="A8" s="519" t="s">
        <v>89</v>
      </c>
      <c r="B8" s="523" t="s">
        <v>90</v>
      </c>
      <c r="C8" s="521">
        <f>SUMIF('24区级一般支出情况明细表'!$A$4:$A$1269,A8,'24区级一般支出情况明细表'!$C$4:$C$1269)</f>
        <v>63365</v>
      </c>
      <c r="D8" s="521">
        <f>SUMIF('24区级一般支出情况明细表'!$A$4:$A$1269,A8,'24区级一般支出情况明细表'!$D$4:$D$1269)</f>
        <v>61132</v>
      </c>
      <c r="E8" s="522">
        <f t="shared" si="0"/>
        <v>-0.0352402745995424</v>
      </c>
      <c r="F8" s="197" t="str">
        <f t="shared" si="1"/>
        <v>是</v>
      </c>
    </row>
    <row r="9" ht="37.5" customHeight="1" spans="1:6">
      <c r="A9" s="519" t="s">
        <v>91</v>
      </c>
      <c r="B9" s="523" t="s">
        <v>92</v>
      </c>
      <c r="C9" s="521">
        <f>SUMIF('24区级一般支出情况明细表'!$A$4:$A$1269,A9,'24区级一般支出情况明细表'!$C$4:$C$1269)</f>
        <v>807</v>
      </c>
      <c r="D9" s="521">
        <f>SUMIF('24区级一般支出情况明细表'!$A$4:$A$1269,A9,'24区级一般支出情况明细表'!$D$4:$D$1269)</f>
        <v>1811</v>
      </c>
      <c r="E9" s="522">
        <f t="shared" si="0"/>
        <v>1.24411400247831</v>
      </c>
      <c r="F9" s="197" t="str">
        <f t="shared" si="1"/>
        <v>是</v>
      </c>
    </row>
    <row r="10" ht="37.5" customHeight="1" spans="1:6">
      <c r="A10" s="519" t="s">
        <v>93</v>
      </c>
      <c r="B10" s="523" t="s">
        <v>94</v>
      </c>
      <c r="C10" s="521">
        <f>SUMIF('24区级一般支出情况明细表'!$A$4:$A$1269,A10,'24区级一般支出情况明细表'!$C$4:$C$1269)</f>
        <v>1354</v>
      </c>
      <c r="D10" s="521">
        <f>SUMIF('24区级一般支出情况明细表'!$A$4:$A$1269,A10,'24区级一般支出情况明细表'!$D$4:$D$1269)</f>
        <v>3329</v>
      </c>
      <c r="E10" s="522">
        <f t="shared" si="0"/>
        <v>1.45864106351551</v>
      </c>
      <c r="F10" s="197" t="str">
        <f t="shared" si="1"/>
        <v>是</v>
      </c>
    </row>
    <row r="11" ht="37.5" customHeight="1" spans="1:6">
      <c r="A11" s="519" t="s">
        <v>95</v>
      </c>
      <c r="B11" s="523" t="s">
        <v>96</v>
      </c>
      <c r="C11" s="521">
        <f>SUMIF('24区级一般支出情况明细表'!$A$4:$A$1269,A11,'24区级一般支出情况明细表'!$C$4:$C$1269)</f>
        <v>94996</v>
      </c>
      <c r="D11" s="521">
        <f>SUMIF('24区级一般支出情况明细表'!$A$4:$A$1269,A11,'24区级一般支出情况明细表'!$D$4:$D$1269)</f>
        <v>91012</v>
      </c>
      <c r="E11" s="522">
        <f t="shared" si="0"/>
        <v>-0.041938607941387</v>
      </c>
      <c r="F11" s="197" t="str">
        <f t="shared" si="1"/>
        <v>是</v>
      </c>
    </row>
    <row r="12" ht="37.5" customHeight="1" spans="1:6">
      <c r="A12" s="519" t="s">
        <v>97</v>
      </c>
      <c r="B12" s="523" t="s">
        <v>98</v>
      </c>
      <c r="C12" s="521">
        <f>SUMIF('24区级一般支出情况明细表'!$A$4:$A$1269,A12,'24区级一般支出情况明细表'!$C$4:$C$1269)</f>
        <v>28613</v>
      </c>
      <c r="D12" s="521">
        <f>SUMIF('24区级一般支出情况明细表'!$A$4:$A$1269,A12,'24区级一般支出情况明细表'!$D$4:$D$1269)</f>
        <v>30379</v>
      </c>
      <c r="E12" s="522">
        <f t="shared" si="0"/>
        <v>0.0617201971132002</v>
      </c>
      <c r="F12" s="197" t="str">
        <f t="shared" si="1"/>
        <v>是</v>
      </c>
    </row>
    <row r="13" ht="37.5" customHeight="1" spans="1:6">
      <c r="A13" s="519" t="s">
        <v>99</v>
      </c>
      <c r="B13" s="523" t="s">
        <v>100</v>
      </c>
      <c r="C13" s="521">
        <f>SUMIF('24区级一般支出情况明细表'!$A$4:$A$1269,A13,'24区级一般支出情况明细表'!$C$4:$C$1269)</f>
        <v>3776</v>
      </c>
      <c r="D13" s="521">
        <f>SUMIF('24区级一般支出情况明细表'!$A$4:$A$1269,A13,'24区级一般支出情况明细表'!$D$4:$D$1269)</f>
        <v>8596</v>
      </c>
      <c r="E13" s="522">
        <f t="shared" si="0"/>
        <v>1.27648305084746</v>
      </c>
      <c r="F13" s="197" t="str">
        <f t="shared" si="1"/>
        <v>是</v>
      </c>
    </row>
    <row r="14" ht="37.5" customHeight="1" spans="1:6">
      <c r="A14" s="519" t="s">
        <v>101</v>
      </c>
      <c r="B14" s="523" t="s">
        <v>102</v>
      </c>
      <c r="C14" s="521">
        <f>SUMIF('24区级一般支出情况明细表'!$A$4:$A$1269,A14,'24区级一般支出情况明细表'!$C$4:$C$1269)</f>
        <v>5146</v>
      </c>
      <c r="D14" s="521">
        <f>SUMIF('24区级一般支出情况明细表'!$A$4:$A$1269,A14,'24区级一般支出情况明细表'!$D$4:$D$1269)</f>
        <v>7082</v>
      </c>
      <c r="E14" s="522">
        <f t="shared" si="0"/>
        <v>0.376214535561601</v>
      </c>
      <c r="F14" s="197" t="str">
        <f t="shared" si="1"/>
        <v>是</v>
      </c>
    </row>
    <row r="15" ht="37.5" customHeight="1" spans="1:6">
      <c r="A15" s="519" t="s">
        <v>103</v>
      </c>
      <c r="B15" s="523" t="s">
        <v>104</v>
      </c>
      <c r="C15" s="521">
        <f>SUMIF('24区级一般支出情况明细表'!$A$4:$A$1269,A15,'24区级一般支出情况明细表'!$C$4:$C$1269)</f>
        <v>77413</v>
      </c>
      <c r="D15" s="521">
        <f>SUMIF('24区级一般支出情况明细表'!$A$4:$A$1269,A15,'24区级一般支出情况明细表'!$D$4:$D$1269)</f>
        <v>106492</v>
      </c>
      <c r="E15" s="522">
        <f t="shared" si="0"/>
        <v>0.375634583338716</v>
      </c>
      <c r="F15" s="197" t="str">
        <f t="shared" si="1"/>
        <v>是</v>
      </c>
    </row>
    <row r="16" ht="37.5" customHeight="1" spans="1:6">
      <c r="A16" s="519" t="s">
        <v>105</v>
      </c>
      <c r="B16" s="523" t="s">
        <v>106</v>
      </c>
      <c r="C16" s="521">
        <f>SUMIF('24区级一般支出情况明细表'!$A$4:$A$1269,A16,'24区级一般支出情况明细表'!$C$4:$C$1269)</f>
        <v>5194</v>
      </c>
      <c r="D16" s="521">
        <f>SUMIF('24区级一般支出情况明细表'!$A$4:$A$1269,A16,'24区级一般支出情况明细表'!$D$4:$D$1269)</f>
        <v>14364</v>
      </c>
      <c r="E16" s="522">
        <f t="shared" si="0"/>
        <v>1.76549865229111</v>
      </c>
      <c r="F16" s="197" t="str">
        <f t="shared" si="1"/>
        <v>是</v>
      </c>
    </row>
    <row r="17" ht="37.5" customHeight="1" spans="1:6">
      <c r="A17" s="519" t="s">
        <v>107</v>
      </c>
      <c r="B17" s="523" t="s">
        <v>108</v>
      </c>
      <c r="C17" s="521">
        <f>SUMIF('24区级一般支出情况明细表'!$A$4:$A$1269,A17,'24区级一般支出情况明细表'!$C$4:$C$1269)</f>
        <v>603</v>
      </c>
      <c r="D17" s="521">
        <f>SUMIF('24区级一般支出情况明细表'!$A$4:$A$1269,A17,'24区级一般支出情况明细表'!$D$4:$D$1269)</f>
        <v>3971</v>
      </c>
      <c r="E17" s="522">
        <f t="shared" si="0"/>
        <v>5.58540630182421</v>
      </c>
      <c r="F17" s="197" t="str">
        <f t="shared" si="1"/>
        <v>是</v>
      </c>
    </row>
    <row r="18" ht="37.5" customHeight="1" spans="1:6">
      <c r="A18" s="519" t="s">
        <v>109</v>
      </c>
      <c r="B18" s="523" t="s">
        <v>110</v>
      </c>
      <c r="C18" s="521">
        <f>SUMIF('24区级一般支出情况明细表'!$A$4:$A$1269,A18,'24区级一般支出情况明细表'!$C$4:$C$1269)</f>
        <v>185</v>
      </c>
      <c r="D18" s="521">
        <f>SUMIF('24区级一般支出情况明细表'!$A$4:$A$1269,A18,'24区级一般支出情况明细表'!$D$4:$D$1269)</f>
        <v>33</v>
      </c>
      <c r="E18" s="522">
        <f t="shared" si="0"/>
        <v>-0.821621621621622</v>
      </c>
      <c r="F18" s="197" t="str">
        <f t="shared" si="1"/>
        <v>是</v>
      </c>
    </row>
    <row r="19" ht="37.5" customHeight="1" spans="1:6">
      <c r="A19" s="519" t="s">
        <v>111</v>
      </c>
      <c r="B19" s="523" t="s">
        <v>112</v>
      </c>
      <c r="C19" s="521">
        <f>SUMIF('24区级一般支出情况明细表'!$A$4:$A$1269,A19,'24区级一般支出情况明细表'!$C$4:$C$1269)</f>
        <v>0</v>
      </c>
      <c r="D19" s="521">
        <f>SUMIF('24区级一般支出情况明细表'!$A$4:$A$1269,A19,'24区级一般支出情况明细表'!$D$4:$D$1269)</f>
        <v>0</v>
      </c>
      <c r="E19" s="522" t="str">
        <f t="shared" si="0"/>
        <v/>
      </c>
      <c r="F19" s="197" t="str">
        <f t="shared" si="1"/>
        <v>是</v>
      </c>
    </row>
    <row r="20" ht="37.5" customHeight="1" spans="1:6">
      <c r="A20" s="519" t="s">
        <v>113</v>
      </c>
      <c r="B20" s="523" t="s">
        <v>114</v>
      </c>
      <c r="C20" s="521">
        <f>SUMIF('24区级一般支出情况明细表'!$A$4:$A$1269,A20,'24区级一般支出情况明细表'!$C$4:$C$1269)</f>
        <v>0</v>
      </c>
      <c r="D20" s="521">
        <f>SUMIF('24区级一般支出情况明细表'!$A$4:$A$1269,A20,'24区级一般支出情况明细表'!$D$4:$D$1269)</f>
        <v>0</v>
      </c>
      <c r="E20" s="522" t="str">
        <f t="shared" si="0"/>
        <v/>
      </c>
      <c r="F20" s="197" t="str">
        <f t="shared" si="1"/>
        <v>是</v>
      </c>
    </row>
    <row r="21" ht="37.5" customHeight="1" spans="1:6">
      <c r="A21" s="519" t="s">
        <v>115</v>
      </c>
      <c r="B21" s="523" t="s">
        <v>116</v>
      </c>
      <c r="C21" s="521">
        <f>SUMIF('24区级一般支出情况明细表'!$A$4:$A$1269,A21,'24区级一般支出情况明细表'!$C$4:$C$1269)</f>
        <v>4305</v>
      </c>
      <c r="D21" s="521">
        <f>SUMIF('24区级一般支出情况明细表'!$A$4:$A$1269,A21,'24区级一般支出情况明细表'!$D$4:$D$1269)</f>
        <v>4428</v>
      </c>
      <c r="E21" s="522">
        <f t="shared" si="0"/>
        <v>0.0285714285714285</v>
      </c>
      <c r="F21" s="197" t="str">
        <f t="shared" si="1"/>
        <v>是</v>
      </c>
    </row>
    <row r="22" ht="37.5" customHeight="1" spans="1:6">
      <c r="A22" s="519" t="s">
        <v>117</v>
      </c>
      <c r="B22" s="523" t="s">
        <v>118</v>
      </c>
      <c r="C22" s="521">
        <f>SUMIF('24区级一般支出情况明细表'!$A$4:$A$1269,A22,'24区级一般支出情况明细表'!$C$4:$C$1269)</f>
        <v>14968</v>
      </c>
      <c r="D22" s="521">
        <f>SUMIF('24区级一般支出情况明细表'!$A$4:$A$1269,A22,'24区级一般支出情况明细表'!$D$4:$D$1269)</f>
        <v>11725</v>
      </c>
      <c r="E22" s="522">
        <f t="shared" si="0"/>
        <v>-0.21666221272047</v>
      </c>
      <c r="F22" s="197" t="str">
        <f t="shared" si="1"/>
        <v>是</v>
      </c>
    </row>
    <row r="23" ht="37.5" customHeight="1" spans="1:6">
      <c r="A23" s="519" t="s">
        <v>119</v>
      </c>
      <c r="B23" s="523" t="s">
        <v>120</v>
      </c>
      <c r="C23" s="521">
        <f>SUMIF('24区级一般支出情况明细表'!$A$4:$A$1269,A23,'24区级一般支出情况明细表'!$C$4:$C$1269)</f>
        <v>235</v>
      </c>
      <c r="D23" s="521">
        <f>SUMIF('24区级一般支出情况明细表'!$A$4:$A$1269,A23,'24区级一般支出情况明细表'!$D$4:$D$1269)</f>
        <v>365</v>
      </c>
      <c r="E23" s="522">
        <f t="shared" si="0"/>
        <v>0.553191489361702</v>
      </c>
      <c r="F23" s="197" t="str">
        <f t="shared" si="1"/>
        <v>是</v>
      </c>
    </row>
    <row r="24" ht="37.5" customHeight="1" spans="1:6">
      <c r="A24" s="519" t="s">
        <v>121</v>
      </c>
      <c r="B24" s="523" t="s">
        <v>122</v>
      </c>
      <c r="C24" s="521">
        <f>SUMIF('24区级一般支出情况明细表'!$A$4:$A$1269,A24,'24区级一般支出情况明细表'!$C$4:$C$1269)</f>
        <v>2452</v>
      </c>
      <c r="D24" s="521">
        <f>SUMIF('24区级一般支出情况明细表'!$A$4:$A$1269,A24,'24区级一般支出情况明细表'!$D$4:$D$1269)</f>
        <v>5818</v>
      </c>
      <c r="E24" s="522">
        <f t="shared" si="0"/>
        <v>1.37275693311582</v>
      </c>
      <c r="F24" s="197" t="str">
        <f t="shared" si="1"/>
        <v>是</v>
      </c>
    </row>
    <row r="25" ht="37.5" customHeight="1" spans="1:6">
      <c r="A25" s="519" t="s">
        <v>123</v>
      </c>
      <c r="B25" s="523" t="s">
        <v>124</v>
      </c>
      <c r="C25" s="521">
        <f>SUMIF('24区级一般支出情况明细表'!$A$4:$A$1269,A25,'24区级一般支出情况明细表'!$C$4:$C$1269)</f>
        <v>0</v>
      </c>
      <c r="D25" s="521">
        <f>SUMIF('24区级一般支出情况明细表'!$A$4:$A$1269,A25,'24区级一般支出情况明细表'!$D$4:$D$1269)</f>
        <v>4300</v>
      </c>
      <c r="E25" s="522" t="str">
        <f t="shared" si="0"/>
        <v/>
      </c>
      <c r="F25" s="197" t="str">
        <f t="shared" si="1"/>
        <v>是</v>
      </c>
    </row>
    <row r="26" ht="37.5" customHeight="1" spans="1:6">
      <c r="A26" s="519" t="s">
        <v>129</v>
      </c>
      <c r="B26" s="523" t="s">
        <v>1645</v>
      </c>
      <c r="C26" s="521">
        <f>SUMIF('24区级一般支出情况明细表'!$A$4:$A$1269,A26,'24区级一般支出情况明细表'!$C$4:$C$1269)</f>
        <v>580</v>
      </c>
      <c r="D26" s="521">
        <f>SUMIF('24区级一般支出情况明细表'!$A$4:$A$1269,A26,'24区级一般支出情况明细表'!$D$4:$D$1269)</f>
        <v>18301</v>
      </c>
      <c r="E26" s="522"/>
      <c r="F26" s="197" t="str">
        <f t="shared" si="1"/>
        <v>是</v>
      </c>
    </row>
    <row r="27" ht="37.5" customHeight="1" spans="1:6">
      <c r="A27" s="519" t="s">
        <v>125</v>
      </c>
      <c r="B27" s="523" t="s">
        <v>1646</v>
      </c>
      <c r="C27" s="521">
        <f>SUMIF('24区级一般支出情况明细表'!A:A,A27,'24区级一般支出情况明细表'!C:C)</f>
        <v>5431</v>
      </c>
      <c r="D27" s="521">
        <f>SUMIF('24区级一般支出情况明细表'!A:A,A27,'24区级一般支出情况明细表'!D:D)</f>
        <v>5646</v>
      </c>
      <c r="E27" s="522">
        <f t="shared" ref="E27:E33" si="2">IF(C27&lt;&gt;0,D27/C27-1,"")</f>
        <v>0.0395875529368441</v>
      </c>
      <c r="F27" s="197" t="str">
        <f t="shared" si="1"/>
        <v>是</v>
      </c>
    </row>
    <row r="28" ht="37.5" customHeight="1" spans="1:6">
      <c r="A28" s="519" t="s">
        <v>127</v>
      </c>
      <c r="B28" s="523" t="s">
        <v>1647</v>
      </c>
      <c r="C28" s="521">
        <f>SUMIF('24区级一般支出情况明细表'!A:A,A28,'24区级一般支出情况明细表'!C:C)</f>
        <v>52</v>
      </c>
      <c r="D28" s="521">
        <f>SUMIF('24区级一般支出情况明细表'!A:A,A28,'24区级一般支出情况明细表'!D:D)</f>
        <v>15</v>
      </c>
      <c r="E28" s="522">
        <f t="shared" si="2"/>
        <v>-0.711538461538462</v>
      </c>
      <c r="F28" s="197" t="str">
        <f t="shared" si="1"/>
        <v>是</v>
      </c>
    </row>
    <row r="29" ht="37.5" customHeight="1" spans="1:6">
      <c r="A29" s="519"/>
      <c r="B29" s="523"/>
      <c r="C29" s="524"/>
      <c r="D29" s="524"/>
      <c r="E29" s="525"/>
      <c r="F29" s="197" t="str">
        <f t="shared" si="1"/>
        <v>是</v>
      </c>
    </row>
    <row r="30" s="381" customFormat="1" ht="37.5" customHeight="1" spans="1:6">
      <c r="A30" s="526"/>
      <c r="B30" s="507" t="s">
        <v>131</v>
      </c>
      <c r="C30" s="527">
        <f>SUM(C4:C28)</f>
        <v>353182</v>
      </c>
      <c r="D30" s="527">
        <f>SUM(D4:D28)</f>
        <v>425400</v>
      </c>
      <c r="E30" s="528">
        <f t="shared" si="2"/>
        <v>0.204478144412796</v>
      </c>
      <c r="F30" s="197" t="str">
        <f t="shared" si="1"/>
        <v>是</v>
      </c>
    </row>
    <row r="31" ht="37.5" customHeight="1" spans="1:7">
      <c r="A31" s="529">
        <v>230</v>
      </c>
      <c r="B31" s="530" t="s">
        <v>132</v>
      </c>
      <c r="C31" s="527">
        <f>SUM(C32:C35)</f>
        <v>9285</v>
      </c>
      <c r="D31" s="527">
        <f>SUM(D32:D35)</f>
        <v>7263</v>
      </c>
      <c r="E31" s="528">
        <f t="shared" si="2"/>
        <v>-0.217770597738288</v>
      </c>
      <c r="F31" s="197" t="str">
        <f t="shared" si="1"/>
        <v>是</v>
      </c>
      <c r="G31" s="531"/>
    </row>
    <row r="32" ht="37.5" customHeight="1" spans="1:6">
      <c r="A32" s="532">
        <v>23006</v>
      </c>
      <c r="B32" s="533" t="s">
        <v>133</v>
      </c>
      <c r="C32" s="534">
        <v>7646</v>
      </c>
      <c r="D32" s="524">
        <v>7263</v>
      </c>
      <c r="E32" s="522">
        <f t="shared" si="2"/>
        <v>-0.0500915511378499</v>
      </c>
      <c r="F32" s="197" t="str">
        <f t="shared" si="1"/>
        <v>是</v>
      </c>
    </row>
    <row r="33" ht="36" hidden="1" customHeight="1" spans="1:6">
      <c r="A33" s="519">
        <v>23008</v>
      </c>
      <c r="B33" s="533" t="s">
        <v>134</v>
      </c>
      <c r="C33" s="534"/>
      <c r="D33" s="524"/>
      <c r="E33" s="522" t="str">
        <f t="shared" si="2"/>
        <v/>
      </c>
      <c r="F33" s="197" t="str">
        <f t="shared" si="1"/>
        <v>否</v>
      </c>
    </row>
    <row r="34" ht="37.5" customHeight="1" spans="1:7">
      <c r="A34" s="535">
        <v>23015</v>
      </c>
      <c r="B34" s="536" t="s">
        <v>135</v>
      </c>
      <c r="C34" s="534">
        <v>1639</v>
      </c>
      <c r="D34" s="524"/>
      <c r="E34" s="522"/>
      <c r="F34" s="197" t="str">
        <f t="shared" si="1"/>
        <v>是</v>
      </c>
      <c r="G34" s="537"/>
    </row>
    <row r="35" s="513" customFormat="1" ht="36" hidden="1" customHeight="1" spans="1:6">
      <c r="A35" s="535">
        <v>23016</v>
      </c>
      <c r="B35" s="536" t="s">
        <v>136</v>
      </c>
      <c r="C35" s="534"/>
      <c r="D35" s="524"/>
      <c r="E35" s="522" t="str">
        <f t="shared" ref="E35:E39" si="3">IF(C35&lt;&gt;0,D35/C35-1,"")</f>
        <v/>
      </c>
      <c r="F35" s="197" t="str">
        <f t="shared" si="1"/>
        <v>否</v>
      </c>
    </row>
    <row r="36" s="513" customFormat="1" ht="37.5" customHeight="1" spans="1:6">
      <c r="A36" s="529">
        <v>231</v>
      </c>
      <c r="B36" s="538" t="s">
        <v>1648</v>
      </c>
      <c r="C36" s="527">
        <f>C37</f>
        <v>54952</v>
      </c>
      <c r="D36" s="527">
        <f>D37</f>
        <v>7600</v>
      </c>
      <c r="E36" s="528">
        <f t="shared" si="3"/>
        <v>-0.861697481438346</v>
      </c>
      <c r="F36" s="197" t="str">
        <f t="shared" si="1"/>
        <v>是</v>
      </c>
    </row>
    <row r="37" s="513" customFormat="1" ht="36" customHeight="1" spans="1:6">
      <c r="A37" s="535">
        <v>23103</v>
      </c>
      <c r="B37" s="536" t="s">
        <v>138</v>
      </c>
      <c r="C37" s="470">
        <v>54952</v>
      </c>
      <c r="D37" s="524">
        <v>7600</v>
      </c>
      <c r="E37" s="522">
        <f t="shared" si="3"/>
        <v>-0.861697481438346</v>
      </c>
      <c r="F37" s="197" t="str">
        <f t="shared" si="1"/>
        <v>是</v>
      </c>
    </row>
    <row r="38" s="513" customFormat="1" ht="37.5" customHeight="1" spans="1:6">
      <c r="A38" s="529">
        <v>23009</v>
      </c>
      <c r="B38" s="539" t="s">
        <v>139</v>
      </c>
      <c r="C38" s="540">
        <v>27689</v>
      </c>
      <c r="D38" s="540"/>
      <c r="E38" s="528">
        <f t="shared" si="3"/>
        <v>-1</v>
      </c>
      <c r="F38" s="197" t="str">
        <f t="shared" si="1"/>
        <v>是</v>
      </c>
    </row>
    <row r="39" ht="37.5" customHeight="1" spans="1:7">
      <c r="A39" s="526"/>
      <c r="B39" s="264" t="s">
        <v>140</v>
      </c>
      <c r="C39" s="527">
        <f>SUM(C30:C31,C36,C38)</f>
        <v>445108</v>
      </c>
      <c r="D39" s="527">
        <f>SUM(D30:D31,D36,D38)</f>
        <v>440263</v>
      </c>
      <c r="E39" s="528">
        <f t="shared" si="3"/>
        <v>-0.0108849986969455</v>
      </c>
      <c r="F39" s="197" t="str">
        <f t="shared" si="1"/>
        <v>是</v>
      </c>
      <c r="G39" s="541"/>
    </row>
    <row r="40" spans="4:4">
      <c r="D40" s="542"/>
    </row>
    <row r="41" spans="4:4">
      <c r="D41" s="542"/>
    </row>
    <row r="43" spans="4:4">
      <c r="D43" s="542"/>
    </row>
    <row r="44" spans="4:4">
      <c r="D44" s="542"/>
    </row>
    <row r="46" spans="4:4">
      <c r="D46" s="542"/>
    </row>
    <row r="47" spans="4:4">
      <c r="D47" s="542"/>
    </row>
    <row r="48" spans="4:4">
      <c r="D48" s="542"/>
    </row>
    <row r="49" spans="4:4">
      <c r="D49" s="542"/>
    </row>
    <row r="51" spans="4:4">
      <c r="D51" s="542"/>
    </row>
  </sheetData>
  <autoFilter ref="A3:G39">
    <filterColumn colId="5">
      <customFilters>
        <customFilter operator="equal" val="是"/>
      </customFilters>
    </filterColumn>
    <extLst/>
  </autoFilter>
  <mergeCells count="1">
    <mergeCell ref="B1:E1"/>
  </mergeCells>
  <conditionalFormatting sqref="F26">
    <cfRule type="cellIs" dxfId="5" priority="1" stopIfTrue="1" operator="lessThan">
      <formula>0</formula>
    </cfRule>
  </conditionalFormatting>
  <conditionalFormatting sqref="D32">
    <cfRule type="cellIs" dxfId="0" priority="8" stopIfTrue="1" operator="lessThanOrEqual">
      <formula>-1</formula>
    </cfRule>
  </conditionalFormatting>
  <conditionalFormatting sqref="A37:B37">
    <cfRule type="expression" dxfId="1" priority="2" stopIfTrue="1">
      <formula>"len($A:$A)=3"</formula>
    </cfRule>
  </conditionalFormatting>
  <conditionalFormatting sqref="F37">
    <cfRule type="cellIs" dxfId="5" priority="3" stopIfTrue="1" operator="lessThan">
      <formula>0</formula>
    </cfRule>
  </conditionalFormatting>
  <conditionalFormatting sqref="D38">
    <cfRule type="cellIs" dxfId="0" priority="5" stopIfTrue="1" operator="greaterThan">
      <formula>5</formula>
    </cfRule>
    <cfRule type="cellIs" dxfId="5" priority="4" stopIfTrue="1" operator="lessThan">
      <formula>0</formula>
    </cfRule>
  </conditionalFormatting>
  <conditionalFormatting sqref="F40">
    <cfRule type="cellIs" dxfId="5" priority="16" stopIfTrue="1" operator="lessThan">
      <formula>0</formula>
    </cfRule>
  </conditionalFormatting>
  <conditionalFormatting sqref="D33:D34">
    <cfRule type="cellIs" dxfId="0" priority="10" stopIfTrue="1" operator="greaterThan">
      <formula>5</formula>
    </cfRule>
    <cfRule type="cellIs" dxfId="5" priority="9" stopIfTrue="1" operator="lessThan">
      <formula>0</formula>
    </cfRule>
  </conditionalFormatting>
  <conditionalFormatting sqref="E2 D40:E44">
    <cfRule type="cellIs" dxfId="0" priority="17" stopIfTrue="1" operator="lessThanOrEqual">
      <formula>-1</formula>
    </cfRule>
  </conditionalFormatting>
  <conditionalFormatting sqref="F4:F25 F27:F36 F38:F39">
    <cfRule type="cellIs" dxfId="5" priority="7" stopIfTrue="1" operator="lessThan">
      <formula>0</formula>
    </cfRule>
  </conditionalFormatting>
  <conditionalFormatting sqref="A34:B35">
    <cfRule type="expression" dxfId="1" priority="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6">
    <tabColor theme="9" tint="0.4"/>
  </sheetPr>
  <dimension ref="A1:XFC1280"/>
  <sheetViews>
    <sheetView showZeros="0" zoomScale="70" zoomScaleNormal="70" workbookViewId="0">
      <pane ySplit="3" topLeftCell="A4" activePane="bottomLeft" state="frozen"/>
      <selection/>
      <selection pane="bottomLeft" activeCell="N10" sqref="N10"/>
    </sheetView>
  </sheetViews>
  <sheetFormatPr defaultColWidth="9" defaultRowHeight="15.6"/>
  <cols>
    <col min="1" max="1" width="23.5" style="372" customWidth="1"/>
    <col min="2" max="2" width="50.75" style="375" customWidth="1"/>
    <col min="3" max="3" width="18.8796296296296" style="475" customWidth="1"/>
    <col min="4" max="4" width="18.8796296296296" style="476" customWidth="1"/>
    <col min="5" max="5" width="16.75" style="372" customWidth="1"/>
    <col min="6" max="6" width="4.37962962962963" style="375" customWidth="1"/>
    <col min="7" max="7" width="9" style="372" customWidth="1"/>
    <col min="8" max="9" width="9" style="372" hidden="1" customWidth="1"/>
    <col min="10" max="10" width="13.1759259259259" style="372" hidden="1" customWidth="1"/>
    <col min="11" max="11" width="14.4444444444444" style="372" hidden="1" customWidth="1"/>
    <col min="12" max="12" width="14.4444444444444" style="372" customWidth="1"/>
    <col min="13" max="13" width="14.3333333333333" style="372" customWidth="1"/>
    <col min="14" max="15" width="15.5555555555556" style="372" customWidth="1"/>
    <col min="16" max="16" width="13.1111111111111" style="372" customWidth="1"/>
    <col min="17" max="17" width="9" style="372" customWidth="1"/>
    <col min="18" max="16384" width="9" style="372"/>
  </cols>
  <sheetData>
    <row r="1" s="236" customFormat="1" ht="45" customHeight="1" spans="2:7">
      <c r="B1" s="377" t="s">
        <v>1763</v>
      </c>
      <c r="C1" s="477"/>
      <c r="D1" s="477"/>
      <c r="E1" s="377"/>
      <c r="F1" s="241" t="s">
        <v>1764</v>
      </c>
      <c r="G1" s="241"/>
    </row>
    <row r="2" s="236" customFormat="1" ht="20.1" customHeight="1" spans="1:16">
      <c r="A2" s="380"/>
      <c r="B2" s="478" t="s">
        <v>1765</v>
      </c>
      <c r="C2" s="479"/>
      <c r="D2" s="480"/>
      <c r="E2" s="481" t="s">
        <v>2</v>
      </c>
      <c r="J2" s="492">
        <f>SUBTOTAL(9,J4:J1267)</f>
        <v>0</v>
      </c>
      <c r="K2" s="492"/>
      <c r="L2" s="492"/>
      <c r="M2" s="492"/>
      <c r="N2" s="492"/>
      <c r="O2" s="492"/>
      <c r="P2" s="492"/>
    </row>
    <row r="3" s="473" customFormat="1" ht="45" customHeight="1" spans="1:10">
      <c r="A3" s="482" t="s">
        <v>3</v>
      </c>
      <c r="B3" s="264" t="s">
        <v>4</v>
      </c>
      <c r="C3" s="483" t="s">
        <v>1636</v>
      </c>
      <c r="D3" s="483" t="s">
        <v>1637</v>
      </c>
      <c r="E3" s="152" t="s">
        <v>1638</v>
      </c>
      <c r="F3" s="484" t="s">
        <v>8</v>
      </c>
      <c r="G3" s="473" t="s">
        <v>143</v>
      </c>
      <c r="J3" s="473" t="s">
        <v>1652</v>
      </c>
    </row>
    <row r="4" ht="33" customHeight="1" spans="1:9">
      <c r="A4" s="349">
        <v>201</v>
      </c>
      <c r="B4" s="331" t="s">
        <v>82</v>
      </c>
      <c r="C4" s="485">
        <f>SUM(C5,C17,C26,C36,C47,C58,C69,C77,C86,C99,C108,C119,C131,C138,C146,C152,C159,C166,C173,C180,C187,C195,C201,C207,C214,C229,C236,C242)</f>
        <v>30774</v>
      </c>
      <c r="D4" s="485">
        <f>SUM(D5,D17,D26,D36,D47,D58,D69,D77,D86,D99,D108,D119,D131,D138,D146,D152,D159,D166,D173,D180,D187,D195,D201,D207,D214,D229,D236,D242)</f>
        <v>32148</v>
      </c>
      <c r="E4" s="486">
        <f t="shared" ref="E4:E67" si="0">IF(C4&lt;&gt;0,D4/C4-1,"")</f>
        <v>0.04464807954767</v>
      </c>
      <c r="F4" s="197" t="str">
        <f t="shared" ref="F4:F67" si="1">IF(LEN(A4)=3,"是",IF(B4&lt;&gt;"",IF(SUM(C4:D4)&lt;&gt;0,"是","否"),"是"))</f>
        <v>是</v>
      </c>
      <c r="G4" s="372" t="str">
        <f t="shared" ref="G4:G67" si="2">IF(LEN(A4)=3,"类",IF(LEN(A4)=5,"款","项"))</f>
        <v>类</v>
      </c>
      <c r="H4" s="372" t="str">
        <f t="shared" ref="H4:H67" si="3">LEFT(A4,3)</f>
        <v>201</v>
      </c>
      <c r="I4" s="372" t="str">
        <f t="shared" ref="I4:I67" si="4">LEFT(A4,5)</f>
        <v>201</v>
      </c>
    </row>
    <row r="5" ht="33" customHeight="1" spans="1:9">
      <c r="A5" s="341">
        <v>20101</v>
      </c>
      <c r="B5" s="336" t="s">
        <v>144</v>
      </c>
      <c r="C5" s="487">
        <f>SUM(C6:C16)</f>
        <v>969</v>
      </c>
      <c r="D5" s="487">
        <f>SUM(D6:D16)</f>
        <v>1014</v>
      </c>
      <c r="E5" s="488">
        <f t="shared" si="0"/>
        <v>0.0464396284829722</v>
      </c>
      <c r="F5" s="197" t="str">
        <f t="shared" si="1"/>
        <v>是</v>
      </c>
      <c r="G5" s="372" t="str">
        <f t="shared" si="2"/>
        <v>款</v>
      </c>
      <c r="H5" s="372" t="str">
        <f t="shared" si="3"/>
        <v>201</v>
      </c>
      <c r="I5" s="372" t="str">
        <f t="shared" si="4"/>
        <v>20101</v>
      </c>
    </row>
    <row r="6" ht="33" customHeight="1" spans="1:9">
      <c r="A6" s="341">
        <v>2010101</v>
      </c>
      <c r="B6" s="336" t="s">
        <v>145</v>
      </c>
      <c r="C6" s="388">
        <v>809</v>
      </c>
      <c r="D6" s="489">
        <v>761</v>
      </c>
      <c r="E6" s="488">
        <f t="shared" si="0"/>
        <v>-0.0593325092707045</v>
      </c>
      <c r="F6" s="197" t="str">
        <f t="shared" si="1"/>
        <v>是</v>
      </c>
      <c r="G6" s="372" t="str">
        <f t="shared" si="2"/>
        <v>项</v>
      </c>
      <c r="H6" s="372" t="str">
        <f t="shared" si="3"/>
        <v>201</v>
      </c>
      <c r="I6" s="372" t="str">
        <f t="shared" si="4"/>
        <v>20101</v>
      </c>
    </row>
    <row r="7" ht="33" hidden="1" customHeight="1" spans="1:9">
      <c r="A7" s="341">
        <v>2010102</v>
      </c>
      <c r="B7" s="336" t="s">
        <v>146</v>
      </c>
      <c r="C7" s="395"/>
      <c r="D7" s="490"/>
      <c r="E7" s="488" t="str">
        <f t="shared" si="0"/>
        <v/>
      </c>
      <c r="F7" s="197" t="str">
        <f t="shared" si="1"/>
        <v>否</v>
      </c>
      <c r="G7" s="372" t="str">
        <f t="shared" si="2"/>
        <v>项</v>
      </c>
      <c r="H7" s="372" t="str">
        <f t="shared" si="3"/>
        <v>201</v>
      </c>
      <c r="I7" s="372" t="str">
        <f t="shared" si="4"/>
        <v>20101</v>
      </c>
    </row>
    <row r="8" ht="36" hidden="1" customHeight="1" spans="1:9">
      <c r="A8" s="341">
        <v>2010103</v>
      </c>
      <c r="B8" s="336" t="s">
        <v>147</v>
      </c>
      <c r="C8" s="395">
        <v>0</v>
      </c>
      <c r="D8" s="490">
        <f>ROUND(J8-P8,0)</f>
        <v>0</v>
      </c>
      <c r="E8" s="488" t="str">
        <f t="shared" si="0"/>
        <v/>
      </c>
      <c r="F8" s="197" t="str">
        <f t="shared" si="1"/>
        <v>否</v>
      </c>
      <c r="G8" s="372" t="str">
        <f t="shared" si="2"/>
        <v>项</v>
      </c>
      <c r="H8" s="372" t="str">
        <f t="shared" si="3"/>
        <v>201</v>
      </c>
      <c r="I8" s="372" t="str">
        <f t="shared" si="4"/>
        <v>20101</v>
      </c>
    </row>
    <row r="9" ht="33" customHeight="1" spans="1:9">
      <c r="A9" s="341">
        <v>2010104</v>
      </c>
      <c r="B9" s="336" t="s">
        <v>148</v>
      </c>
      <c r="C9" s="388">
        <v>77</v>
      </c>
      <c r="D9" s="489">
        <v>131</v>
      </c>
      <c r="E9" s="488">
        <f t="shared" si="0"/>
        <v>0.701298701298701</v>
      </c>
      <c r="F9" s="197" t="str">
        <f t="shared" si="1"/>
        <v>是</v>
      </c>
      <c r="G9" s="372" t="str">
        <f t="shared" si="2"/>
        <v>项</v>
      </c>
      <c r="H9" s="372" t="str">
        <f t="shared" si="3"/>
        <v>201</v>
      </c>
      <c r="I9" s="372" t="str">
        <f t="shared" si="4"/>
        <v>20101</v>
      </c>
    </row>
    <row r="10" ht="36" customHeight="1" spans="1:9">
      <c r="A10" s="341">
        <v>2010105</v>
      </c>
      <c r="B10" s="336" t="s">
        <v>149</v>
      </c>
      <c r="C10" s="388">
        <v>2</v>
      </c>
      <c r="D10" s="489">
        <v>2</v>
      </c>
      <c r="E10" s="488">
        <f t="shared" si="0"/>
        <v>0</v>
      </c>
      <c r="F10" s="197" t="str">
        <f t="shared" si="1"/>
        <v>是</v>
      </c>
      <c r="G10" s="372" t="str">
        <f t="shared" si="2"/>
        <v>项</v>
      </c>
      <c r="H10" s="372" t="str">
        <f t="shared" si="3"/>
        <v>201</v>
      </c>
      <c r="I10" s="372" t="str">
        <f t="shared" si="4"/>
        <v>20101</v>
      </c>
    </row>
    <row r="11" ht="36" hidden="1" customHeight="1" spans="1:9">
      <c r="A11" s="341">
        <v>2010106</v>
      </c>
      <c r="B11" s="336" t="s">
        <v>150</v>
      </c>
      <c r="C11" s="395">
        <v>0</v>
      </c>
      <c r="D11" s="490">
        <f t="shared" ref="D11:D16" si="5">ROUND(J11-P11,0)</f>
        <v>0</v>
      </c>
      <c r="E11" s="488" t="str">
        <f t="shared" si="0"/>
        <v/>
      </c>
      <c r="F11" s="197" t="str">
        <f t="shared" si="1"/>
        <v>否</v>
      </c>
      <c r="G11" s="372" t="str">
        <f t="shared" si="2"/>
        <v>项</v>
      </c>
      <c r="H11" s="372" t="str">
        <f t="shared" si="3"/>
        <v>201</v>
      </c>
      <c r="I11" s="372" t="str">
        <f t="shared" si="4"/>
        <v>20101</v>
      </c>
    </row>
    <row r="12" ht="36" customHeight="1" spans="1:9">
      <c r="A12" s="341">
        <v>2010107</v>
      </c>
      <c r="B12" s="336" t="s">
        <v>151</v>
      </c>
      <c r="C12" s="388">
        <v>28</v>
      </c>
      <c r="D12" s="489">
        <v>30</v>
      </c>
      <c r="E12" s="488">
        <f t="shared" si="0"/>
        <v>0.0714285714285714</v>
      </c>
      <c r="F12" s="197" t="str">
        <f t="shared" si="1"/>
        <v>是</v>
      </c>
      <c r="G12" s="372" t="str">
        <f t="shared" si="2"/>
        <v>项</v>
      </c>
      <c r="H12" s="372" t="str">
        <f t="shared" si="3"/>
        <v>201</v>
      </c>
      <c r="I12" s="372" t="str">
        <f t="shared" si="4"/>
        <v>20101</v>
      </c>
    </row>
    <row r="13" ht="33" customHeight="1" spans="1:9">
      <c r="A13" s="341">
        <v>2010108</v>
      </c>
      <c r="B13" s="336" t="s">
        <v>152</v>
      </c>
      <c r="C13" s="388">
        <v>53</v>
      </c>
      <c r="D13" s="489">
        <v>90</v>
      </c>
      <c r="E13" s="488">
        <f t="shared" si="0"/>
        <v>0.69811320754717</v>
      </c>
      <c r="F13" s="197" t="str">
        <f t="shared" si="1"/>
        <v>是</v>
      </c>
      <c r="G13" s="372" t="str">
        <f t="shared" si="2"/>
        <v>项</v>
      </c>
      <c r="H13" s="372" t="str">
        <f t="shared" si="3"/>
        <v>201</v>
      </c>
      <c r="I13" s="372" t="str">
        <f t="shared" si="4"/>
        <v>20101</v>
      </c>
    </row>
    <row r="14" ht="36" hidden="1" customHeight="1" spans="1:9">
      <c r="A14" s="341">
        <v>2010109</v>
      </c>
      <c r="B14" s="336" t="s">
        <v>153</v>
      </c>
      <c r="C14" s="395">
        <v>0</v>
      </c>
      <c r="D14" s="490">
        <f t="shared" si="5"/>
        <v>0</v>
      </c>
      <c r="E14" s="488" t="str">
        <f t="shared" si="0"/>
        <v/>
      </c>
      <c r="F14" s="197" t="str">
        <f t="shared" si="1"/>
        <v>否</v>
      </c>
      <c r="G14" s="372" t="str">
        <f t="shared" si="2"/>
        <v>项</v>
      </c>
      <c r="H14" s="372" t="str">
        <f t="shared" si="3"/>
        <v>201</v>
      </c>
      <c r="I14" s="372" t="str">
        <f t="shared" si="4"/>
        <v>20101</v>
      </c>
    </row>
    <row r="15" ht="36" hidden="1" customHeight="1" spans="1:9">
      <c r="A15" s="341">
        <v>2010150</v>
      </c>
      <c r="B15" s="336" t="s">
        <v>154</v>
      </c>
      <c r="C15" s="395">
        <v>0</v>
      </c>
      <c r="D15" s="490">
        <f t="shared" si="5"/>
        <v>0</v>
      </c>
      <c r="E15" s="488" t="str">
        <f t="shared" si="0"/>
        <v/>
      </c>
      <c r="F15" s="197" t="str">
        <f t="shared" si="1"/>
        <v>否</v>
      </c>
      <c r="G15" s="372" t="str">
        <f t="shared" si="2"/>
        <v>项</v>
      </c>
      <c r="H15" s="372" t="str">
        <f t="shared" si="3"/>
        <v>201</v>
      </c>
      <c r="I15" s="372" t="str">
        <f t="shared" si="4"/>
        <v>20101</v>
      </c>
    </row>
    <row r="16" ht="33" hidden="1" customHeight="1" spans="1:9">
      <c r="A16" s="341">
        <v>2010199</v>
      </c>
      <c r="B16" s="336" t="s">
        <v>155</v>
      </c>
      <c r="C16" s="395">
        <v>0</v>
      </c>
      <c r="D16" s="490">
        <f t="shared" si="5"/>
        <v>0</v>
      </c>
      <c r="E16" s="488" t="str">
        <f t="shared" si="0"/>
        <v/>
      </c>
      <c r="F16" s="197" t="str">
        <f t="shared" si="1"/>
        <v>否</v>
      </c>
      <c r="G16" s="372" t="str">
        <f t="shared" si="2"/>
        <v>项</v>
      </c>
      <c r="H16" s="372" t="str">
        <f t="shared" si="3"/>
        <v>201</v>
      </c>
      <c r="I16" s="372" t="str">
        <f t="shared" si="4"/>
        <v>20101</v>
      </c>
    </row>
    <row r="17" ht="33" customHeight="1" spans="1:9">
      <c r="A17" s="341">
        <v>20102</v>
      </c>
      <c r="B17" s="336" t="s">
        <v>156</v>
      </c>
      <c r="C17" s="487">
        <f>SUM(C18:C25)</f>
        <v>802</v>
      </c>
      <c r="D17" s="487">
        <f>SUM(D18:D25)</f>
        <v>837</v>
      </c>
      <c r="E17" s="488">
        <f t="shared" si="0"/>
        <v>0.0436408977556109</v>
      </c>
      <c r="F17" s="197" t="str">
        <f t="shared" si="1"/>
        <v>是</v>
      </c>
      <c r="G17" s="372" t="str">
        <f t="shared" si="2"/>
        <v>款</v>
      </c>
      <c r="H17" s="372" t="str">
        <f t="shared" si="3"/>
        <v>201</v>
      </c>
      <c r="I17" s="372" t="str">
        <f t="shared" si="4"/>
        <v>20102</v>
      </c>
    </row>
    <row r="18" ht="33" customHeight="1" spans="1:9">
      <c r="A18" s="341">
        <v>2010201</v>
      </c>
      <c r="B18" s="336" t="s">
        <v>145</v>
      </c>
      <c r="C18" s="388">
        <v>726</v>
      </c>
      <c r="D18" s="489">
        <v>705</v>
      </c>
      <c r="E18" s="488">
        <f t="shared" si="0"/>
        <v>-0.0289256198347108</v>
      </c>
      <c r="F18" s="197" t="str">
        <f t="shared" si="1"/>
        <v>是</v>
      </c>
      <c r="G18" s="372" t="str">
        <f t="shared" si="2"/>
        <v>项</v>
      </c>
      <c r="H18" s="372" t="str">
        <f t="shared" si="3"/>
        <v>201</v>
      </c>
      <c r="I18" s="372" t="str">
        <f t="shared" si="4"/>
        <v>20102</v>
      </c>
    </row>
    <row r="19" ht="36" hidden="1" customHeight="1" spans="1:9">
      <c r="A19" s="341">
        <v>2010202</v>
      </c>
      <c r="B19" s="336" t="s">
        <v>146</v>
      </c>
      <c r="C19" s="395">
        <v>0</v>
      </c>
      <c r="D19" s="490">
        <f t="shared" ref="D19:D24" si="6">ROUND(J19-P19,0)</f>
        <v>0</v>
      </c>
      <c r="E19" s="488" t="str">
        <f t="shared" si="0"/>
        <v/>
      </c>
      <c r="F19" s="197" t="str">
        <f t="shared" si="1"/>
        <v>否</v>
      </c>
      <c r="G19" s="372" t="str">
        <f t="shared" si="2"/>
        <v>项</v>
      </c>
      <c r="H19" s="372" t="str">
        <f t="shared" si="3"/>
        <v>201</v>
      </c>
      <c r="I19" s="372" t="str">
        <f t="shared" si="4"/>
        <v>20102</v>
      </c>
    </row>
    <row r="20" ht="36" hidden="1" customHeight="1" spans="1:9">
      <c r="A20" s="341">
        <v>2010203</v>
      </c>
      <c r="B20" s="336" t="s">
        <v>147</v>
      </c>
      <c r="C20" s="395">
        <v>0</v>
      </c>
      <c r="D20" s="490">
        <f t="shared" si="6"/>
        <v>0</v>
      </c>
      <c r="E20" s="488" t="str">
        <f t="shared" si="0"/>
        <v/>
      </c>
      <c r="F20" s="197" t="str">
        <f t="shared" si="1"/>
        <v>否</v>
      </c>
      <c r="G20" s="372" t="str">
        <f t="shared" si="2"/>
        <v>项</v>
      </c>
      <c r="H20" s="372" t="str">
        <f t="shared" si="3"/>
        <v>201</v>
      </c>
      <c r="I20" s="372" t="str">
        <f t="shared" si="4"/>
        <v>20102</v>
      </c>
    </row>
    <row r="21" ht="33" customHeight="1" spans="1:9">
      <c r="A21" s="341">
        <v>2010204</v>
      </c>
      <c r="B21" s="336" t="s">
        <v>157</v>
      </c>
      <c r="C21" s="388">
        <v>38</v>
      </c>
      <c r="D21" s="489">
        <v>57</v>
      </c>
      <c r="E21" s="488">
        <f t="shared" si="0"/>
        <v>0.5</v>
      </c>
      <c r="F21" s="197" t="str">
        <f t="shared" si="1"/>
        <v>是</v>
      </c>
      <c r="G21" s="372" t="str">
        <f t="shared" si="2"/>
        <v>项</v>
      </c>
      <c r="H21" s="372" t="str">
        <f t="shared" si="3"/>
        <v>201</v>
      </c>
      <c r="I21" s="372" t="str">
        <f t="shared" si="4"/>
        <v>20102</v>
      </c>
    </row>
    <row r="22" ht="33" customHeight="1" spans="1:9">
      <c r="A22" s="341">
        <v>2010205</v>
      </c>
      <c r="B22" s="336" t="s">
        <v>158</v>
      </c>
      <c r="C22" s="388">
        <v>34</v>
      </c>
      <c r="D22" s="489">
        <v>36</v>
      </c>
      <c r="E22" s="488">
        <f t="shared" si="0"/>
        <v>0.0588235294117647</v>
      </c>
      <c r="F22" s="197" t="str">
        <f t="shared" si="1"/>
        <v>是</v>
      </c>
      <c r="G22" s="372" t="str">
        <f t="shared" si="2"/>
        <v>项</v>
      </c>
      <c r="H22" s="372" t="str">
        <f t="shared" si="3"/>
        <v>201</v>
      </c>
      <c r="I22" s="372" t="str">
        <f t="shared" si="4"/>
        <v>20102</v>
      </c>
    </row>
    <row r="23" ht="36" hidden="1" customHeight="1" spans="1:9">
      <c r="A23" s="341">
        <v>2010206</v>
      </c>
      <c r="B23" s="336" t="s">
        <v>159</v>
      </c>
      <c r="C23" s="395">
        <v>0</v>
      </c>
      <c r="D23" s="490">
        <f t="shared" si="6"/>
        <v>0</v>
      </c>
      <c r="E23" s="488" t="str">
        <f t="shared" si="0"/>
        <v/>
      </c>
      <c r="F23" s="197" t="str">
        <f t="shared" si="1"/>
        <v>否</v>
      </c>
      <c r="G23" s="372" t="str">
        <f t="shared" si="2"/>
        <v>项</v>
      </c>
      <c r="H23" s="372" t="str">
        <f t="shared" si="3"/>
        <v>201</v>
      </c>
      <c r="I23" s="372" t="str">
        <f t="shared" si="4"/>
        <v>20102</v>
      </c>
    </row>
    <row r="24" ht="36" hidden="1" customHeight="1" spans="1:9">
      <c r="A24" s="341">
        <v>2010250</v>
      </c>
      <c r="B24" s="336" t="s">
        <v>154</v>
      </c>
      <c r="C24" s="395">
        <v>0</v>
      </c>
      <c r="D24" s="490">
        <f t="shared" si="6"/>
        <v>0</v>
      </c>
      <c r="E24" s="488" t="str">
        <f t="shared" si="0"/>
        <v/>
      </c>
      <c r="F24" s="197" t="str">
        <f t="shared" si="1"/>
        <v>否</v>
      </c>
      <c r="G24" s="372" t="str">
        <f t="shared" si="2"/>
        <v>项</v>
      </c>
      <c r="H24" s="372" t="str">
        <f t="shared" si="3"/>
        <v>201</v>
      </c>
      <c r="I24" s="372" t="str">
        <f t="shared" si="4"/>
        <v>20102</v>
      </c>
    </row>
    <row r="25" ht="33" customHeight="1" spans="1:9">
      <c r="A25" s="341">
        <v>2010299</v>
      </c>
      <c r="B25" s="336" t="s">
        <v>160</v>
      </c>
      <c r="C25" s="388">
        <v>4</v>
      </c>
      <c r="D25" s="489">
        <v>39</v>
      </c>
      <c r="E25" s="488">
        <f t="shared" si="0"/>
        <v>8.75</v>
      </c>
      <c r="F25" s="197" t="str">
        <f t="shared" si="1"/>
        <v>是</v>
      </c>
      <c r="G25" s="372" t="str">
        <f t="shared" si="2"/>
        <v>项</v>
      </c>
      <c r="H25" s="372" t="str">
        <f t="shared" si="3"/>
        <v>201</v>
      </c>
      <c r="I25" s="372" t="str">
        <f t="shared" si="4"/>
        <v>20102</v>
      </c>
    </row>
    <row r="26" ht="33" customHeight="1" spans="1:9">
      <c r="A26" s="341">
        <v>20103</v>
      </c>
      <c r="B26" s="336" t="s">
        <v>161</v>
      </c>
      <c r="C26" s="487">
        <f>SUM(C27:C35)</f>
        <v>13184</v>
      </c>
      <c r="D26" s="487">
        <f>SUM(D27:D35)</f>
        <v>13752</v>
      </c>
      <c r="E26" s="488">
        <f t="shared" si="0"/>
        <v>0.0430825242718447</v>
      </c>
      <c r="F26" s="197" t="str">
        <f t="shared" si="1"/>
        <v>是</v>
      </c>
      <c r="G26" s="372" t="str">
        <f t="shared" si="2"/>
        <v>款</v>
      </c>
      <c r="H26" s="372" t="str">
        <f t="shared" si="3"/>
        <v>201</v>
      </c>
      <c r="I26" s="372" t="str">
        <f t="shared" si="4"/>
        <v>20103</v>
      </c>
    </row>
    <row r="27" ht="33" customHeight="1" spans="1:9">
      <c r="A27" s="341">
        <v>2010301</v>
      </c>
      <c r="B27" s="336" t="s">
        <v>145</v>
      </c>
      <c r="C27" s="388">
        <v>4613</v>
      </c>
      <c r="D27" s="489">
        <v>5545</v>
      </c>
      <c r="E27" s="488">
        <f t="shared" si="0"/>
        <v>0.202037719488402</v>
      </c>
      <c r="F27" s="197" t="str">
        <f t="shared" si="1"/>
        <v>是</v>
      </c>
      <c r="G27" s="372" t="str">
        <f t="shared" si="2"/>
        <v>项</v>
      </c>
      <c r="H27" s="372" t="str">
        <f t="shared" si="3"/>
        <v>201</v>
      </c>
      <c r="I27" s="372" t="str">
        <f t="shared" si="4"/>
        <v>20103</v>
      </c>
    </row>
    <row r="28" ht="36" customHeight="1" spans="1:9">
      <c r="A28" s="341">
        <v>2010302</v>
      </c>
      <c r="B28" s="336" t="s">
        <v>146</v>
      </c>
      <c r="C28" s="388">
        <v>7</v>
      </c>
      <c r="D28" s="489"/>
      <c r="E28" s="488">
        <f t="shared" si="0"/>
        <v>-1</v>
      </c>
      <c r="F28" s="197" t="str">
        <f t="shared" si="1"/>
        <v>是</v>
      </c>
      <c r="G28" s="372" t="str">
        <f t="shared" si="2"/>
        <v>项</v>
      </c>
      <c r="H28" s="372" t="str">
        <f t="shared" si="3"/>
        <v>201</v>
      </c>
      <c r="I28" s="372" t="str">
        <f t="shared" si="4"/>
        <v>20103</v>
      </c>
    </row>
    <row r="29" ht="36" hidden="1" customHeight="1" spans="1:9">
      <c r="A29" s="341">
        <v>2010303</v>
      </c>
      <c r="B29" s="336" t="s">
        <v>147</v>
      </c>
      <c r="C29" s="395">
        <v>0</v>
      </c>
      <c r="D29" s="490">
        <f t="shared" ref="D29:D31" si="7">ROUND(J29-P29,0)</f>
        <v>0</v>
      </c>
      <c r="E29" s="488" t="str">
        <f t="shared" si="0"/>
        <v/>
      </c>
      <c r="F29" s="197" t="str">
        <f t="shared" si="1"/>
        <v>否</v>
      </c>
      <c r="G29" s="372" t="str">
        <f t="shared" si="2"/>
        <v>项</v>
      </c>
      <c r="H29" s="372" t="str">
        <f t="shared" si="3"/>
        <v>201</v>
      </c>
      <c r="I29" s="372" t="str">
        <f t="shared" si="4"/>
        <v>20103</v>
      </c>
    </row>
    <row r="30" ht="36" hidden="1" customHeight="1" spans="1:9">
      <c r="A30" s="341">
        <v>2010304</v>
      </c>
      <c r="B30" s="336" t="s">
        <v>162</v>
      </c>
      <c r="C30" s="395">
        <v>0</v>
      </c>
      <c r="D30" s="490">
        <f t="shared" si="7"/>
        <v>0</v>
      </c>
      <c r="E30" s="488" t="str">
        <f t="shared" si="0"/>
        <v/>
      </c>
      <c r="F30" s="197" t="str">
        <f t="shared" si="1"/>
        <v>否</v>
      </c>
      <c r="G30" s="372" t="str">
        <f t="shared" si="2"/>
        <v>项</v>
      </c>
      <c r="H30" s="372" t="str">
        <f t="shared" si="3"/>
        <v>201</v>
      </c>
      <c r="I30" s="372" t="str">
        <f t="shared" si="4"/>
        <v>20103</v>
      </c>
    </row>
    <row r="31" ht="36" hidden="1" customHeight="1" spans="1:9">
      <c r="A31" s="341">
        <v>2010305</v>
      </c>
      <c r="B31" s="336" t="s">
        <v>1660</v>
      </c>
      <c r="C31" s="395">
        <v>0</v>
      </c>
      <c r="D31" s="490">
        <f t="shared" si="7"/>
        <v>0</v>
      </c>
      <c r="E31" s="488" t="str">
        <f t="shared" si="0"/>
        <v/>
      </c>
      <c r="F31" s="197" t="str">
        <f t="shared" si="1"/>
        <v>否</v>
      </c>
      <c r="G31" s="390" t="str">
        <f t="shared" si="2"/>
        <v>项</v>
      </c>
      <c r="H31" s="372" t="str">
        <f t="shared" si="3"/>
        <v>201</v>
      </c>
      <c r="I31" s="372" t="str">
        <f t="shared" si="4"/>
        <v>20103</v>
      </c>
    </row>
    <row r="32" ht="33" customHeight="1" spans="1:9">
      <c r="A32" s="341">
        <v>2010306</v>
      </c>
      <c r="B32" s="336" t="s">
        <v>164</v>
      </c>
      <c r="C32" s="388">
        <v>581</v>
      </c>
      <c r="D32" s="489">
        <v>581</v>
      </c>
      <c r="E32" s="488">
        <f t="shared" si="0"/>
        <v>0</v>
      </c>
      <c r="F32" s="197" t="str">
        <f t="shared" si="1"/>
        <v>是</v>
      </c>
      <c r="G32" s="372" t="str">
        <f t="shared" si="2"/>
        <v>项</v>
      </c>
      <c r="H32" s="372" t="str">
        <f t="shared" si="3"/>
        <v>201</v>
      </c>
      <c r="I32" s="372" t="str">
        <f t="shared" si="4"/>
        <v>20103</v>
      </c>
    </row>
    <row r="33" ht="33" hidden="1" customHeight="1" spans="1:9">
      <c r="A33" s="341">
        <v>2010309</v>
      </c>
      <c r="B33" s="336" t="s">
        <v>166</v>
      </c>
      <c r="C33" s="395">
        <v>0</v>
      </c>
      <c r="D33" s="490">
        <f>ROUND(J33-P33,0)</f>
        <v>0</v>
      </c>
      <c r="E33" s="488" t="str">
        <f t="shared" si="0"/>
        <v/>
      </c>
      <c r="F33" s="197" t="str">
        <f t="shared" si="1"/>
        <v>否</v>
      </c>
      <c r="G33" s="372" t="str">
        <f t="shared" si="2"/>
        <v>项</v>
      </c>
      <c r="H33" s="372" t="str">
        <f t="shared" si="3"/>
        <v>201</v>
      </c>
      <c r="I33" s="372" t="str">
        <f t="shared" si="4"/>
        <v>20103</v>
      </c>
    </row>
    <row r="34" ht="36" customHeight="1" spans="1:9">
      <c r="A34" s="341">
        <v>2010350</v>
      </c>
      <c r="B34" s="336" t="s">
        <v>154</v>
      </c>
      <c r="C34" s="388">
        <v>5221</v>
      </c>
      <c r="D34" s="489">
        <v>4972</v>
      </c>
      <c r="E34" s="488">
        <f t="shared" si="0"/>
        <v>-0.0476920130243248</v>
      </c>
      <c r="F34" s="197" t="str">
        <f t="shared" si="1"/>
        <v>是</v>
      </c>
      <c r="G34" s="372" t="str">
        <f t="shared" si="2"/>
        <v>项</v>
      </c>
      <c r="H34" s="372" t="str">
        <f t="shared" si="3"/>
        <v>201</v>
      </c>
      <c r="I34" s="372" t="str">
        <f t="shared" si="4"/>
        <v>20103</v>
      </c>
    </row>
    <row r="35" ht="33" customHeight="1" spans="1:9">
      <c r="A35" s="491">
        <v>2010399</v>
      </c>
      <c r="B35" s="336" t="s">
        <v>167</v>
      </c>
      <c r="C35" s="388">
        <v>2762</v>
      </c>
      <c r="D35" s="489">
        <v>2654</v>
      </c>
      <c r="E35" s="488">
        <f t="shared" si="0"/>
        <v>-0.0391020999275887</v>
      </c>
      <c r="F35" s="197" t="str">
        <f t="shared" si="1"/>
        <v>是</v>
      </c>
      <c r="G35" s="372" t="str">
        <f t="shared" si="2"/>
        <v>项</v>
      </c>
      <c r="H35" s="372" t="str">
        <f t="shared" si="3"/>
        <v>201</v>
      </c>
      <c r="I35" s="372" t="str">
        <f t="shared" si="4"/>
        <v>20103</v>
      </c>
    </row>
    <row r="36" ht="45" customHeight="1" spans="1:9">
      <c r="A36" s="341">
        <v>20104</v>
      </c>
      <c r="B36" s="336" t="s">
        <v>168</v>
      </c>
      <c r="C36" s="487">
        <f>SUM(C37:C46)</f>
        <v>1663</v>
      </c>
      <c r="D36" s="487">
        <f>SUM(D37:D46)</f>
        <v>1822</v>
      </c>
      <c r="E36" s="488">
        <f t="shared" si="0"/>
        <v>0.0956103427540589</v>
      </c>
      <c r="F36" s="197" t="str">
        <f t="shared" si="1"/>
        <v>是</v>
      </c>
      <c r="G36" s="372" t="str">
        <f t="shared" si="2"/>
        <v>款</v>
      </c>
      <c r="H36" s="372" t="str">
        <f t="shared" si="3"/>
        <v>201</v>
      </c>
      <c r="I36" s="372" t="str">
        <f t="shared" si="4"/>
        <v>20104</v>
      </c>
    </row>
    <row r="37" ht="33" customHeight="1" spans="1:9">
      <c r="A37" s="341">
        <v>2010401</v>
      </c>
      <c r="B37" s="336" t="s">
        <v>145</v>
      </c>
      <c r="C37" s="388">
        <v>354</v>
      </c>
      <c r="D37" s="489">
        <v>350</v>
      </c>
      <c r="E37" s="488">
        <f t="shared" si="0"/>
        <v>-0.0112994350282486</v>
      </c>
      <c r="F37" s="197" t="str">
        <f t="shared" si="1"/>
        <v>是</v>
      </c>
      <c r="G37" s="372" t="str">
        <f t="shared" si="2"/>
        <v>项</v>
      </c>
      <c r="H37" s="372" t="str">
        <f t="shared" si="3"/>
        <v>201</v>
      </c>
      <c r="I37" s="372" t="str">
        <f t="shared" si="4"/>
        <v>20104</v>
      </c>
    </row>
    <row r="38" ht="33" hidden="1" customHeight="1" spans="1:9">
      <c r="A38" s="341">
        <v>2010402</v>
      </c>
      <c r="B38" s="336" t="s">
        <v>146</v>
      </c>
      <c r="C38" s="395"/>
      <c r="D38" s="490"/>
      <c r="E38" s="488" t="str">
        <f t="shared" si="0"/>
        <v/>
      </c>
      <c r="F38" s="197" t="str">
        <f t="shared" si="1"/>
        <v>否</v>
      </c>
      <c r="G38" s="372" t="str">
        <f t="shared" si="2"/>
        <v>项</v>
      </c>
      <c r="H38" s="372" t="str">
        <f t="shared" si="3"/>
        <v>201</v>
      </c>
      <c r="I38" s="372" t="str">
        <f t="shared" si="4"/>
        <v>20104</v>
      </c>
    </row>
    <row r="39" ht="33" hidden="1" customHeight="1" spans="1:9">
      <c r="A39" s="341">
        <v>2010403</v>
      </c>
      <c r="B39" s="336" t="s">
        <v>147</v>
      </c>
      <c r="C39" s="395">
        <v>0</v>
      </c>
      <c r="D39" s="490">
        <f t="shared" ref="D39:D43" si="8">ROUND(J39-P39,0)</f>
        <v>0</v>
      </c>
      <c r="E39" s="488" t="str">
        <f t="shared" si="0"/>
        <v/>
      </c>
      <c r="F39" s="197" t="str">
        <f t="shared" si="1"/>
        <v>否</v>
      </c>
      <c r="G39" s="372" t="str">
        <f t="shared" si="2"/>
        <v>项</v>
      </c>
      <c r="H39" s="372" t="str">
        <f t="shared" si="3"/>
        <v>201</v>
      </c>
      <c r="I39" s="372" t="str">
        <f t="shared" si="4"/>
        <v>20104</v>
      </c>
    </row>
    <row r="40" ht="36" hidden="1" customHeight="1" spans="1:9">
      <c r="A40" s="341">
        <v>2010404</v>
      </c>
      <c r="B40" s="336" t="s">
        <v>169</v>
      </c>
      <c r="C40" s="395"/>
      <c r="D40" s="490"/>
      <c r="E40" s="488" t="str">
        <f t="shared" si="0"/>
        <v/>
      </c>
      <c r="F40" s="197" t="str">
        <f t="shared" si="1"/>
        <v>否</v>
      </c>
      <c r="G40" s="372" t="str">
        <f t="shared" si="2"/>
        <v>项</v>
      </c>
      <c r="H40" s="372" t="str">
        <f t="shared" si="3"/>
        <v>201</v>
      </c>
      <c r="I40" s="372" t="str">
        <f t="shared" si="4"/>
        <v>20104</v>
      </c>
    </row>
    <row r="41" ht="36" hidden="1" customHeight="1" spans="1:9">
      <c r="A41" s="341">
        <v>2010405</v>
      </c>
      <c r="B41" s="336" t="s">
        <v>170</v>
      </c>
      <c r="C41" s="395">
        <v>0</v>
      </c>
      <c r="D41" s="490">
        <f t="shared" si="8"/>
        <v>0</v>
      </c>
      <c r="E41" s="488" t="str">
        <f t="shared" si="0"/>
        <v/>
      </c>
      <c r="F41" s="197" t="str">
        <f t="shared" si="1"/>
        <v>否</v>
      </c>
      <c r="G41" s="372" t="str">
        <f t="shared" si="2"/>
        <v>项</v>
      </c>
      <c r="H41" s="372" t="str">
        <f t="shared" si="3"/>
        <v>201</v>
      </c>
      <c r="I41" s="372" t="str">
        <f t="shared" si="4"/>
        <v>20104</v>
      </c>
    </row>
    <row r="42" ht="36" customHeight="1" spans="1:9">
      <c r="A42" s="341">
        <v>2010406</v>
      </c>
      <c r="B42" s="336" t="s">
        <v>171</v>
      </c>
      <c r="C42" s="388">
        <v>300</v>
      </c>
      <c r="D42" s="489">
        <v>400</v>
      </c>
      <c r="E42" s="488">
        <f t="shared" si="0"/>
        <v>0.333333333333333</v>
      </c>
      <c r="F42" s="197" t="str">
        <f t="shared" si="1"/>
        <v>是</v>
      </c>
      <c r="G42" s="372" t="str">
        <f t="shared" si="2"/>
        <v>项</v>
      </c>
      <c r="H42" s="372" t="str">
        <f t="shared" si="3"/>
        <v>201</v>
      </c>
      <c r="I42" s="372" t="str">
        <f t="shared" si="4"/>
        <v>20104</v>
      </c>
    </row>
    <row r="43" ht="33" hidden="1" customHeight="1" spans="1:9">
      <c r="A43" s="341">
        <v>2010407</v>
      </c>
      <c r="B43" s="336" t="s">
        <v>172</v>
      </c>
      <c r="C43" s="395">
        <v>0</v>
      </c>
      <c r="D43" s="490">
        <f t="shared" si="8"/>
        <v>0</v>
      </c>
      <c r="E43" s="488" t="str">
        <f t="shared" si="0"/>
        <v/>
      </c>
      <c r="F43" s="197" t="str">
        <f t="shared" si="1"/>
        <v>否</v>
      </c>
      <c r="G43" s="372" t="str">
        <f t="shared" si="2"/>
        <v>项</v>
      </c>
      <c r="H43" s="372" t="str">
        <f t="shared" si="3"/>
        <v>201</v>
      </c>
      <c r="I43" s="372" t="str">
        <f t="shared" si="4"/>
        <v>20104</v>
      </c>
    </row>
    <row r="44" ht="36" customHeight="1" spans="1:9">
      <c r="A44" s="341">
        <v>2010408</v>
      </c>
      <c r="B44" s="336" t="s">
        <v>173</v>
      </c>
      <c r="C44" s="388"/>
      <c r="D44" s="489">
        <v>1</v>
      </c>
      <c r="E44" s="488" t="str">
        <f t="shared" si="0"/>
        <v/>
      </c>
      <c r="F44" s="197" t="str">
        <f t="shared" si="1"/>
        <v>是</v>
      </c>
      <c r="G44" s="372" t="str">
        <f t="shared" si="2"/>
        <v>项</v>
      </c>
      <c r="H44" s="372" t="str">
        <f t="shared" si="3"/>
        <v>201</v>
      </c>
      <c r="I44" s="372" t="str">
        <f t="shared" si="4"/>
        <v>20104</v>
      </c>
    </row>
    <row r="45" ht="36" customHeight="1" spans="1:9">
      <c r="A45" s="341">
        <v>2010450</v>
      </c>
      <c r="B45" s="336" t="s">
        <v>154</v>
      </c>
      <c r="C45" s="388">
        <v>343</v>
      </c>
      <c r="D45" s="489">
        <v>323</v>
      </c>
      <c r="E45" s="488">
        <f t="shared" si="0"/>
        <v>-0.0583090379008746</v>
      </c>
      <c r="F45" s="197" t="str">
        <f t="shared" si="1"/>
        <v>是</v>
      </c>
      <c r="G45" s="372" t="str">
        <f t="shared" si="2"/>
        <v>项</v>
      </c>
      <c r="H45" s="372" t="str">
        <f t="shared" si="3"/>
        <v>201</v>
      </c>
      <c r="I45" s="372" t="str">
        <f t="shared" si="4"/>
        <v>20104</v>
      </c>
    </row>
    <row r="46" ht="36" customHeight="1" spans="1:9">
      <c r="A46" s="341">
        <v>2010499</v>
      </c>
      <c r="B46" s="336" t="s">
        <v>174</v>
      </c>
      <c r="C46" s="388">
        <v>666</v>
      </c>
      <c r="D46" s="489">
        <v>748</v>
      </c>
      <c r="E46" s="488">
        <f t="shared" si="0"/>
        <v>0.123123123123123</v>
      </c>
      <c r="F46" s="197" t="str">
        <f t="shared" si="1"/>
        <v>是</v>
      </c>
      <c r="G46" s="372" t="str">
        <f t="shared" si="2"/>
        <v>项</v>
      </c>
      <c r="H46" s="372" t="str">
        <f t="shared" si="3"/>
        <v>201</v>
      </c>
      <c r="I46" s="372" t="str">
        <f t="shared" si="4"/>
        <v>20104</v>
      </c>
    </row>
    <row r="47" ht="33" customHeight="1" spans="1:9">
      <c r="A47" s="341">
        <v>20105</v>
      </c>
      <c r="B47" s="336" t="s">
        <v>175</v>
      </c>
      <c r="C47" s="487">
        <f>SUM(C48:C57)</f>
        <v>313</v>
      </c>
      <c r="D47" s="487">
        <f>SUM(D48:D57)</f>
        <v>449</v>
      </c>
      <c r="E47" s="488">
        <f t="shared" si="0"/>
        <v>0.434504792332268</v>
      </c>
      <c r="F47" s="197" t="str">
        <f t="shared" si="1"/>
        <v>是</v>
      </c>
      <c r="G47" s="372" t="str">
        <f t="shared" si="2"/>
        <v>款</v>
      </c>
      <c r="H47" s="372" t="str">
        <f t="shared" si="3"/>
        <v>201</v>
      </c>
      <c r="I47" s="372" t="str">
        <f t="shared" si="4"/>
        <v>20105</v>
      </c>
    </row>
    <row r="48" ht="33" customHeight="1" spans="1:9">
      <c r="A48" s="341">
        <v>2010501</v>
      </c>
      <c r="B48" s="336" t="s">
        <v>145</v>
      </c>
      <c r="C48" s="388">
        <v>282</v>
      </c>
      <c r="D48" s="489">
        <v>254</v>
      </c>
      <c r="E48" s="488">
        <f t="shared" si="0"/>
        <v>-0.099290780141844</v>
      </c>
      <c r="F48" s="197" t="str">
        <f t="shared" si="1"/>
        <v>是</v>
      </c>
      <c r="G48" s="372" t="str">
        <f t="shared" si="2"/>
        <v>项</v>
      </c>
      <c r="H48" s="372" t="str">
        <f t="shared" si="3"/>
        <v>201</v>
      </c>
      <c r="I48" s="372" t="str">
        <f t="shared" si="4"/>
        <v>20105</v>
      </c>
    </row>
    <row r="49" ht="33" hidden="1" customHeight="1" spans="1:9">
      <c r="A49" s="341">
        <v>2010502</v>
      </c>
      <c r="B49" s="336" t="s">
        <v>146</v>
      </c>
      <c r="C49" s="395">
        <v>0</v>
      </c>
      <c r="D49" s="490">
        <f t="shared" ref="D49:D53" si="9">ROUND(J49-P49,0)</f>
        <v>0</v>
      </c>
      <c r="E49" s="488" t="str">
        <f t="shared" si="0"/>
        <v/>
      </c>
      <c r="F49" s="197" t="str">
        <f t="shared" si="1"/>
        <v>否</v>
      </c>
      <c r="G49" s="372" t="str">
        <f t="shared" si="2"/>
        <v>项</v>
      </c>
      <c r="H49" s="372" t="str">
        <f t="shared" si="3"/>
        <v>201</v>
      </c>
      <c r="I49" s="372" t="str">
        <f t="shared" si="4"/>
        <v>20105</v>
      </c>
    </row>
    <row r="50" ht="36" hidden="1" customHeight="1" spans="1:9">
      <c r="A50" s="341">
        <v>2010503</v>
      </c>
      <c r="B50" s="336" t="s">
        <v>147</v>
      </c>
      <c r="C50" s="395">
        <v>0</v>
      </c>
      <c r="D50" s="490">
        <f t="shared" si="9"/>
        <v>0</v>
      </c>
      <c r="E50" s="488" t="str">
        <f t="shared" si="0"/>
        <v/>
      </c>
      <c r="F50" s="197" t="str">
        <f t="shared" si="1"/>
        <v>否</v>
      </c>
      <c r="G50" s="372" t="str">
        <f t="shared" si="2"/>
        <v>项</v>
      </c>
      <c r="H50" s="372" t="str">
        <f t="shared" si="3"/>
        <v>201</v>
      </c>
      <c r="I50" s="372" t="str">
        <f t="shared" si="4"/>
        <v>20105</v>
      </c>
    </row>
    <row r="51" ht="36" hidden="1" customHeight="1" spans="1:9">
      <c r="A51" s="341">
        <v>2010504</v>
      </c>
      <c r="B51" s="336" t="s">
        <v>176</v>
      </c>
      <c r="C51" s="395">
        <v>0</v>
      </c>
      <c r="D51" s="490">
        <f t="shared" si="9"/>
        <v>0</v>
      </c>
      <c r="E51" s="488" t="str">
        <f t="shared" si="0"/>
        <v/>
      </c>
      <c r="F51" s="197" t="str">
        <f t="shared" si="1"/>
        <v>否</v>
      </c>
      <c r="G51" s="372" t="str">
        <f t="shared" si="2"/>
        <v>项</v>
      </c>
      <c r="H51" s="372" t="str">
        <f t="shared" si="3"/>
        <v>201</v>
      </c>
      <c r="I51" s="372" t="str">
        <f t="shared" si="4"/>
        <v>20105</v>
      </c>
    </row>
    <row r="52" ht="36" hidden="1" customHeight="1" spans="1:9">
      <c r="A52" s="341">
        <v>2010505</v>
      </c>
      <c r="B52" s="336" t="s">
        <v>177</v>
      </c>
      <c r="C52" s="395">
        <v>0</v>
      </c>
      <c r="D52" s="490">
        <f t="shared" si="9"/>
        <v>0</v>
      </c>
      <c r="E52" s="488" t="str">
        <f t="shared" si="0"/>
        <v/>
      </c>
      <c r="F52" s="197" t="str">
        <f t="shared" si="1"/>
        <v>否</v>
      </c>
      <c r="G52" s="372" t="str">
        <f t="shared" si="2"/>
        <v>项</v>
      </c>
      <c r="H52" s="372" t="str">
        <f t="shared" si="3"/>
        <v>201</v>
      </c>
      <c r="I52" s="372" t="str">
        <f t="shared" si="4"/>
        <v>20105</v>
      </c>
    </row>
    <row r="53" ht="36" hidden="1" customHeight="1" spans="1:9">
      <c r="A53" s="341">
        <v>2010506</v>
      </c>
      <c r="B53" s="336" t="s">
        <v>178</v>
      </c>
      <c r="C53" s="395">
        <v>0</v>
      </c>
      <c r="D53" s="490">
        <f t="shared" si="9"/>
        <v>0</v>
      </c>
      <c r="E53" s="488" t="str">
        <f t="shared" si="0"/>
        <v/>
      </c>
      <c r="F53" s="197" t="str">
        <f t="shared" si="1"/>
        <v>否</v>
      </c>
      <c r="G53" s="372" t="str">
        <f t="shared" si="2"/>
        <v>项</v>
      </c>
      <c r="H53" s="372" t="str">
        <f t="shared" si="3"/>
        <v>201</v>
      </c>
      <c r="I53" s="372" t="str">
        <f t="shared" si="4"/>
        <v>20105</v>
      </c>
    </row>
    <row r="54" ht="36" customHeight="1" spans="1:9">
      <c r="A54" s="341">
        <v>2010507</v>
      </c>
      <c r="B54" s="336" t="s">
        <v>179</v>
      </c>
      <c r="C54" s="388">
        <v>30</v>
      </c>
      <c r="D54" s="489">
        <v>171</v>
      </c>
      <c r="E54" s="488">
        <f t="shared" si="0"/>
        <v>4.7</v>
      </c>
      <c r="F54" s="197" t="str">
        <f t="shared" si="1"/>
        <v>是</v>
      </c>
      <c r="G54" s="372" t="str">
        <f t="shared" si="2"/>
        <v>项</v>
      </c>
      <c r="H54" s="372" t="str">
        <f t="shared" si="3"/>
        <v>201</v>
      </c>
      <c r="I54" s="372" t="str">
        <f t="shared" si="4"/>
        <v>20105</v>
      </c>
    </row>
    <row r="55" ht="33" hidden="1" customHeight="1" spans="1:9">
      <c r="A55" s="341">
        <v>2010508</v>
      </c>
      <c r="B55" s="336" t="s">
        <v>180</v>
      </c>
      <c r="C55" s="395"/>
      <c r="D55" s="490"/>
      <c r="E55" s="488" t="str">
        <f t="shared" si="0"/>
        <v/>
      </c>
      <c r="F55" s="197" t="str">
        <f t="shared" si="1"/>
        <v>否</v>
      </c>
      <c r="G55" s="372" t="str">
        <f t="shared" si="2"/>
        <v>项</v>
      </c>
      <c r="H55" s="372" t="str">
        <f t="shared" si="3"/>
        <v>201</v>
      </c>
      <c r="I55" s="372" t="str">
        <f t="shared" si="4"/>
        <v>20105</v>
      </c>
    </row>
    <row r="56" ht="36" hidden="1" customHeight="1" spans="1:9">
      <c r="A56" s="341">
        <v>2010550</v>
      </c>
      <c r="B56" s="336" t="s">
        <v>154</v>
      </c>
      <c r="C56" s="395">
        <v>0</v>
      </c>
      <c r="D56" s="490">
        <f t="shared" ref="D56:D64" si="10">ROUND(J56-P56,0)</f>
        <v>0</v>
      </c>
      <c r="E56" s="488" t="str">
        <f t="shared" si="0"/>
        <v/>
      </c>
      <c r="F56" s="197" t="str">
        <f t="shared" si="1"/>
        <v>否</v>
      </c>
      <c r="G56" s="372" t="str">
        <f t="shared" si="2"/>
        <v>项</v>
      </c>
      <c r="H56" s="372" t="str">
        <f t="shared" si="3"/>
        <v>201</v>
      </c>
      <c r="I56" s="372" t="str">
        <f t="shared" si="4"/>
        <v>20105</v>
      </c>
    </row>
    <row r="57" ht="36" customHeight="1" spans="1:9">
      <c r="A57" s="341">
        <v>2010599</v>
      </c>
      <c r="B57" s="336" t="s">
        <v>181</v>
      </c>
      <c r="C57" s="388">
        <v>1</v>
      </c>
      <c r="D57" s="489">
        <v>24</v>
      </c>
      <c r="E57" s="488">
        <f t="shared" si="0"/>
        <v>23</v>
      </c>
      <c r="F57" s="197" t="str">
        <f t="shared" si="1"/>
        <v>是</v>
      </c>
      <c r="G57" s="372" t="str">
        <f t="shared" si="2"/>
        <v>项</v>
      </c>
      <c r="H57" s="372" t="str">
        <f t="shared" si="3"/>
        <v>201</v>
      </c>
      <c r="I57" s="372" t="str">
        <f t="shared" si="4"/>
        <v>20105</v>
      </c>
    </row>
    <row r="58" ht="33" customHeight="1" spans="1:9">
      <c r="A58" s="341">
        <v>20106</v>
      </c>
      <c r="B58" s="336" t="s">
        <v>182</v>
      </c>
      <c r="C58" s="487">
        <f>SUM(C59:C68)</f>
        <v>1472</v>
      </c>
      <c r="D58" s="487">
        <f>SUM(D59:D68)</f>
        <v>1260</v>
      </c>
      <c r="E58" s="488">
        <f t="shared" si="0"/>
        <v>-0.144021739130435</v>
      </c>
      <c r="F58" s="197" t="str">
        <f t="shared" si="1"/>
        <v>是</v>
      </c>
      <c r="G58" s="372" t="str">
        <f t="shared" si="2"/>
        <v>款</v>
      </c>
      <c r="H58" s="372" t="str">
        <f t="shared" si="3"/>
        <v>201</v>
      </c>
      <c r="I58" s="372" t="str">
        <f t="shared" si="4"/>
        <v>20106</v>
      </c>
    </row>
    <row r="59" ht="33" customHeight="1" spans="1:9">
      <c r="A59" s="341">
        <v>2010601</v>
      </c>
      <c r="B59" s="336" t="s">
        <v>145</v>
      </c>
      <c r="C59" s="388">
        <v>1391</v>
      </c>
      <c r="D59" s="489">
        <v>1048</v>
      </c>
      <c r="E59" s="488">
        <f t="shared" si="0"/>
        <v>-0.246585190510424</v>
      </c>
      <c r="F59" s="197" t="str">
        <f t="shared" si="1"/>
        <v>是</v>
      </c>
      <c r="G59" s="372" t="str">
        <f t="shared" si="2"/>
        <v>项</v>
      </c>
      <c r="H59" s="372" t="str">
        <f t="shared" si="3"/>
        <v>201</v>
      </c>
      <c r="I59" s="372" t="str">
        <f t="shared" si="4"/>
        <v>20106</v>
      </c>
    </row>
    <row r="60" ht="33" hidden="1" customHeight="1" spans="1:9">
      <c r="A60" s="341">
        <v>2010602</v>
      </c>
      <c r="B60" s="336" t="s">
        <v>146</v>
      </c>
      <c r="C60" s="395">
        <v>0</v>
      </c>
      <c r="D60" s="490">
        <f t="shared" si="10"/>
        <v>0</v>
      </c>
      <c r="E60" s="488" t="str">
        <f t="shared" si="0"/>
        <v/>
      </c>
      <c r="F60" s="197" t="str">
        <f t="shared" si="1"/>
        <v>否</v>
      </c>
      <c r="G60" s="372" t="str">
        <f t="shared" si="2"/>
        <v>项</v>
      </c>
      <c r="H60" s="372" t="str">
        <f t="shared" si="3"/>
        <v>201</v>
      </c>
      <c r="I60" s="372" t="str">
        <f t="shared" si="4"/>
        <v>20106</v>
      </c>
    </row>
    <row r="61" ht="36" hidden="1" customHeight="1" spans="1:9">
      <c r="A61" s="341">
        <v>2010603</v>
      </c>
      <c r="B61" s="336" t="s">
        <v>147</v>
      </c>
      <c r="C61" s="395">
        <v>0</v>
      </c>
      <c r="D61" s="490">
        <f t="shared" si="10"/>
        <v>0</v>
      </c>
      <c r="E61" s="488" t="str">
        <f t="shared" si="0"/>
        <v/>
      </c>
      <c r="F61" s="197" t="str">
        <f t="shared" si="1"/>
        <v>否</v>
      </c>
      <c r="G61" s="372" t="str">
        <f t="shared" si="2"/>
        <v>项</v>
      </c>
      <c r="H61" s="372" t="str">
        <f t="shared" si="3"/>
        <v>201</v>
      </c>
      <c r="I61" s="372" t="str">
        <f t="shared" si="4"/>
        <v>20106</v>
      </c>
    </row>
    <row r="62" ht="36" hidden="1" customHeight="1" spans="1:9">
      <c r="A62" s="341">
        <v>2010604</v>
      </c>
      <c r="B62" s="336" t="s">
        <v>183</v>
      </c>
      <c r="C62" s="395">
        <v>0</v>
      </c>
      <c r="D62" s="490">
        <f t="shared" si="10"/>
        <v>0</v>
      </c>
      <c r="E62" s="488" t="str">
        <f t="shared" si="0"/>
        <v/>
      </c>
      <c r="F62" s="197" t="str">
        <f t="shared" si="1"/>
        <v>否</v>
      </c>
      <c r="G62" s="372" t="str">
        <f t="shared" si="2"/>
        <v>项</v>
      </c>
      <c r="H62" s="372" t="str">
        <f t="shared" si="3"/>
        <v>201</v>
      </c>
      <c r="I62" s="372" t="str">
        <f t="shared" si="4"/>
        <v>20106</v>
      </c>
    </row>
    <row r="63" ht="36" hidden="1" customHeight="1" spans="1:9">
      <c r="A63" s="341">
        <v>2010605</v>
      </c>
      <c r="B63" s="336" t="s">
        <v>184</v>
      </c>
      <c r="C63" s="395">
        <v>0</v>
      </c>
      <c r="D63" s="490">
        <f t="shared" si="10"/>
        <v>0</v>
      </c>
      <c r="E63" s="488" t="str">
        <f t="shared" si="0"/>
        <v/>
      </c>
      <c r="F63" s="197" t="str">
        <f t="shared" si="1"/>
        <v>否</v>
      </c>
      <c r="G63" s="372" t="str">
        <f t="shared" si="2"/>
        <v>项</v>
      </c>
      <c r="H63" s="372" t="str">
        <f t="shared" si="3"/>
        <v>201</v>
      </c>
      <c r="I63" s="372" t="str">
        <f t="shared" si="4"/>
        <v>20106</v>
      </c>
    </row>
    <row r="64" ht="36" hidden="1" customHeight="1" spans="1:9">
      <c r="A64" s="341">
        <v>2010606</v>
      </c>
      <c r="B64" s="336" t="s">
        <v>185</v>
      </c>
      <c r="C64" s="395">
        <v>0</v>
      </c>
      <c r="D64" s="490">
        <f t="shared" si="10"/>
        <v>0</v>
      </c>
      <c r="E64" s="488" t="str">
        <f t="shared" si="0"/>
        <v/>
      </c>
      <c r="F64" s="197" t="str">
        <f t="shared" si="1"/>
        <v>否</v>
      </c>
      <c r="G64" s="372" t="str">
        <f t="shared" si="2"/>
        <v>项</v>
      </c>
      <c r="H64" s="372" t="str">
        <f t="shared" si="3"/>
        <v>201</v>
      </c>
      <c r="I64" s="372" t="str">
        <f t="shared" si="4"/>
        <v>20106</v>
      </c>
    </row>
    <row r="65" ht="36" customHeight="1" spans="1:9">
      <c r="A65" s="341">
        <v>2010607</v>
      </c>
      <c r="B65" s="336" t="s">
        <v>186</v>
      </c>
      <c r="C65" s="388">
        <v>4</v>
      </c>
      <c r="D65" s="489"/>
      <c r="E65" s="488">
        <f t="shared" si="0"/>
        <v>-1</v>
      </c>
      <c r="F65" s="197" t="str">
        <f t="shared" si="1"/>
        <v>是</v>
      </c>
      <c r="G65" s="372" t="str">
        <f t="shared" si="2"/>
        <v>项</v>
      </c>
      <c r="H65" s="372" t="str">
        <f t="shared" si="3"/>
        <v>201</v>
      </c>
      <c r="I65" s="372" t="str">
        <f t="shared" si="4"/>
        <v>20106</v>
      </c>
    </row>
    <row r="66" ht="33" hidden="1" customHeight="1" spans="1:9">
      <c r="A66" s="341">
        <v>2010608</v>
      </c>
      <c r="B66" s="336" t="s">
        <v>187</v>
      </c>
      <c r="C66" s="395">
        <v>0</v>
      </c>
      <c r="D66" s="490">
        <f>ROUND(J66-P66,0)</f>
        <v>0</v>
      </c>
      <c r="E66" s="488" t="str">
        <f t="shared" si="0"/>
        <v/>
      </c>
      <c r="F66" s="197" t="str">
        <f t="shared" si="1"/>
        <v>否</v>
      </c>
      <c r="G66" s="372" t="str">
        <f t="shared" si="2"/>
        <v>项</v>
      </c>
      <c r="H66" s="372" t="str">
        <f t="shared" si="3"/>
        <v>201</v>
      </c>
      <c r="I66" s="372" t="str">
        <f t="shared" si="4"/>
        <v>20106</v>
      </c>
    </row>
    <row r="67" ht="36" customHeight="1" spans="1:9">
      <c r="A67" s="341">
        <v>2010650</v>
      </c>
      <c r="B67" s="336" t="s">
        <v>154</v>
      </c>
      <c r="C67" s="388">
        <v>69</v>
      </c>
      <c r="D67" s="489">
        <v>127</v>
      </c>
      <c r="E67" s="488">
        <f t="shared" si="0"/>
        <v>0.840579710144927</v>
      </c>
      <c r="F67" s="197" t="str">
        <f t="shared" si="1"/>
        <v>是</v>
      </c>
      <c r="G67" s="372" t="str">
        <f t="shared" si="2"/>
        <v>项</v>
      </c>
      <c r="H67" s="372" t="str">
        <f t="shared" si="3"/>
        <v>201</v>
      </c>
      <c r="I67" s="372" t="str">
        <f t="shared" si="4"/>
        <v>20106</v>
      </c>
    </row>
    <row r="68" ht="36" customHeight="1" spans="1:9">
      <c r="A68" s="341">
        <v>2010699</v>
      </c>
      <c r="B68" s="336" t="s">
        <v>188</v>
      </c>
      <c r="C68" s="388">
        <v>8</v>
      </c>
      <c r="D68" s="489">
        <v>85</v>
      </c>
      <c r="E68" s="488">
        <f t="shared" ref="E68:E131" si="11">IF(C68&lt;&gt;0,D68/C68-1,"")</f>
        <v>9.625</v>
      </c>
      <c r="F68" s="197" t="str">
        <f t="shared" ref="F68:F131" si="12">IF(LEN(A68)=3,"是",IF(B68&lt;&gt;"",IF(SUM(C68:D68)&lt;&gt;0,"是","否"),"是"))</f>
        <v>是</v>
      </c>
      <c r="G68" s="372" t="str">
        <f t="shared" ref="G68:G131" si="13">IF(LEN(A68)=3,"类",IF(LEN(A68)=5,"款","项"))</f>
        <v>项</v>
      </c>
      <c r="H68" s="372" t="str">
        <f t="shared" ref="H68:H131" si="14">LEFT(A68,3)</f>
        <v>201</v>
      </c>
      <c r="I68" s="372" t="str">
        <f t="shared" ref="I68:I131" si="15">LEFT(A68,5)</f>
        <v>20106</v>
      </c>
    </row>
    <row r="69" ht="33" customHeight="1" spans="1:9">
      <c r="A69" s="341">
        <v>20107</v>
      </c>
      <c r="B69" s="336" t="s">
        <v>189</v>
      </c>
      <c r="C69" s="487">
        <f>SUM(C70:C76)</f>
        <v>267</v>
      </c>
      <c r="D69" s="487">
        <f>SUM(D70:D76)</f>
        <v>100</v>
      </c>
      <c r="E69" s="488">
        <f t="shared" si="11"/>
        <v>-0.625468164794007</v>
      </c>
      <c r="F69" s="197" t="str">
        <f t="shared" si="12"/>
        <v>是</v>
      </c>
      <c r="G69" s="372" t="str">
        <f t="shared" si="13"/>
        <v>款</v>
      </c>
      <c r="H69" s="372" t="str">
        <f t="shared" si="14"/>
        <v>201</v>
      </c>
      <c r="I69" s="372" t="str">
        <f t="shared" si="15"/>
        <v>20107</v>
      </c>
    </row>
    <row r="70" ht="33" customHeight="1" spans="1:9">
      <c r="A70" s="341">
        <v>2010701</v>
      </c>
      <c r="B70" s="336" t="s">
        <v>145</v>
      </c>
      <c r="C70" s="388">
        <v>167</v>
      </c>
      <c r="D70" s="489"/>
      <c r="E70" s="488">
        <f t="shared" si="11"/>
        <v>-1</v>
      </c>
      <c r="F70" s="197" t="str">
        <f t="shared" si="12"/>
        <v>是</v>
      </c>
      <c r="G70" s="372" t="str">
        <f t="shared" si="13"/>
        <v>项</v>
      </c>
      <c r="H70" s="372" t="str">
        <f t="shared" si="14"/>
        <v>201</v>
      </c>
      <c r="I70" s="372" t="str">
        <f t="shared" si="15"/>
        <v>20107</v>
      </c>
    </row>
    <row r="71" ht="33" hidden="1" customHeight="1" spans="1:9">
      <c r="A71" s="341">
        <v>2010702</v>
      </c>
      <c r="B71" s="336" t="s">
        <v>146</v>
      </c>
      <c r="C71" s="395">
        <v>0</v>
      </c>
      <c r="D71" s="490">
        <f t="shared" ref="D71:D75" si="16">ROUND(J71-P71,0)</f>
        <v>0</v>
      </c>
      <c r="E71" s="488" t="str">
        <f t="shared" si="11"/>
        <v/>
      </c>
      <c r="F71" s="197" t="str">
        <f t="shared" si="12"/>
        <v>否</v>
      </c>
      <c r="G71" s="372" t="str">
        <f t="shared" si="13"/>
        <v>项</v>
      </c>
      <c r="H71" s="372" t="str">
        <f t="shared" si="14"/>
        <v>201</v>
      </c>
      <c r="I71" s="372" t="str">
        <f t="shared" si="15"/>
        <v>20107</v>
      </c>
    </row>
    <row r="72" ht="36" hidden="1" customHeight="1" spans="1:9">
      <c r="A72" s="341">
        <v>2010703</v>
      </c>
      <c r="B72" s="336" t="s">
        <v>147</v>
      </c>
      <c r="C72" s="395">
        <v>0</v>
      </c>
      <c r="D72" s="490">
        <f t="shared" si="16"/>
        <v>0</v>
      </c>
      <c r="E72" s="488" t="str">
        <f t="shared" si="11"/>
        <v/>
      </c>
      <c r="F72" s="197" t="str">
        <f t="shared" si="12"/>
        <v>否</v>
      </c>
      <c r="G72" s="372" t="str">
        <f t="shared" si="13"/>
        <v>项</v>
      </c>
      <c r="H72" s="372" t="str">
        <f t="shared" si="14"/>
        <v>201</v>
      </c>
      <c r="I72" s="372" t="str">
        <f t="shared" si="15"/>
        <v>20107</v>
      </c>
    </row>
    <row r="73" ht="36" hidden="1" customHeight="1" spans="1:9">
      <c r="A73" s="341">
        <v>2010709</v>
      </c>
      <c r="B73" s="336" t="s">
        <v>186</v>
      </c>
      <c r="C73" s="395">
        <v>0</v>
      </c>
      <c r="D73" s="490">
        <f t="shared" si="16"/>
        <v>0</v>
      </c>
      <c r="E73" s="488" t="str">
        <f t="shared" si="11"/>
        <v/>
      </c>
      <c r="F73" s="197" t="str">
        <f t="shared" si="12"/>
        <v>否</v>
      </c>
      <c r="G73" s="372" t="str">
        <f t="shared" si="13"/>
        <v>项</v>
      </c>
      <c r="H73" s="372" t="str">
        <f t="shared" si="14"/>
        <v>201</v>
      </c>
      <c r="I73" s="372" t="str">
        <f t="shared" si="15"/>
        <v>20107</v>
      </c>
    </row>
    <row r="74" ht="36" hidden="1" customHeight="1" spans="1:9">
      <c r="A74" s="493">
        <v>2010710</v>
      </c>
      <c r="B74" s="336" t="s">
        <v>1661</v>
      </c>
      <c r="C74" s="395"/>
      <c r="D74" s="490">
        <f t="shared" si="16"/>
        <v>0</v>
      </c>
      <c r="E74" s="488" t="str">
        <f t="shared" si="11"/>
        <v/>
      </c>
      <c r="F74" s="197" t="str">
        <f t="shared" si="12"/>
        <v>否</v>
      </c>
      <c r="G74" s="372" t="str">
        <f t="shared" si="13"/>
        <v>项</v>
      </c>
      <c r="H74" s="372" t="str">
        <f t="shared" si="14"/>
        <v>201</v>
      </c>
      <c r="I74" s="372" t="str">
        <f t="shared" si="15"/>
        <v>20107</v>
      </c>
    </row>
    <row r="75" ht="36" hidden="1" customHeight="1" spans="1:9">
      <c r="A75" s="341">
        <v>2010750</v>
      </c>
      <c r="B75" s="336" t="s">
        <v>154</v>
      </c>
      <c r="C75" s="395">
        <v>0</v>
      </c>
      <c r="D75" s="490">
        <f t="shared" si="16"/>
        <v>0</v>
      </c>
      <c r="E75" s="488" t="str">
        <f t="shared" si="11"/>
        <v/>
      </c>
      <c r="F75" s="197" t="str">
        <f t="shared" si="12"/>
        <v>否</v>
      </c>
      <c r="G75" s="372" t="str">
        <f t="shared" si="13"/>
        <v>项</v>
      </c>
      <c r="H75" s="372" t="str">
        <f t="shared" si="14"/>
        <v>201</v>
      </c>
      <c r="I75" s="372" t="str">
        <f t="shared" si="15"/>
        <v>20107</v>
      </c>
    </row>
    <row r="76" ht="36" customHeight="1" spans="1:9">
      <c r="A76" s="341">
        <v>2010799</v>
      </c>
      <c r="B76" s="336" t="s">
        <v>195</v>
      </c>
      <c r="C76" s="388">
        <v>100</v>
      </c>
      <c r="D76" s="489">
        <v>100</v>
      </c>
      <c r="E76" s="488">
        <f t="shared" si="11"/>
        <v>0</v>
      </c>
      <c r="F76" s="197" t="str">
        <f t="shared" si="12"/>
        <v>是</v>
      </c>
      <c r="G76" s="372" t="str">
        <f t="shared" si="13"/>
        <v>项</v>
      </c>
      <c r="H76" s="372" t="str">
        <f t="shared" si="14"/>
        <v>201</v>
      </c>
      <c r="I76" s="372" t="str">
        <f t="shared" si="15"/>
        <v>20107</v>
      </c>
    </row>
    <row r="77" ht="33" hidden="1" customHeight="1" spans="1:9">
      <c r="A77" s="341">
        <v>20108</v>
      </c>
      <c r="B77" s="336" t="s">
        <v>196</v>
      </c>
      <c r="C77" s="337">
        <f>SUM(C78:C85)</f>
        <v>0</v>
      </c>
      <c r="D77" s="494">
        <f>SUM(D78:D85)</f>
        <v>0</v>
      </c>
      <c r="E77" s="488" t="str">
        <f t="shared" si="11"/>
        <v/>
      </c>
      <c r="F77" s="197" t="str">
        <f t="shared" si="12"/>
        <v>否</v>
      </c>
      <c r="G77" s="372" t="str">
        <f t="shared" si="13"/>
        <v>款</v>
      </c>
      <c r="H77" s="372" t="str">
        <f t="shared" si="14"/>
        <v>201</v>
      </c>
      <c r="I77" s="372" t="str">
        <f t="shared" si="15"/>
        <v>20108</v>
      </c>
    </row>
    <row r="78" ht="36" hidden="1" customHeight="1" spans="1:9">
      <c r="A78" s="341">
        <v>2010801</v>
      </c>
      <c r="B78" s="336" t="s">
        <v>145</v>
      </c>
      <c r="C78" s="395">
        <v>0</v>
      </c>
      <c r="D78" s="490">
        <f t="shared" ref="D78:D80" si="17">ROUND(J78-P78,0)</f>
        <v>0</v>
      </c>
      <c r="E78" s="488" t="str">
        <f t="shared" si="11"/>
        <v/>
      </c>
      <c r="F78" s="197" t="str">
        <f t="shared" si="12"/>
        <v>否</v>
      </c>
      <c r="G78" s="372" t="str">
        <f t="shared" si="13"/>
        <v>项</v>
      </c>
      <c r="H78" s="372" t="str">
        <f t="shared" si="14"/>
        <v>201</v>
      </c>
      <c r="I78" s="372" t="str">
        <f t="shared" si="15"/>
        <v>20108</v>
      </c>
    </row>
    <row r="79" ht="36" hidden="1" customHeight="1" spans="1:9">
      <c r="A79" s="341">
        <v>2010802</v>
      </c>
      <c r="B79" s="336" t="s">
        <v>146</v>
      </c>
      <c r="C79" s="395">
        <v>0</v>
      </c>
      <c r="D79" s="490">
        <f t="shared" si="17"/>
        <v>0</v>
      </c>
      <c r="E79" s="488" t="str">
        <f t="shared" si="11"/>
        <v/>
      </c>
      <c r="F79" s="197" t="str">
        <f t="shared" si="12"/>
        <v>否</v>
      </c>
      <c r="G79" s="372" t="str">
        <f t="shared" si="13"/>
        <v>项</v>
      </c>
      <c r="H79" s="372" t="str">
        <f t="shared" si="14"/>
        <v>201</v>
      </c>
      <c r="I79" s="372" t="str">
        <f t="shared" si="15"/>
        <v>20108</v>
      </c>
    </row>
    <row r="80" ht="36" hidden="1" customHeight="1" spans="1:9">
      <c r="A80" s="341">
        <v>2010803</v>
      </c>
      <c r="B80" s="336" t="s">
        <v>147</v>
      </c>
      <c r="C80" s="395">
        <v>0</v>
      </c>
      <c r="D80" s="490">
        <f t="shared" si="17"/>
        <v>0</v>
      </c>
      <c r="E80" s="488" t="str">
        <f t="shared" si="11"/>
        <v/>
      </c>
      <c r="F80" s="197" t="str">
        <f t="shared" si="12"/>
        <v>否</v>
      </c>
      <c r="G80" s="372" t="str">
        <f t="shared" si="13"/>
        <v>项</v>
      </c>
      <c r="H80" s="372" t="str">
        <f t="shared" si="14"/>
        <v>201</v>
      </c>
      <c r="I80" s="372" t="str">
        <f t="shared" si="15"/>
        <v>20108</v>
      </c>
    </row>
    <row r="81" ht="36" hidden="1" customHeight="1" spans="1:9">
      <c r="A81" s="341">
        <v>2010804</v>
      </c>
      <c r="B81" s="336" t="s">
        <v>197</v>
      </c>
      <c r="C81" s="395">
        <v>0</v>
      </c>
      <c r="D81" s="490"/>
      <c r="E81" s="488" t="str">
        <f t="shared" si="11"/>
        <v/>
      </c>
      <c r="F81" s="197" t="str">
        <f t="shared" si="12"/>
        <v>否</v>
      </c>
      <c r="G81" s="372" t="str">
        <f t="shared" si="13"/>
        <v>项</v>
      </c>
      <c r="H81" s="372" t="str">
        <f t="shared" si="14"/>
        <v>201</v>
      </c>
      <c r="I81" s="372" t="str">
        <f t="shared" si="15"/>
        <v>20108</v>
      </c>
    </row>
    <row r="82" ht="36" hidden="1" customHeight="1" spans="1:9">
      <c r="A82" s="341">
        <v>2010805</v>
      </c>
      <c r="B82" s="336" t="s">
        <v>198</v>
      </c>
      <c r="C82" s="395">
        <v>0</v>
      </c>
      <c r="D82" s="490">
        <f t="shared" ref="D82:D85" si="18">ROUND(J82-P82,0)</f>
        <v>0</v>
      </c>
      <c r="E82" s="488" t="str">
        <f t="shared" si="11"/>
        <v/>
      </c>
      <c r="F82" s="197" t="str">
        <f t="shared" si="12"/>
        <v>否</v>
      </c>
      <c r="G82" s="372" t="str">
        <f t="shared" si="13"/>
        <v>项</v>
      </c>
      <c r="H82" s="372" t="str">
        <f t="shared" si="14"/>
        <v>201</v>
      </c>
      <c r="I82" s="372" t="str">
        <f t="shared" si="15"/>
        <v>20108</v>
      </c>
    </row>
    <row r="83" ht="36" hidden="1" customHeight="1" spans="1:9">
      <c r="A83" s="341">
        <v>2010806</v>
      </c>
      <c r="B83" s="336" t="s">
        <v>186</v>
      </c>
      <c r="C83" s="395">
        <v>0</v>
      </c>
      <c r="D83" s="490">
        <f t="shared" si="18"/>
        <v>0</v>
      </c>
      <c r="E83" s="488" t="str">
        <f t="shared" si="11"/>
        <v/>
      </c>
      <c r="F83" s="197" t="str">
        <f t="shared" si="12"/>
        <v>否</v>
      </c>
      <c r="G83" s="372" t="str">
        <f t="shared" si="13"/>
        <v>项</v>
      </c>
      <c r="H83" s="372" t="str">
        <f t="shared" si="14"/>
        <v>201</v>
      </c>
      <c r="I83" s="372" t="str">
        <f t="shared" si="15"/>
        <v>20108</v>
      </c>
    </row>
    <row r="84" ht="36" hidden="1" customHeight="1" spans="1:9">
      <c r="A84" s="341">
        <v>2010850</v>
      </c>
      <c r="B84" s="336" t="s">
        <v>154</v>
      </c>
      <c r="C84" s="395">
        <v>0</v>
      </c>
      <c r="D84" s="490">
        <f t="shared" si="18"/>
        <v>0</v>
      </c>
      <c r="E84" s="488" t="str">
        <f t="shared" si="11"/>
        <v/>
      </c>
      <c r="F84" s="197" t="str">
        <f t="shared" si="12"/>
        <v>否</v>
      </c>
      <c r="G84" s="372" t="str">
        <f t="shared" si="13"/>
        <v>项</v>
      </c>
      <c r="H84" s="372" t="str">
        <f t="shared" si="14"/>
        <v>201</v>
      </c>
      <c r="I84" s="372" t="str">
        <f t="shared" si="15"/>
        <v>20108</v>
      </c>
    </row>
    <row r="85" ht="36" hidden="1" customHeight="1" spans="1:9">
      <c r="A85" s="341">
        <v>2010899</v>
      </c>
      <c r="B85" s="336" t="s">
        <v>199</v>
      </c>
      <c r="C85" s="395">
        <v>0</v>
      </c>
      <c r="D85" s="490">
        <f t="shared" si="18"/>
        <v>0</v>
      </c>
      <c r="E85" s="488" t="str">
        <f t="shared" si="11"/>
        <v/>
      </c>
      <c r="F85" s="197" t="str">
        <f t="shared" si="12"/>
        <v>否</v>
      </c>
      <c r="G85" s="372" t="str">
        <f t="shared" si="13"/>
        <v>项</v>
      </c>
      <c r="H85" s="372" t="str">
        <f t="shared" si="14"/>
        <v>201</v>
      </c>
      <c r="I85" s="372" t="str">
        <f t="shared" si="15"/>
        <v>20108</v>
      </c>
    </row>
    <row r="86" ht="36" hidden="1" customHeight="1" spans="1:9">
      <c r="A86" s="341">
        <v>20109</v>
      </c>
      <c r="B86" s="336" t="s">
        <v>200</v>
      </c>
      <c r="C86" s="337">
        <f>SUM(C87:C98)</f>
        <v>0</v>
      </c>
      <c r="D86" s="494">
        <f>SUM(D87:D98)</f>
        <v>0</v>
      </c>
      <c r="E86" s="488" t="str">
        <f t="shared" si="11"/>
        <v/>
      </c>
      <c r="F86" s="197" t="str">
        <f t="shared" si="12"/>
        <v>否</v>
      </c>
      <c r="G86" s="372" t="str">
        <f t="shared" si="13"/>
        <v>款</v>
      </c>
      <c r="H86" s="372" t="str">
        <f t="shared" si="14"/>
        <v>201</v>
      </c>
      <c r="I86" s="372" t="str">
        <f t="shared" si="15"/>
        <v>20109</v>
      </c>
    </row>
    <row r="87" ht="36" hidden="1" customHeight="1" spans="1:9">
      <c r="A87" s="341">
        <v>2010901</v>
      </c>
      <c r="B87" s="336" t="s">
        <v>145</v>
      </c>
      <c r="C87" s="395">
        <v>0</v>
      </c>
      <c r="D87" s="490">
        <f t="shared" ref="D87:D98" si="19">ROUND(J87-P87,0)</f>
        <v>0</v>
      </c>
      <c r="E87" s="488" t="str">
        <f t="shared" si="11"/>
        <v/>
      </c>
      <c r="F87" s="197" t="str">
        <f t="shared" si="12"/>
        <v>否</v>
      </c>
      <c r="G87" s="372" t="str">
        <f t="shared" si="13"/>
        <v>项</v>
      </c>
      <c r="H87" s="372" t="str">
        <f t="shared" si="14"/>
        <v>201</v>
      </c>
      <c r="I87" s="372" t="str">
        <f t="shared" si="15"/>
        <v>20109</v>
      </c>
    </row>
    <row r="88" ht="36" hidden="1" customHeight="1" spans="1:9">
      <c r="A88" s="341">
        <v>2010902</v>
      </c>
      <c r="B88" s="336" t="s">
        <v>146</v>
      </c>
      <c r="C88" s="395">
        <v>0</v>
      </c>
      <c r="D88" s="490">
        <f t="shared" si="19"/>
        <v>0</v>
      </c>
      <c r="E88" s="488" t="str">
        <f t="shared" si="11"/>
        <v/>
      </c>
      <c r="F88" s="197" t="str">
        <f t="shared" si="12"/>
        <v>否</v>
      </c>
      <c r="G88" s="372" t="str">
        <f t="shared" si="13"/>
        <v>项</v>
      </c>
      <c r="H88" s="372" t="str">
        <f t="shared" si="14"/>
        <v>201</v>
      </c>
      <c r="I88" s="372" t="str">
        <f t="shared" si="15"/>
        <v>20109</v>
      </c>
    </row>
    <row r="89" ht="36" hidden="1" customHeight="1" spans="1:9">
      <c r="A89" s="341">
        <v>2010903</v>
      </c>
      <c r="B89" s="336" t="s">
        <v>147</v>
      </c>
      <c r="C89" s="395">
        <v>0</v>
      </c>
      <c r="D89" s="490">
        <f t="shared" si="19"/>
        <v>0</v>
      </c>
      <c r="E89" s="488" t="str">
        <f t="shared" si="11"/>
        <v/>
      </c>
      <c r="F89" s="197" t="str">
        <f t="shared" si="12"/>
        <v>否</v>
      </c>
      <c r="G89" s="372" t="str">
        <f t="shared" si="13"/>
        <v>项</v>
      </c>
      <c r="H89" s="372" t="str">
        <f t="shared" si="14"/>
        <v>201</v>
      </c>
      <c r="I89" s="372" t="str">
        <f t="shared" si="15"/>
        <v>20109</v>
      </c>
    </row>
    <row r="90" ht="36" hidden="1" customHeight="1" spans="1:9">
      <c r="A90" s="341">
        <v>2010905</v>
      </c>
      <c r="B90" s="336" t="s">
        <v>201</v>
      </c>
      <c r="C90" s="395">
        <v>0</v>
      </c>
      <c r="D90" s="490">
        <f t="shared" si="19"/>
        <v>0</v>
      </c>
      <c r="E90" s="488" t="str">
        <f t="shared" si="11"/>
        <v/>
      </c>
      <c r="F90" s="197" t="str">
        <f t="shared" si="12"/>
        <v>否</v>
      </c>
      <c r="G90" s="372" t="str">
        <f t="shared" si="13"/>
        <v>项</v>
      </c>
      <c r="H90" s="372" t="str">
        <f t="shared" si="14"/>
        <v>201</v>
      </c>
      <c r="I90" s="372" t="str">
        <f t="shared" si="15"/>
        <v>20109</v>
      </c>
    </row>
    <row r="91" ht="36" hidden="1" customHeight="1" spans="1:9">
      <c r="A91" s="341">
        <v>2010907</v>
      </c>
      <c r="B91" s="336" t="s">
        <v>202</v>
      </c>
      <c r="C91" s="395">
        <v>0</v>
      </c>
      <c r="D91" s="490">
        <f t="shared" si="19"/>
        <v>0</v>
      </c>
      <c r="E91" s="488" t="str">
        <f t="shared" si="11"/>
        <v/>
      </c>
      <c r="F91" s="197" t="str">
        <f t="shared" si="12"/>
        <v>否</v>
      </c>
      <c r="G91" s="372" t="str">
        <f t="shared" si="13"/>
        <v>项</v>
      </c>
      <c r="H91" s="372" t="str">
        <f t="shared" si="14"/>
        <v>201</v>
      </c>
      <c r="I91" s="372" t="str">
        <f t="shared" si="15"/>
        <v>20109</v>
      </c>
    </row>
    <row r="92" ht="36" hidden="1" customHeight="1" spans="1:9">
      <c r="A92" s="341">
        <v>2010908</v>
      </c>
      <c r="B92" s="336" t="s">
        <v>186</v>
      </c>
      <c r="C92" s="395">
        <v>0</v>
      </c>
      <c r="D92" s="490">
        <f t="shared" si="19"/>
        <v>0</v>
      </c>
      <c r="E92" s="488" t="str">
        <f t="shared" si="11"/>
        <v/>
      </c>
      <c r="F92" s="197" t="str">
        <f t="shared" si="12"/>
        <v>否</v>
      </c>
      <c r="G92" s="372" t="str">
        <f t="shared" si="13"/>
        <v>项</v>
      </c>
      <c r="H92" s="372" t="str">
        <f t="shared" si="14"/>
        <v>201</v>
      </c>
      <c r="I92" s="372" t="str">
        <f t="shared" si="15"/>
        <v>20109</v>
      </c>
    </row>
    <row r="93" ht="36" hidden="1" customHeight="1" spans="1:9">
      <c r="A93" s="341">
        <v>2010909</v>
      </c>
      <c r="B93" s="336" t="s">
        <v>203</v>
      </c>
      <c r="C93" s="395">
        <v>0</v>
      </c>
      <c r="D93" s="490">
        <f t="shared" si="19"/>
        <v>0</v>
      </c>
      <c r="E93" s="488" t="str">
        <f t="shared" si="11"/>
        <v/>
      </c>
      <c r="F93" s="197" t="str">
        <f t="shared" si="12"/>
        <v>否</v>
      </c>
      <c r="G93" s="372" t="str">
        <f t="shared" si="13"/>
        <v>项</v>
      </c>
      <c r="H93" s="372" t="str">
        <f t="shared" si="14"/>
        <v>201</v>
      </c>
      <c r="I93" s="372" t="str">
        <f t="shared" si="15"/>
        <v>20109</v>
      </c>
    </row>
    <row r="94" ht="36" hidden="1" customHeight="1" spans="1:9">
      <c r="A94" s="341">
        <v>2010910</v>
      </c>
      <c r="B94" s="336" t="s">
        <v>204</v>
      </c>
      <c r="C94" s="395">
        <v>0</v>
      </c>
      <c r="D94" s="490">
        <f t="shared" si="19"/>
        <v>0</v>
      </c>
      <c r="E94" s="488" t="str">
        <f t="shared" si="11"/>
        <v/>
      </c>
      <c r="F94" s="197" t="str">
        <f t="shared" si="12"/>
        <v>否</v>
      </c>
      <c r="G94" s="372" t="str">
        <f t="shared" si="13"/>
        <v>项</v>
      </c>
      <c r="H94" s="372" t="str">
        <f t="shared" si="14"/>
        <v>201</v>
      </c>
      <c r="I94" s="372" t="str">
        <f t="shared" si="15"/>
        <v>20109</v>
      </c>
    </row>
    <row r="95" ht="36" hidden="1" customHeight="1" spans="1:9">
      <c r="A95" s="341">
        <v>2010911</v>
      </c>
      <c r="B95" s="336" t="s">
        <v>205</v>
      </c>
      <c r="C95" s="395">
        <v>0</v>
      </c>
      <c r="D95" s="490">
        <f t="shared" si="19"/>
        <v>0</v>
      </c>
      <c r="E95" s="488" t="str">
        <f t="shared" si="11"/>
        <v/>
      </c>
      <c r="F95" s="197" t="str">
        <f t="shared" si="12"/>
        <v>否</v>
      </c>
      <c r="G95" s="372" t="str">
        <f t="shared" si="13"/>
        <v>项</v>
      </c>
      <c r="H95" s="372" t="str">
        <f t="shared" si="14"/>
        <v>201</v>
      </c>
      <c r="I95" s="372" t="str">
        <f t="shared" si="15"/>
        <v>20109</v>
      </c>
    </row>
    <row r="96" ht="36" hidden="1" customHeight="1" spans="1:9">
      <c r="A96" s="341">
        <v>2010912</v>
      </c>
      <c r="B96" s="336" t="s">
        <v>206</v>
      </c>
      <c r="C96" s="395">
        <v>0</v>
      </c>
      <c r="D96" s="490">
        <f t="shared" si="19"/>
        <v>0</v>
      </c>
      <c r="E96" s="488" t="str">
        <f t="shared" si="11"/>
        <v/>
      </c>
      <c r="F96" s="197" t="str">
        <f t="shared" si="12"/>
        <v>否</v>
      </c>
      <c r="G96" s="372" t="str">
        <f t="shared" si="13"/>
        <v>项</v>
      </c>
      <c r="H96" s="372" t="str">
        <f t="shared" si="14"/>
        <v>201</v>
      </c>
      <c r="I96" s="372" t="str">
        <f t="shared" si="15"/>
        <v>20109</v>
      </c>
    </row>
    <row r="97" ht="36" hidden="1" customHeight="1" spans="1:9">
      <c r="A97" s="341">
        <v>2010950</v>
      </c>
      <c r="B97" s="336" t="s">
        <v>154</v>
      </c>
      <c r="C97" s="395">
        <v>0</v>
      </c>
      <c r="D97" s="490">
        <f t="shared" si="19"/>
        <v>0</v>
      </c>
      <c r="E97" s="488" t="str">
        <f t="shared" si="11"/>
        <v/>
      </c>
      <c r="F97" s="197" t="str">
        <f t="shared" si="12"/>
        <v>否</v>
      </c>
      <c r="G97" s="372" t="str">
        <f t="shared" si="13"/>
        <v>项</v>
      </c>
      <c r="H97" s="372" t="str">
        <f t="shared" si="14"/>
        <v>201</v>
      </c>
      <c r="I97" s="372" t="str">
        <f t="shared" si="15"/>
        <v>20109</v>
      </c>
    </row>
    <row r="98" ht="36" hidden="1" customHeight="1" spans="1:9">
      <c r="A98" s="341">
        <v>2010999</v>
      </c>
      <c r="B98" s="336" t="s">
        <v>207</v>
      </c>
      <c r="C98" s="395">
        <v>0</v>
      </c>
      <c r="D98" s="490">
        <f t="shared" si="19"/>
        <v>0</v>
      </c>
      <c r="E98" s="488" t="str">
        <f t="shared" si="11"/>
        <v/>
      </c>
      <c r="F98" s="197" t="str">
        <f t="shared" si="12"/>
        <v>否</v>
      </c>
      <c r="G98" s="372" t="str">
        <f t="shared" si="13"/>
        <v>项</v>
      </c>
      <c r="H98" s="372" t="str">
        <f t="shared" si="14"/>
        <v>201</v>
      </c>
      <c r="I98" s="372" t="str">
        <f t="shared" si="15"/>
        <v>20109</v>
      </c>
    </row>
    <row r="99" ht="36" customHeight="1" spans="1:9">
      <c r="A99" s="341">
        <v>20111</v>
      </c>
      <c r="B99" s="336" t="s">
        <v>214</v>
      </c>
      <c r="C99" s="487">
        <f>SUM(C100:C107)</f>
        <v>2399</v>
      </c>
      <c r="D99" s="487">
        <f>SUM(D100:D107)</f>
        <v>2392</v>
      </c>
      <c r="E99" s="488">
        <f t="shared" si="11"/>
        <v>-0.00291788245102131</v>
      </c>
      <c r="F99" s="197" t="str">
        <f t="shared" si="12"/>
        <v>是</v>
      </c>
      <c r="G99" s="372" t="str">
        <f t="shared" si="13"/>
        <v>款</v>
      </c>
      <c r="H99" s="372" t="str">
        <f t="shared" si="14"/>
        <v>201</v>
      </c>
      <c r="I99" s="372" t="str">
        <f t="shared" si="15"/>
        <v>20111</v>
      </c>
    </row>
    <row r="100" ht="33" customHeight="1" spans="1:9">
      <c r="A100" s="341">
        <v>2011101</v>
      </c>
      <c r="B100" s="336" t="s">
        <v>145</v>
      </c>
      <c r="C100" s="388">
        <v>2191</v>
      </c>
      <c r="D100" s="489">
        <v>2143</v>
      </c>
      <c r="E100" s="488">
        <f t="shared" si="11"/>
        <v>-0.0219078046554085</v>
      </c>
      <c r="F100" s="197" t="str">
        <f t="shared" si="12"/>
        <v>是</v>
      </c>
      <c r="G100" s="372" t="str">
        <f t="shared" si="13"/>
        <v>项</v>
      </c>
      <c r="H100" s="372" t="str">
        <f t="shared" si="14"/>
        <v>201</v>
      </c>
      <c r="I100" s="372" t="str">
        <f t="shared" si="15"/>
        <v>20111</v>
      </c>
    </row>
    <row r="101" ht="33" hidden="1" customHeight="1" spans="1:9">
      <c r="A101" s="341">
        <v>2011102</v>
      </c>
      <c r="B101" s="336" t="s">
        <v>146</v>
      </c>
      <c r="C101" s="395">
        <v>0</v>
      </c>
      <c r="D101" s="490">
        <f t="shared" ref="D101:D106" si="20">ROUND(J101-P101,0)</f>
        <v>0</v>
      </c>
      <c r="E101" s="488" t="str">
        <f t="shared" si="11"/>
        <v/>
      </c>
      <c r="F101" s="197" t="str">
        <f t="shared" si="12"/>
        <v>否</v>
      </c>
      <c r="G101" s="372" t="str">
        <f t="shared" si="13"/>
        <v>项</v>
      </c>
      <c r="H101" s="372" t="str">
        <f t="shared" si="14"/>
        <v>201</v>
      </c>
      <c r="I101" s="372" t="str">
        <f t="shared" si="15"/>
        <v>20111</v>
      </c>
    </row>
    <row r="102" ht="36" hidden="1" customHeight="1" spans="1:9">
      <c r="A102" s="341">
        <v>2011103</v>
      </c>
      <c r="B102" s="336" t="s">
        <v>147</v>
      </c>
      <c r="C102" s="395">
        <v>0</v>
      </c>
      <c r="D102" s="490">
        <f t="shared" si="20"/>
        <v>0</v>
      </c>
      <c r="E102" s="488" t="str">
        <f t="shared" si="11"/>
        <v/>
      </c>
      <c r="F102" s="197" t="str">
        <f t="shared" si="12"/>
        <v>否</v>
      </c>
      <c r="G102" s="372" t="str">
        <f t="shared" si="13"/>
        <v>项</v>
      </c>
      <c r="H102" s="372" t="str">
        <f t="shared" si="14"/>
        <v>201</v>
      </c>
      <c r="I102" s="372" t="str">
        <f t="shared" si="15"/>
        <v>20111</v>
      </c>
    </row>
    <row r="103" ht="36" customHeight="1" spans="1:9">
      <c r="A103" s="341">
        <v>2011104</v>
      </c>
      <c r="B103" s="336" t="s">
        <v>215</v>
      </c>
      <c r="C103" s="388">
        <v>45</v>
      </c>
      <c r="D103" s="489">
        <v>104</v>
      </c>
      <c r="E103" s="488">
        <f t="shared" si="11"/>
        <v>1.31111111111111</v>
      </c>
      <c r="F103" s="197" t="str">
        <f t="shared" si="12"/>
        <v>是</v>
      </c>
      <c r="G103" s="372" t="str">
        <f t="shared" si="13"/>
        <v>项</v>
      </c>
      <c r="H103" s="372" t="str">
        <f t="shared" si="14"/>
        <v>201</v>
      </c>
      <c r="I103" s="372" t="str">
        <f t="shared" si="15"/>
        <v>20111</v>
      </c>
    </row>
    <row r="104" ht="33" hidden="1" customHeight="1" spans="1:9">
      <c r="A104" s="341">
        <v>2011105</v>
      </c>
      <c r="B104" s="336" t="s">
        <v>216</v>
      </c>
      <c r="C104" s="395">
        <v>0</v>
      </c>
      <c r="D104" s="490">
        <f t="shared" si="20"/>
        <v>0</v>
      </c>
      <c r="E104" s="488" t="str">
        <f t="shared" si="11"/>
        <v/>
      </c>
      <c r="F104" s="197" t="str">
        <f t="shared" si="12"/>
        <v>否</v>
      </c>
      <c r="G104" s="372" t="str">
        <f t="shared" si="13"/>
        <v>项</v>
      </c>
      <c r="H104" s="372" t="str">
        <f t="shared" si="14"/>
        <v>201</v>
      </c>
      <c r="I104" s="372" t="str">
        <f t="shared" si="15"/>
        <v>20111</v>
      </c>
    </row>
    <row r="105" ht="36" hidden="1" customHeight="1" spans="1:9">
      <c r="A105" s="341">
        <v>2011106</v>
      </c>
      <c r="B105" s="336" t="s">
        <v>217</v>
      </c>
      <c r="C105" s="395">
        <v>0</v>
      </c>
      <c r="D105" s="490">
        <f t="shared" si="20"/>
        <v>0</v>
      </c>
      <c r="E105" s="488" t="str">
        <f t="shared" si="11"/>
        <v/>
      </c>
      <c r="F105" s="197" t="str">
        <f t="shared" si="12"/>
        <v>否</v>
      </c>
      <c r="G105" s="372" t="str">
        <f t="shared" si="13"/>
        <v>项</v>
      </c>
      <c r="H105" s="372" t="str">
        <f t="shared" si="14"/>
        <v>201</v>
      </c>
      <c r="I105" s="372" t="str">
        <f t="shared" si="15"/>
        <v>20111</v>
      </c>
    </row>
    <row r="106" ht="36" hidden="1" customHeight="1" spans="1:9">
      <c r="A106" s="341">
        <v>2011150</v>
      </c>
      <c r="B106" s="336" t="s">
        <v>154</v>
      </c>
      <c r="C106" s="395">
        <v>0</v>
      </c>
      <c r="D106" s="490">
        <f t="shared" si="20"/>
        <v>0</v>
      </c>
      <c r="E106" s="488" t="str">
        <f t="shared" si="11"/>
        <v/>
      </c>
      <c r="F106" s="197" t="str">
        <f t="shared" si="12"/>
        <v>否</v>
      </c>
      <c r="G106" s="372" t="str">
        <f t="shared" si="13"/>
        <v>项</v>
      </c>
      <c r="H106" s="372" t="str">
        <f t="shared" si="14"/>
        <v>201</v>
      </c>
      <c r="I106" s="372" t="str">
        <f t="shared" si="15"/>
        <v>20111</v>
      </c>
    </row>
    <row r="107" ht="36" customHeight="1" spans="1:9">
      <c r="A107" s="341">
        <v>2011199</v>
      </c>
      <c r="B107" s="336" t="s">
        <v>218</v>
      </c>
      <c r="C107" s="388">
        <v>163</v>
      </c>
      <c r="D107" s="489">
        <v>145</v>
      </c>
      <c r="E107" s="488">
        <f t="shared" si="11"/>
        <v>-0.110429447852761</v>
      </c>
      <c r="F107" s="197" t="str">
        <f t="shared" si="12"/>
        <v>是</v>
      </c>
      <c r="G107" s="372" t="str">
        <f t="shared" si="13"/>
        <v>项</v>
      </c>
      <c r="H107" s="372" t="str">
        <f t="shared" si="14"/>
        <v>201</v>
      </c>
      <c r="I107" s="372" t="str">
        <f t="shared" si="15"/>
        <v>20111</v>
      </c>
    </row>
    <row r="108" ht="33" customHeight="1" spans="1:9">
      <c r="A108" s="341">
        <v>20113</v>
      </c>
      <c r="B108" s="336" t="s">
        <v>219</v>
      </c>
      <c r="C108" s="487">
        <f>SUM(C109:C118)</f>
        <v>650</v>
      </c>
      <c r="D108" s="487">
        <f>SUM(D109:D118)</f>
        <v>1748</v>
      </c>
      <c r="E108" s="488">
        <f t="shared" si="11"/>
        <v>1.68923076923077</v>
      </c>
      <c r="F108" s="197" t="str">
        <f t="shared" si="12"/>
        <v>是</v>
      </c>
      <c r="G108" s="372" t="str">
        <f t="shared" si="13"/>
        <v>款</v>
      </c>
      <c r="H108" s="372" t="str">
        <f t="shared" si="14"/>
        <v>201</v>
      </c>
      <c r="I108" s="372" t="str">
        <f t="shared" si="15"/>
        <v>20113</v>
      </c>
    </row>
    <row r="109" ht="33" hidden="1" customHeight="1" spans="1:9">
      <c r="A109" s="341">
        <v>2011301</v>
      </c>
      <c r="B109" s="336" t="s">
        <v>145</v>
      </c>
      <c r="C109" s="395">
        <v>0</v>
      </c>
      <c r="D109" s="490">
        <f t="shared" ref="D109:D115" si="21">ROUND(J109-P109,0)</f>
        <v>0</v>
      </c>
      <c r="E109" s="488" t="str">
        <f t="shared" si="11"/>
        <v/>
      </c>
      <c r="F109" s="197" t="str">
        <f t="shared" si="12"/>
        <v>否</v>
      </c>
      <c r="G109" s="372" t="str">
        <f t="shared" si="13"/>
        <v>项</v>
      </c>
      <c r="H109" s="372" t="str">
        <f t="shared" si="14"/>
        <v>201</v>
      </c>
      <c r="I109" s="372" t="str">
        <f t="shared" si="15"/>
        <v>20113</v>
      </c>
    </row>
    <row r="110" ht="36" hidden="1" customHeight="1" spans="1:9">
      <c r="A110" s="341">
        <v>2011302</v>
      </c>
      <c r="B110" s="336" t="s">
        <v>146</v>
      </c>
      <c r="C110" s="395">
        <v>0</v>
      </c>
      <c r="D110" s="490">
        <f t="shared" si="21"/>
        <v>0</v>
      </c>
      <c r="E110" s="488" t="str">
        <f t="shared" si="11"/>
        <v/>
      </c>
      <c r="F110" s="197" t="str">
        <f t="shared" si="12"/>
        <v>否</v>
      </c>
      <c r="G110" s="372" t="str">
        <f t="shared" si="13"/>
        <v>项</v>
      </c>
      <c r="H110" s="372" t="str">
        <f t="shared" si="14"/>
        <v>201</v>
      </c>
      <c r="I110" s="372" t="str">
        <f t="shared" si="15"/>
        <v>20113</v>
      </c>
    </row>
    <row r="111" ht="36" hidden="1" customHeight="1" spans="1:9">
      <c r="A111" s="341">
        <v>2011303</v>
      </c>
      <c r="B111" s="336" t="s">
        <v>147</v>
      </c>
      <c r="C111" s="395">
        <v>0</v>
      </c>
      <c r="D111" s="490">
        <f t="shared" si="21"/>
        <v>0</v>
      </c>
      <c r="E111" s="488" t="str">
        <f t="shared" si="11"/>
        <v/>
      </c>
      <c r="F111" s="197" t="str">
        <f t="shared" si="12"/>
        <v>否</v>
      </c>
      <c r="G111" s="372" t="str">
        <f t="shared" si="13"/>
        <v>项</v>
      </c>
      <c r="H111" s="372" t="str">
        <f t="shared" si="14"/>
        <v>201</v>
      </c>
      <c r="I111" s="372" t="str">
        <f t="shared" si="15"/>
        <v>20113</v>
      </c>
    </row>
    <row r="112" ht="33" hidden="1" customHeight="1" spans="1:9">
      <c r="A112" s="341">
        <v>2011304</v>
      </c>
      <c r="B112" s="336" t="s">
        <v>220</v>
      </c>
      <c r="C112" s="395">
        <v>0</v>
      </c>
      <c r="D112" s="490">
        <f t="shared" si="21"/>
        <v>0</v>
      </c>
      <c r="E112" s="488" t="str">
        <f t="shared" si="11"/>
        <v/>
      </c>
      <c r="F112" s="197" t="str">
        <f t="shared" si="12"/>
        <v>否</v>
      </c>
      <c r="G112" s="372" t="str">
        <f t="shared" si="13"/>
        <v>项</v>
      </c>
      <c r="H112" s="372" t="str">
        <f t="shared" si="14"/>
        <v>201</v>
      </c>
      <c r="I112" s="372" t="str">
        <f t="shared" si="15"/>
        <v>20113</v>
      </c>
    </row>
    <row r="113" ht="36" hidden="1" customHeight="1" spans="1:9">
      <c r="A113" s="341">
        <v>2011305</v>
      </c>
      <c r="B113" s="336" t="s">
        <v>221</v>
      </c>
      <c r="C113" s="395">
        <v>0</v>
      </c>
      <c r="D113" s="490">
        <f t="shared" si="21"/>
        <v>0</v>
      </c>
      <c r="E113" s="488" t="str">
        <f t="shared" si="11"/>
        <v/>
      </c>
      <c r="F113" s="197" t="str">
        <f t="shared" si="12"/>
        <v>否</v>
      </c>
      <c r="G113" s="372" t="str">
        <f t="shared" si="13"/>
        <v>项</v>
      </c>
      <c r="H113" s="372" t="str">
        <f t="shared" si="14"/>
        <v>201</v>
      </c>
      <c r="I113" s="372" t="str">
        <f t="shared" si="15"/>
        <v>20113</v>
      </c>
    </row>
    <row r="114" ht="36" hidden="1" customHeight="1" spans="1:9">
      <c r="A114" s="341">
        <v>2011306</v>
      </c>
      <c r="B114" s="336" t="s">
        <v>222</v>
      </c>
      <c r="C114" s="395">
        <v>0</v>
      </c>
      <c r="D114" s="490">
        <f t="shared" si="21"/>
        <v>0</v>
      </c>
      <c r="E114" s="488" t="str">
        <f t="shared" si="11"/>
        <v/>
      </c>
      <c r="F114" s="197" t="str">
        <f t="shared" si="12"/>
        <v>否</v>
      </c>
      <c r="G114" s="372" t="str">
        <f t="shared" si="13"/>
        <v>项</v>
      </c>
      <c r="H114" s="372" t="str">
        <f t="shared" si="14"/>
        <v>201</v>
      </c>
      <c r="I114" s="372" t="str">
        <f t="shared" si="15"/>
        <v>20113</v>
      </c>
    </row>
    <row r="115" ht="36" hidden="1" customHeight="1" spans="1:9">
      <c r="A115" s="341">
        <v>2011307</v>
      </c>
      <c r="B115" s="336" t="s">
        <v>223</v>
      </c>
      <c r="C115" s="395">
        <v>0</v>
      </c>
      <c r="D115" s="490">
        <f t="shared" si="21"/>
        <v>0</v>
      </c>
      <c r="E115" s="488" t="str">
        <f t="shared" si="11"/>
        <v/>
      </c>
      <c r="F115" s="197" t="str">
        <f t="shared" si="12"/>
        <v>否</v>
      </c>
      <c r="G115" s="372" t="str">
        <f t="shared" si="13"/>
        <v>项</v>
      </c>
      <c r="H115" s="372" t="str">
        <f t="shared" si="14"/>
        <v>201</v>
      </c>
      <c r="I115" s="372" t="str">
        <f t="shared" si="15"/>
        <v>20113</v>
      </c>
    </row>
    <row r="116" ht="36" customHeight="1" spans="1:9">
      <c r="A116" s="341">
        <v>2011308</v>
      </c>
      <c r="B116" s="336" t="s">
        <v>224</v>
      </c>
      <c r="C116" s="388">
        <v>416</v>
      </c>
      <c r="D116" s="489">
        <v>1503</v>
      </c>
      <c r="E116" s="488">
        <f t="shared" si="11"/>
        <v>2.61298076923077</v>
      </c>
      <c r="F116" s="197" t="str">
        <f t="shared" si="12"/>
        <v>是</v>
      </c>
      <c r="G116" s="372" t="str">
        <f t="shared" si="13"/>
        <v>项</v>
      </c>
      <c r="H116" s="372" t="str">
        <f t="shared" si="14"/>
        <v>201</v>
      </c>
      <c r="I116" s="372" t="str">
        <f t="shared" si="15"/>
        <v>20113</v>
      </c>
    </row>
    <row r="117" ht="33" hidden="1" customHeight="1" spans="1:9">
      <c r="A117" s="341">
        <v>2011350</v>
      </c>
      <c r="B117" s="336" t="s">
        <v>154</v>
      </c>
      <c r="C117" s="395">
        <v>0</v>
      </c>
      <c r="D117" s="490">
        <f t="shared" ref="D117:D130" si="22">ROUND(J117-P117,0)</f>
        <v>0</v>
      </c>
      <c r="E117" s="488" t="str">
        <f t="shared" si="11"/>
        <v/>
      </c>
      <c r="F117" s="197" t="str">
        <f t="shared" si="12"/>
        <v>否</v>
      </c>
      <c r="G117" s="372" t="str">
        <f t="shared" si="13"/>
        <v>项</v>
      </c>
      <c r="H117" s="372" t="str">
        <f t="shared" si="14"/>
        <v>201</v>
      </c>
      <c r="I117" s="372" t="str">
        <f t="shared" si="15"/>
        <v>20113</v>
      </c>
    </row>
    <row r="118" ht="36" customHeight="1" spans="1:9">
      <c r="A118" s="341">
        <v>2011399</v>
      </c>
      <c r="B118" s="336" t="s">
        <v>225</v>
      </c>
      <c r="C118" s="388">
        <v>234</v>
      </c>
      <c r="D118" s="489">
        <v>245</v>
      </c>
      <c r="E118" s="488">
        <f t="shared" si="11"/>
        <v>0.0470085470085471</v>
      </c>
      <c r="F118" s="197" t="str">
        <f t="shared" si="12"/>
        <v>是</v>
      </c>
      <c r="G118" s="372" t="str">
        <f t="shared" si="13"/>
        <v>项</v>
      </c>
      <c r="H118" s="372" t="str">
        <f t="shared" si="14"/>
        <v>201</v>
      </c>
      <c r="I118" s="372" t="str">
        <f t="shared" si="15"/>
        <v>20113</v>
      </c>
    </row>
    <row r="119" ht="33" hidden="1" customHeight="1" spans="1:9">
      <c r="A119" s="341">
        <v>20114</v>
      </c>
      <c r="B119" s="336" t="s">
        <v>226</v>
      </c>
      <c r="C119" s="337">
        <f>SUM(C120:C130)</f>
        <v>0</v>
      </c>
      <c r="D119" s="494">
        <f>SUM(D120:D130)</f>
        <v>0</v>
      </c>
      <c r="E119" s="488" t="str">
        <f t="shared" si="11"/>
        <v/>
      </c>
      <c r="F119" s="197" t="str">
        <f t="shared" si="12"/>
        <v>否</v>
      </c>
      <c r="G119" s="372" t="str">
        <f t="shared" si="13"/>
        <v>款</v>
      </c>
      <c r="H119" s="372" t="str">
        <f t="shared" si="14"/>
        <v>201</v>
      </c>
      <c r="I119" s="372" t="str">
        <f t="shared" si="15"/>
        <v>20114</v>
      </c>
    </row>
    <row r="120" ht="36" hidden="1" customHeight="1" spans="1:9">
      <c r="A120" s="341">
        <v>2011401</v>
      </c>
      <c r="B120" s="336" t="s">
        <v>145</v>
      </c>
      <c r="C120" s="395">
        <v>0</v>
      </c>
      <c r="D120" s="490">
        <f t="shared" si="22"/>
        <v>0</v>
      </c>
      <c r="E120" s="488" t="str">
        <f t="shared" si="11"/>
        <v/>
      </c>
      <c r="F120" s="197" t="str">
        <f t="shared" si="12"/>
        <v>否</v>
      </c>
      <c r="G120" s="372" t="str">
        <f t="shared" si="13"/>
        <v>项</v>
      </c>
      <c r="H120" s="372" t="str">
        <f t="shared" si="14"/>
        <v>201</v>
      </c>
      <c r="I120" s="372" t="str">
        <f t="shared" si="15"/>
        <v>20114</v>
      </c>
    </row>
    <row r="121" ht="36" hidden="1" customHeight="1" spans="1:9">
      <c r="A121" s="341">
        <v>2011402</v>
      </c>
      <c r="B121" s="336" t="s">
        <v>146</v>
      </c>
      <c r="C121" s="395">
        <v>0</v>
      </c>
      <c r="D121" s="490">
        <f t="shared" si="22"/>
        <v>0</v>
      </c>
      <c r="E121" s="488" t="str">
        <f t="shared" si="11"/>
        <v/>
      </c>
      <c r="F121" s="197" t="str">
        <f t="shared" si="12"/>
        <v>否</v>
      </c>
      <c r="G121" s="372" t="str">
        <f t="shared" si="13"/>
        <v>项</v>
      </c>
      <c r="H121" s="372" t="str">
        <f t="shared" si="14"/>
        <v>201</v>
      </c>
      <c r="I121" s="372" t="str">
        <f t="shared" si="15"/>
        <v>20114</v>
      </c>
    </row>
    <row r="122" ht="36" hidden="1" customHeight="1" spans="1:9">
      <c r="A122" s="341">
        <v>2011403</v>
      </c>
      <c r="B122" s="336" t="s">
        <v>147</v>
      </c>
      <c r="C122" s="395">
        <v>0</v>
      </c>
      <c r="D122" s="490">
        <f t="shared" si="22"/>
        <v>0</v>
      </c>
      <c r="E122" s="488" t="str">
        <f t="shared" si="11"/>
        <v/>
      </c>
      <c r="F122" s="197" t="str">
        <f t="shared" si="12"/>
        <v>否</v>
      </c>
      <c r="G122" s="372" t="str">
        <f t="shared" si="13"/>
        <v>项</v>
      </c>
      <c r="H122" s="372" t="str">
        <f t="shared" si="14"/>
        <v>201</v>
      </c>
      <c r="I122" s="372" t="str">
        <f t="shared" si="15"/>
        <v>20114</v>
      </c>
    </row>
    <row r="123" ht="36" hidden="1" customHeight="1" spans="1:9">
      <c r="A123" s="341">
        <v>2011404</v>
      </c>
      <c r="B123" s="336" t="s">
        <v>227</v>
      </c>
      <c r="C123" s="395">
        <v>0</v>
      </c>
      <c r="D123" s="490">
        <f t="shared" si="22"/>
        <v>0</v>
      </c>
      <c r="E123" s="488" t="str">
        <f t="shared" si="11"/>
        <v/>
      </c>
      <c r="F123" s="197" t="str">
        <f t="shared" si="12"/>
        <v>否</v>
      </c>
      <c r="G123" s="372" t="str">
        <f t="shared" si="13"/>
        <v>项</v>
      </c>
      <c r="H123" s="372" t="str">
        <f t="shared" si="14"/>
        <v>201</v>
      </c>
      <c r="I123" s="372" t="str">
        <f t="shared" si="15"/>
        <v>20114</v>
      </c>
    </row>
    <row r="124" ht="36" hidden="1" customHeight="1" spans="1:9">
      <c r="A124" s="341">
        <v>2011405</v>
      </c>
      <c r="B124" s="336" t="s">
        <v>1662</v>
      </c>
      <c r="C124" s="395">
        <v>0</v>
      </c>
      <c r="D124" s="490">
        <f t="shared" si="22"/>
        <v>0</v>
      </c>
      <c r="E124" s="488" t="str">
        <f t="shared" si="11"/>
        <v/>
      </c>
      <c r="F124" s="197" t="str">
        <f t="shared" si="12"/>
        <v>否</v>
      </c>
      <c r="G124" s="372" t="str">
        <f t="shared" si="13"/>
        <v>项</v>
      </c>
      <c r="H124" s="372" t="str">
        <f t="shared" si="14"/>
        <v>201</v>
      </c>
      <c r="I124" s="372" t="str">
        <f t="shared" si="15"/>
        <v>20114</v>
      </c>
    </row>
    <row r="125" ht="36" hidden="1" customHeight="1" spans="1:9">
      <c r="A125" s="341">
        <v>2011408</v>
      </c>
      <c r="B125" s="336" t="s">
        <v>1663</v>
      </c>
      <c r="C125" s="395">
        <v>0</v>
      </c>
      <c r="D125" s="490">
        <f t="shared" si="22"/>
        <v>0</v>
      </c>
      <c r="E125" s="488" t="str">
        <f t="shared" si="11"/>
        <v/>
      </c>
      <c r="F125" s="197" t="str">
        <f t="shared" si="12"/>
        <v>否</v>
      </c>
      <c r="G125" s="372" t="str">
        <f t="shared" si="13"/>
        <v>项</v>
      </c>
      <c r="H125" s="372" t="str">
        <f t="shared" si="14"/>
        <v>201</v>
      </c>
      <c r="I125" s="372" t="str">
        <f t="shared" si="15"/>
        <v>20114</v>
      </c>
    </row>
    <row r="126" ht="36" hidden="1" customHeight="1" spans="1:9">
      <c r="A126" s="341">
        <v>2011409</v>
      </c>
      <c r="B126" s="336" t="s">
        <v>232</v>
      </c>
      <c r="C126" s="395">
        <v>0</v>
      </c>
      <c r="D126" s="490">
        <f t="shared" si="22"/>
        <v>0</v>
      </c>
      <c r="E126" s="488" t="str">
        <f t="shared" si="11"/>
        <v/>
      </c>
      <c r="F126" s="197" t="str">
        <f t="shared" si="12"/>
        <v>否</v>
      </c>
      <c r="G126" s="372" t="str">
        <f t="shared" si="13"/>
        <v>项</v>
      </c>
      <c r="H126" s="372" t="str">
        <f t="shared" si="14"/>
        <v>201</v>
      </c>
      <c r="I126" s="372" t="str">
        <f t="shared" si="15"/>
        <v>20114</v>
      </c>
    </row>
    <row r="127" ht="36" hidden="1" customHeight="1" spans="1:9">
      <c r="A127" s="341">
        <v>2011410</v>
      </c>
      <c r="B127" s="336" t="s">
        <v>233</v>
      </c>
      <c r="C127" s="395">
        <v>0</v>
      </c>
      <c r="D127" s="490">
        <f t="shared" si="22"/>
        <v>0</v>
      </c>
      <c r="E127" s="488" t="str">
        <f t="shared" si="11"/>
        <v/>
      </c>
      <c r="F127" s="197" t="str">
        <f t="shared" si="12"/>
        <v>否</v>
      </c>
      <c r="G127" s="372" t="str">
        <f t="shared" si="13"/>
        <v>项</v>
      </c>
      <c r="H127" s="372" t="str">
        <f t="shared" si="14"/>
        <v>201</v>
      </c>
      <c r="I127" s="372" t="str">
        <f t="shared" si="15"/>
        <v>20114</v>
      </c>
    </row>
    <row r="128" ht="36" hidden="1" customHeight="1" spans="1:9">
      <c r="A128" s="341">
        <v>2011411</v>
      </c>
      <c r="B128" s="336" t="s">
        <v>234</v>
      </c>
      <c r="C128" s="395">
        <v>0</v>
      </c>
      <c r="D128" s="490">
        <f t="shared" si="22"/>
        <v>0</v>
      </c>
      <c r="E128" s="488" t="str">
        <f t="shared" si="11"/>
        <v/>
      </c>
      <c r="F128" s="197" t="str">
        <f t="shared" si="12"/>
        <v>否</v>
      </c>
      <c r="G128" s="372" t="str">
        <f t="shared" si="13"/>
        <v>项</v>
      </c>
      <c r="H128" s="372" t="str">
        <f t="shared" si="14"/>
        <v>201</v>
      </c>
      <c r="I128" s="372" t="str">
        <f t="shared" si="15"/>
        <v>20114</v>
      </c>
    </row>
    <row r="129" ht="36" hidden="1" customHeight="1" spans="1:9">
      <c r="A129" s="341">
        <v>2011450</v>
      </c>
      <c r="B129" s="336" t="s">
        <v>154</v>
      </c>
      <c r="C129" s="395">
        <v>0</v>
      </c>
      <c r="D129" s="490">
        <f t="shared" si="22"/>
        <v>0</v>
      </c>
      <c r="E129" s="488" t="str">
        <f t="shared" si="11"/>
        <v/>
      </c>
      <c r="F129" s="197" t="str">
        <f t="shared" si="12"/>
        <v>否</v>
      </c>
      <c r="G129" s="372" t="str">
        <f t="shared" si="13"/>
        <v>项</v>
      </c>
      <c r="H129" s="372" t="str">
        <f t="shared" si="14"/>
        <v>201</v>
      </c>
      <c r="I129" s="372" t="str">
        <f t="shared" si="15"/>
        <v>20114</v>
      </c>
    </row>
    <row r="130" ht="36" hidden="1" customHeight="1" spans="1:9">
      <c r="A130" s="341">
        <v>2011499</v>
      </c>
      <c r="B130" s="336" t="s">
        <v>235</v>
      </c>
      <c r="C130" s="395">
        <v>0</v>
      </c>
      <c r="D130" s="490">
        <f t="shared" si="22"/>
        <v>0</v>
      </c>
      <c r="E130" s="488" t="str">
        <f t="shared" si="11"/>
        <v/>
      </c>
      <c r="F130" s="197" t="str">
        <f t="shared" si="12"/>
        <v>否</v>
      </c>
      <c r="G130" s="372" t="str">
        <f t="shared" si="13"/>
        <v>项</v>
      </c>
      <c r="H130" s="372" t="str">
        <f t="shared" si="14"/>
        <v>201</v>
      </c>
      <c r="I130" s="372" t="str">
        <f t="shared" si="15"/>
        <v>20114</v>
      </c>
    </row>
    <row r="131" ht="36" customHeight="1" spans="1:9">
      <c r="A131" s="341">
        <v>20123</v>
      </c>
      <c r="B131" s="336" t="s">
        <v>236</v>
      </c>
      <c r="C131" s="487">
        <f>SUM(C132:C137)</f>
        <v>187</v>
      </c>
      <c r="D131" s="487">
        <f>SUM(D132:D137)</f>
        <v>104</v>
      </c>
      <c r="E131" s="488">
        <f t="shared" si="11"/>
        <v>-0.443850267379679</v>
      </c>
      <c r="F131" s="197" t="str">
        <f t="shared" si="12"/>
        <v>是</v>
      </c>
      <c r="G131" s="372" t="str">
        <f t="shared" si="13"/>
        <v>款</v>
      </c>
      <c r="H131" s="372" t="str">
        <f t="shared" si="14"/>
        <v>201</v>
      </c>
      <c r="I131" s="372" t="str">
        <f t="shared" si="15"/>
        <v>20123</v>
      </c>
    </row>
    <row r="132" ht="33" customHeight="1" spans="1:9">
      <c r="A132" s="341">
        <v>2012301</v>
      </c>
      <c r="B132" s="336" t="s">
        <v>145</v>
      </c>
      <c r="C132" s="388">
        <v>23</v>
      </c>
      <c r="D132" s="489">
        <v>31</v>
      </c>
      <c r="E132" s="488">
        <f t="shared" ref="E132:E195" si="23">IF(C132&lt;&gt;0,D132/C132-1,"")</f>
        <v>0.347826086956522</v>
      </c>
      <c r="F132" s="197" t="str">
        <f t="shared" ref="F132:F195" si="24">IF(LEN(A132)=3,"是",IF(B132&lt;&gt;"",IF(SUM(C132:D132)&lt;&gt;0,"是","否"),"是"))</f>
        <v>是</v>
      </c>
      <c r="G132" s="372" t="str">
        <f t="shared" ref="G132:G195" si="25">IF(LEN(A132)=3,"类",IF(LEN(A132)=5,"款","项"))</f>
        <v>项</v>
      </c>
      <c r="H132" s="372" t="str">
        <f t="shared" ref="H132:H195" si="26">LEFT(A132,3)</f>
        <v>201</v>
      </c>
      <c r="I132" s="372" t="str">
        <f t="shared" ref="I132:I195" si="27">LEFT(A132,5)</f>
        <v>20123</v>
      </c>
    </row>
    <row r="133" ht="33" hidden="1" customHeight="1" spans="1:9">
      <c r="A133" s="341">
        <v>2012302</v>
      </c>
      <c r="B133" s="336" t="s">
        <v>146</v>
      </c>
      <c r="C133" s="395">
        <v>0</v>
      </c>
      <c r="D133" s="490">
        <f t="shared" ref="D133:D136" si="28">ROUND(J133-P133,0)</f>
        <v>0</v>
      </c>
      <c r="E133" s="488" t="str">
        <f t="shared" si="23"/>
        <v/>
      </c>
      <c r="F133" s="197" t="str">
        <f t="shared" si="24"/>
        <v>否</v>
      </c>
      <c r="G133" s="372" t="str">
        <f t="shared" si="25"/>
        <v>项</v>
      </c>
      <c r="H133" s="372" t="str">
        <f t="shared" si="26"/>
        <v>201</v>
      </c>
      <c r="I133" s="372" t="str">
        <f t="shared" si="27"/>
        <v>20123</v>
      </c>
    </row>
    <row r="134" ht="36" hidden="1" customHeight="1" spans="1:9">
      <c r="A134" s="341">
        <v>2012303</v>
      </c>
      <c r="B134" s="336" t="s">
        <v>147</v>
      </c>
      <c r="C134" s="395">
        <v>0</v>
      </c>
      <c r="D134" s="490">
        <f t="shared" si="28"/>
        <v>0</v>
      </c>
      <c r="E134" s="488" t="str">
        <f t="shared" si="23"/>
        <v/>
      </c>
      <c r="F134" s="197" t="str">
        <f t="shared" si="24"/>
        <v>否</v>
      </c>
      <c r="G134" s="372" t="str">
        <f t="shared" si="25"/>
        <v>项</v>
      </c>
      <c r="H134" s="372" t="str">
        <f t="shared" si="26"/>
        <v>201</v>
      </c>
      <c r="I134" s="372" t="str">
        <f t="shared" si="27"/>
        <v>20123</v>
      </c>
    </row>
    <row r="135" ht="36" customHeight="1" spans="1:9">
      <c r="A135" s="341">
        <v>2012304</v>
      </c>
      <c r="B135" s="336" t="s">
        <v>237</v>
      </c>
      <c r="C135" s="388">
        <v>52</v>
      </c>
      <c r="D135" s="489">
        <v>49</v>
      </c>
      <c r="E135" s="488">
        <f t="shared" si="23"/>
        <v>-0.0576923076923077</v>
      </c>
      <c r="F135" s="197" t="str">
        <f t="shared" si="24"/>
        <v>是</v>
      </c>
      <c r="G135" s="372" t="str">
        <f t="shared" si="25"/>
        <v>项</v>
      </c>
      <c r="H135" s="372" t="str">
        <f t="shared" si="26"/>
        <v>201</v>
      </c>
      <c r="I135" s="372" t="str">
        <f t="shared" si="27"/>
        <v>20123</v>
      </c>
    </row>
    <row r="136" ht="33" hidden="1" customHeight="1" spans="1:9">
      <c r="A136" s="341">
        <v>2012350</v>
      </c>
      <c r="B136" s="336" t="s">
        <v>154</v>
      </c>
      <c r="C136" s="395">
        <v>0</v>
      </c>
      <c r="D136" s="490">
        <f t="shared" si="28"/>
        <v>0</v>
      </c>
      <c r="E136" s="488" t="str">
        <f t="shared" si="23"/>
        <v/>
      </c>
      <c r="F136" s="197" t="str">
        <f t="shared" si="24"/>
        <v>否</v>
      </c>
      <c r="G136" s="372" t="str">
        <f t="shared" si="25"/>
        <v>项</v>
      </c>
      <c r="H136" s="372" t="str">
        <f t="shared" si="26"/>
        <v>201</v>
      </c>
      <c r="I136" s="372" t="str">
        <f t="shared" si="27"/>
        <v>20123</v>
      </c>
    </row>
    <row r="137" ht="36" customHeight="1" spans="1:9">
      <c r="A137" s="341">
        <v>2012399</v>
      </c>
      <c r="B137" s="336" t="s">
        <v>238</v>
      </c>
      <c r="C137" s="388">
        <v>112</v>
      </c>
      <c r="D137" s="489">
        <v>24</v>
      </c>
      <c r="E137" s="488">
        <f t="shared" si="23"/>
        <v>-0.785714285714286</v>
      </c>
      <c r="F137" s="197" t="str">
        <f t="shared" si="24"/>
        <v>是</v>
      </c>
      <c r="G137" s="372" t="str">
        <f t="shared" si="25"/>
        <v>项</v>
      </c>
      <c r="H137" s="372" t="str">
        <f t="shared" si="26"/>
        <v>201</v>
      </c>
      <c r="I137" s="372" t="str">
        <f t="shared" si="27"/>
        <v>20123</v>
      </c>
    </row>
    <row r="138" ht="33" hidden="1" customHeight="1" spans="1:9">
      <c r="A138" s="341">
        <v>20125</v>
      </c>
      <c r="B138" s="336" t="s">
        <v>239</v>
      </c>
      <c r="C138" s="337">
        <f>SUM(C139:C145)</f>
        <v>0</v>
      </c>
      <c r="D138" s="494">
        <f>SUM(D139:D145)</f>
        <v>0</v>
      </c>
      <c r="E138" s="488" t="str">
        <f t="shared" si="23"/>
        <v/>
      </c>
      <c r="F138" s="197" t="str">
        <f t="shared" si="24"/>
        <v>否</v>
      </c>
      <c r="G138" s="372" t="str">
        <f t="shared" si="25"/>
        <v>款</v>
      </c>
      <c r="H138" s="372" t="str">
        <f t="shared" si="26"/>
        <v>201</v>
      </c>
      <c r="I138" s="372" t="str">
        <f t="shared" si="27"/>
        <v>20125</v>
      </c>
    </row>
    <row r="139" ht="36" hidden="1" customHeight="1" spans="1:9">
      <c r="A139" s="341">
        <v>2012501</v>
      </c>
      <c r="B139" s="336" t="s">
        <v>145</v>
      </c>
      <c r="C139" s="395">
        <v>0</v>
      </c>
      <c r="D139" s="490">
        <f t="shared" ref="D139:D145" si="29">ROUND(J139-P139,0)</f>
        <v>0</v>
      </c>
      <c r="E139" s="488" t="str">
        <f t="shared" si="23"/>
        <v/>
      </c>
      <c r="F139" s="197" t="str">
        <f t="shared" si="24"/>
        <v>否</v>
      </c>
      <c r="G139" s="372" t="str">
        <f t="shared" si="25"/>
        <v>项</v>
      </c>
      <c r="H139" s="372" t="str">
        <f t="shared" si="26"/>
        <v>201</v>
      </c>
      <c r="I139" s="372" t="str">
        <f t="shared" si="27"/>
        <v>20125</v>
      </c>
    </row>
    <row r="140" ht="36" hidden="1" customHeight="1" spans="1:9">
      <c r="A140" s="341">
        <v>2012502</v>
      </c>
      <c r="B140" s="336" t="s">
        <v>146</v>
      </c>
      <c r="C140" s="395">
        <v>0</v>
      </c>
      <c r="D140" s="490">
        <f t="shared" si="29"/>
        <v>0</v>
      </c>
      <c r="E140" s="488" t="str">
        <f t="shared" si="23"/>
        <v/>
      </c>
      <c r="F140" s="197" t="str">
        <f t="shared" si="24"/>
        <v>否</v>
      </c>
      <c r="G140" s="372" t="str">
        <f t="shared" si="25"/>
        <v>项</v>
      </c>
      <c r="H140" s="372" t="str">
        <f t="shared" si="26"/>
        <v>201</v>
      </c>
      <c r="I140" s="372" t="str">
        <f t="shared" si="27"/>
        <v>20125</v>
      </c>
    </row>
    <row r="141" ht="36" hidden="1" customHeight="1" spans="1:9">
      <c r="A141" s="341">
        <v>2012503</v>
      </c>
      <c r="B141" s="336" t="s">
        <v>147</v>
      </c>
      <c r="C141" s="395">
        <v>0</v>
      </c>
      <c r="D141" s="490">
        <f t="shared" si="29"/>
        <v>0</v>
      </c>
      <c r="E141" s="488" t="str">
        <f t="shared" si="23"/>
        <v/>
      </c>
      <c r="F141" s="197" t="str">
        <f t="shared" si="24"/>
        <v>否</v>
      </c>
      <c r="G141" s="372" t="str">
        <f t="shared" si="25"/>
        <v>项</v>
      </c>
      <c r="H141" s="372" t="str">
        <f t="shared" si="26"/>
        <v>201</v>
      </c>
      <c r="I141" s="372" t="str">
        <f t="shared" si="27"/>
        <v>20125</v>
      </c>
    </row>
    <row r="142" ht="36" hidden="1" customHeight="1" spans="1:9">
      <c r="A142" s="341">
        <v>2012504</v>
      </c>
      <c r="B142" s="336" t="s">
        <v>240</v>
      </c>
      <c r="C142" s="395">
        <v>0</v>
      </c>
      <c r="D142" s="490">
        <f t="shared" si="29"/>
        <v>0</v>
      </c>
      <c r="E142" s="488" t="str">
        <f t="shared" si="23"/>
        <v/>
      </c>
      <c r="F142" s="197" t="str">
        <f t="shared" si="24"/>
        <v>否</v>
      </c>
      <c r="G142" s="372" t="str">
        <f t="shared" si="25"/>
        <v>项</v>
      </c>
      <c r="H142" s="372" t="str">
        <f t="shared" si="26"/>
        <v>201</v>
      </c>
      <c r="I142" s="372" t="str">
        <f t="shared" si="27"/>
        <v>20125</v>
      </c>
    </row>
    <row r="143" ht="36" hidden="1" customHeight="1" spans="1:9">
      <c r="A143" s="341">
        <v>2012505</v>
      </c>
      <c r="B143" s="336" t="s">
        <v>241</v>
      </c>
      <c r="C143" s="395">
        <v>0</v>
      </c>
      <c r="D143" s="490">
        <f t="shared" si="29"/>
        <v>0</v>
      </c>
      <c r="E143" s="488" t="str">
        <f t="shared" si="23"/>
        <v/>
      </c>
      <c r="F143" s="197" t="str">
        <f t="shared" si="24"/>
        <v>否</v>
      </c>
      <c r="G143" s="372" t="str">
        <f t="shared" si="25"/>
        <v>项</v>
      </c>
      <c r="H143" s="372" t="str">
        <f t="shared" si="26"/>
        <v>201</v>
      </c>
      <c r="I143" s="372" t="str">
        <f t="shared" si="27"/>
        <v>20125</v>
      </c>
    </row>
    <row r="144" ht="36" hidden="1" customHeight="1" spans="1:9">
      <c r="A144" s="341">
        <v>2012550</v>
      </c>
      <c r="B144" s="336" t="s">
        <v>154</v>
      </c>
      <c r="C144" s="395">
        <v>0</v>
      </c>
      <c r="D144" s="490">
        <f t="shared" si="29"/>
        <v>0</v>
      </c>
      <c r="E144" s="488" t="str">
        <f t="shared" si="23"/>
        <v/>
      </c>
      <c r="F144" s="197" t="str">
        <f t="shared" si="24"/>
        <v>否</v>
      </c>
      <c r="G144" s="372" t="str">
        <f t="shared" si="25"/>
        <v>项</v>
      </c>
      <c r="H144" s="372" t="str">
        <f t="shared" si="26"/>
        <v>201</v>
      </c>
      <c r="I144" s="372" t="str">
        <f t="shared" si="27"/>
        <v>20125</v>
      </c>
    </row>
    <row r="145" ht="36" hidden="1" customHeight="1" spans="1:9">
      <c r="A145" s="341">
        <v>2012599</v>
      </c>
      <c r="B145" s="336" t="s">
        <v>242</v>
      </c>
      <c r="C145" s="395">
        <v>0</v>
      </c>
      <c r="D145" s="490">
        <f t="shared" si="29"/>
        <v>0</v>
      </c>
      <c r="E145" s="488" t="str">
        <f t="shared" si="23"/>
        <v/>
      </c>
      <c r="F145" s="197" t="str">
        <f t="shared" si="24"/>
        <v>否</v>
      </c>
      <c r="G145" s="372" t="str">
        <f t="shared" si="25"/>
        <v>项</v>
      </c>
      <c r="H145" s="372" t="str">
        <f t="shared" si="26"/>
        <v>201</v>
      </c>
      <c r="I145" s="372" t="str">
        <f t="shared" si="27"/>
        <v>20125</v>
      </c>
    </row>
    <row r="146" ht="36" customHeight="1" spans="1:9">
      <c r="A146" s="341">
        <v>20126</v>
      </c>
      <c r="B146" s="336" t="s">
        <v>243</v>
      </c>
      <c r="C146" s="487">
        <f>SUM(C147:C151)</f>
        <v>117</v>
      </c>
      <c r="D146" s="487">
        <f>SUM(D147:D151)</f>
        <v>333</v>
      </c>
      <c r="E146" s="488">
        <f t="shared" si="23"/>
        <v>1.84615384615385</v>
      </c>
      <c r="F146" s="197" t="str">
        <f t="shared" si="24"/>
        <v>是</v>
      </c>
      <c r="G146" s="372" t="str">
        <f t="shared" si="25"/>
        <v>款</v>
      </c>
      <c r="H146" s="372" t="str">
        <f t="shared" si="26"/>
        <v>201</v>
      </c>
      <c r="I146" s="372" t="str">
        <f t="shared" si="27"/>
        <v>20126</v>
      </c>
    </row>
    <row r="147" ht="33" customHeight="1" spans="1:9">
      <c r="A147" s="341">
        <v>2012601</v>
      </c>
      <c r="B147" s="336" t="s">
        <v>145</v>
      </c>
      <c r="C147" s="388">
        <v>98</v>
      </c>
      <c r="D147" s="489">
        <v>83</v>
      </c>
      <c r="E147" s="488">
        <f t="shared" si="23"/>
        <v>-0.153061224489796</v>
      </c>
      <c r="F147" s="197" t="str">
        <f t="shared" si="24"/>
        <v>是</v>
      </c>
      <c r="G147" s="372" t="str">
        <f t="shared" si="25"/>
        <v>项</v>
      </c>
      <c r="H147" s="372" t="str">
        <f t="shared" si="26"/>
        <v>201</v>
      </c>
      <c r="I147" s="372" t="str">
        <f t="shared" si="27"/>
        <v>20126</v>
      </c>
    </row>
    <row r="148" ht="33" hidden="1" customHeight="1" spans="1:9">
      <c r="A148" s="341">
        <v>2012602</v>
      </c>
      <c r="B148" s="336" t="s">
        <v>146</v>
      </c>
      <c r="C148" s="395">
        <v>0</v>
      </c>
      <c r="D148" s="490">
        <f t="shared" ref="D148:D151" si="30">ROUND(J148-P148,0)</f>
        <v>0</v>
      </c>
      <c r="E148" s="488" t="str">
        <f t="shared" si="23"/>
        <v/>
      </c>
      <c r="F148" s="197" t="str">
        <f t="shared" si="24"/>
        <v>否</v>
      </c>
      <c r="G148" s="372" t="str">
        <f t="shared" si="25"/>
        <v>项</v>
      </c>
      <c r="H148" s="372" t="str">
        <f t="shared" si="26"/>
        <v>201</v>
      </c>
      <c r="I148" s="372" t="str">
        <f t="shared" si="27"/>
        <v>20126</v>
      </c>
    </row>
    <row r="149" ht="36" hidden="1" customHeight="1" spans="1:9">
      <c r="A149" s="341">
        <v>2012603</v>
      </c>
      <c r="B149" s="336" t="s">
        <v>147</v>
      </c>
      <c r="C149" s="395">
        <v>0</v>
      </c>
      <c r="D149" s="490">
        <f t="shared" si="30"/>
        <v>0</v>
      </c>
      <c r="E149" s="488" t="str">
        <f t="shared" si="23"/>
        <v/>
      </c>
      <c r="F149" s="197" t="str">
        <f t="shared" si="24"/>
        <v>否</v>
      </c>
      <c r="G149" s="372" t="str">
        <f t="shared" si="25"/>
        <v>项</v>
      </c>
      <c r="H149" s="372" t="str">
        <f t="shared" si="26"/>
        <v>201</v>
      </c>
      <c r="I149" s="372" t="str">
        <f t="shared" si="27"/>
        <v>20126</v>
      </c>
    </row>
    <row r="150" ht="36" customHeight="1" spans="1:9">
      <c r="A150" s="341">
        <v>2012604</v>
      </c>
      <c r="B150" s="336" t="s">
        <v>244</v>
      </c>
      <c r="C150" s="388">
        <v>19</v>
      </c>
      <c r="D150" s="489">
        <v>250</v>
      </c>
      <c r="E150" s="488">
        <f t="shared" si="23"/>
        <v>12.1578947368421</v>
      </c>
      <c r="F150" s="197" t="str">
        <f t="shared" si="24"/>
        <v>是</v>
      </c>
      <c r="G150" s="372" t="str">
        <f t="shared" si="25"/>
        <v>项</v>
      </c>
      <c r="H150" s="372" t="str">
        <f t="shared" si="26"/>
        <v>201</v>
      </c>
      <c r="I150" s="372" t="str">
        <f t="shared" si="27"/>
        <v>20126</v>
      </c>
    </row>
    <row r="151" ht="36" hidden="1" customHeight="1" spans="1:9">
      <c r="A151" s="341">
        <v>2012699</v>
      </c>
      <c r="B151" s="336" t="s">
        <v>245</v>
      </c>
      <c r="C151" s="395">
        <v>0</v>
      </c>
      <c r="D151" s="490">
        <f t="shared" si="30"/>
        <v>0</v>
      </c>
      <c r="E151" s="488" t="str">
        <f t="shared" si="23"/>
        <v/>
      </c>
      <c r="F151" s="197" t="str">
        <f t="shared" si="24"/>
        <v>否</v>
      </c>
      <c r="G151" s="372" t="str">
        <f t="shared" si="25"/>
        <v>项</v>
      </c>
      <c r="H151" s="372" t="str">
        <f t="shared" si="26"/>
        <v>201</v>
      </c>
      <c r="I151" s="372" t="str">
        <f t="shared" si="27"/>
        <v>20126</v>
      </c>
    </row>
    <row r="152" ht="36" customHeight="1" spans="1:9">
      <c r="A152" s="341">
        <v>20128</v>
      </c>
      <c r="B152" s="336" t="s">
        <v>246</v>
      </c>
      <c r="C152" s="487">
        <f>SUM(C153:C158)</f>
        <v>245</v>
      </c>
      <c r="D152" s="487">
        <f>SUM(D153:D158)</f>
        <v>241</v>
      </c>
      <c r="E152" s="488">
        <f t="shared" si="23"/>
        <v>-0.0163265306122449</v>
      </c>
      <c r="F152" s="197" t="str">
        <f t="shared" si="24"/>
        <v>是</v>
      </c>
      <c r="G152" s="372" t="str">
        <f t="shared" si="25"/>
        <v>款</v>
      </c>
      <c r="H152" s="372" t="str">
        <f t="shared" si="26"/>
        <v>201</v>
      </c>
      <c r="I152" s="372" t="str">
        <f t="shared" si="27"/>
        <v>20128</v>
      </c>
    </row>
    <row r="153" ht="33" customHeight="1" spans="1:9">
      <c r="A153" s="341">
        <v>2012801</v>
      </c>
      <c r="B153" s="336" t="s">
        <v>145</v>
      </c>
      <c r="C153" s="388">
        <v>214</v>
      </c>
      <c r="D153" s="489">
        <v>210</v>
      </c>
      <c r="E153" s="488">
        <f t="shared" si="23"/>
        <v>-0.0186915887850467</v>
      </c>
      <c r="F153" s="197" t="str">
        <f t="shared" si="24"/>
        <v>是</v>
      </c>
      <c r="G153" s="372" t="str">
        <f t="shared" si="25"/>
        <v>项</v>
      </c>
      <c r="H153" s="372" t="str">
        <f t="shared" si="26"/>
        <v>201</v>
      </c>
      <c r="I153" s="372" t="str">
        <f t="shared" si="27"/>
        <v>20128</v>
      </c>
    </row>
    <row r="154" ht="33" hidden="1" customHeight="1" spans="1:9">
      <c r="A154" s="341">
        <v>2012802</v>
      </c>
      <c r="B154" s="336" t="s">
        <v>146</v>
      </c>
      <c r="C154" s="395">
        <v>0</v>
      </c>
      <c r="D154" s="490">
        <f t="shared" ref="D154:D157" si="31">ROUND(J154-P154,0)</f>
        <v>0</v>
      </c>
      <c r="E154" s="488" t="str">
        <f t="shared" si="23"/>
        <v/>
      </c>
      <c r="F154" s="197" t="str">
        <f t="shared" si="24"/>
        <v>否</v>
      </c>
      <c r="G154" s="372" t="str">
        <f t="shared" si="25"/>
        <v>项</v>
      </c>
      <c r="H154" s="372" t="str">
        <f t="shared" si="26"/>
        <v>201</v>
      </c>
      <c r="I154" s="372" t="str">
        <f t="shared" si="27"/>
        <v>20128</v>
      </c>
    </row>
    <row r="155" ht="36" hidden="1" customHeight="1" spans="1:9">
      <c r="A155" s="341">
        <v>2012803</v>
      </c>
      <c r="B155" s="336" t="s">
        <v>147</v>
      </c>
      <c r="C155" s="395">
        <v>0</v>
      </c>
      <c r="D155" s="490">
        <f t="shared" si="31"/>
        <v>0</v>
      </c>
      <c r="E155" s="488" t="str">
        <f t="shared" si="23"/>
        <v/>
      </c>
      <c r="F155" s="197" t="str">
        <f t="shared" si="24"/>
        <v>否</v>
      </c>
      <c r="G155" s="372" t="str">
        <f t="shared" si="25"/>
        <v>项</v>
      </c>
      <c r="H155" s="372" t="str">
        <f t="shared" si="26"/>
        <v>201</v>
      </c>
      <c r="I155" s="372" t="str">
        <f t="shared" si="27"/>
        <v>20128</v>
      </c>
    </row>
    <row r="156" ht="36" hidden="1" customHeight="1" spans="1:9">
      <c r="A156" s="341">
        <v>2012804</v>
      </c>
      <c r="B156" s="336" t="s">
        <v>159</v>
      </c>
      <c r="C156" s="395">
        <v>0</v>
      </c>
      <c r="D156" s="490">
        <f t="shared" si="31"/>
        <v>0</v>
      </c>
      <c r="E156" s="488" t="str">
        <f t="shared" si="23"/>
        <v/>
      </c>
      <c r="F156" s="197" t="str">
        <f t="shared" si="24"/>
        <v>否</v>
      </c>
      <c r="G156" s="372" t="str">
        <f t="shared" si="25"/>
        <v>项</v>
      </c>
      <c r="H156" s="372" t="str">
        <f t="shared" si="26"/>
        <v>201</v>
      </c>
      <c r="I156" s="372" t="str">
        <f t="shared" si="27"/>
        <v>20128</v>
      </c>
    </row>
    <row r="157" ht="36" hidden="1" customHeight="1" spans="1:9">
      <c r="A157" s="341">
        <v>2012850</v>
      </c>
      <c r="B157" s="336" t="s">
        <v>154</v>
      </c>
      <c r="C157" s="395">
        <v>0</v>
      </c>
      <c r="D157" s="490">
        <f t="shared" si="31"/>
        <v>0</v>
      </c>
      <c r="E157" s="488" t="str">
        <f t="shared" si="23"/>
        <v/>
      </c>
      <c r="F157" s="197" t="str">
        <f t="shared" si="24"/>
        <v>否</v>
      </c>
      <c r="G157" s="372" t="str">
        <f t="shared" si="25"/>
        <v>项</v>
      </c>
      <c r="H157" s="372" t="str">
        <f t="shared" si="26"/>
        <v>201</v>
      </c>
      <c r="I157" s="372" t="str">
        <f t="shared" si="27"/>
        <v>20128</v>
      </c>
    </row>
    <row r="158" ht="36" customHeight="1" spans="1:9">
      <c r="A158" s="341">
        <v>2012899</v>
      </c>
      <c r="B158" s="336" t="s">
        <v>247</v>
      </c>
      <c r="C158" s="388">
        <v>31</v>
      </c>
      <c r="D158" s="489">
        <v>31</v>
      </c>
      <c r="E158" s="488">
        <f t="shared" si="23"/>
        <v>0</v>
      </c>
      <c r="F158" s="197" t="str">
        <f t="shared" si="24"/>
        <v>是</v>
      </c>
      <c r="G158" s="372" t="str">
        <f t="shared" si="25"/>
        <v>项</v>
      </c>
      <c r="H158" s="372" t="str">
        <f t="shared" si="26"/>
        <v>201</v>
      </c>
      <c r="I158" s="372" t="str">
        <f t="shared" si="27"/>
        <v>20128</v>
      </c>
    </row>
    <row r="159" ht="33" customHeight="1" spans="1:9">
      <c r="A159" s="341">
        <v>20129</v>
      </c>
      <c r="B159" s="336" t="s">
        <v>248</v>
      </c>
      <c r="C159" s="487">
        <f>SUM(C160:C165)</f>
        <v>703</v>
      </c>
      <c r="D159" s="487">
        <f>SUM(D160:D165)</f>
        <v>885</v>
      </c>
      <c r="E159" s="488">
        <f t="shared" si="23"/>
        <v>0.258890469416785</v>
      </c>
      <c r="F159" s="197" t="str">
        <f t="shared" si="24"/>
        <v>是</v>
      </c>
      <c r="G159" s="372" t="str">
        <f t="shared" si="25"/>
        <v>款</v>
      </c>
      <c r="H159" s="372" t="str">
        <f t="shared" si="26"/>
        <v>201</v>
      </c>
      <c r="I159" s="372" t="str">
        <f t="shared" si="27"/>
        <v>20129</v>
      </c>
    </row>
    <row r="160" ht="33" customHeight="1" spans="1:9">
      <c r="A160" s="341">
        <v>2012901</v>
      </c>
      <c r="B160" s="336" t="s">
        <v>145</v>
      </c>
      <c r="C160" s="388">
        <v>565</v>
      </c>
      <c r="D160" s="489">
        <v>514</v>
      </c>
      <c r="E160" s="488">
        <f t="shared" si="23"/>
        <v>-0.0902654867256637</v>
      </c>
      <c r="F160" s="197" t="str">
        <f t="shared" si="24"/>
        <v>是</v>
      </c>
      <c r="G160" s="372" t="str">
        <f t="shared" si="25"/>
        <v>项</v>
      </c>
      <c r="H160" s="372" t="str">
        <f t="shared" si="26"/>
        <v>201</v>
      </c>
      <c r="I160" s="372" t="str">
        <f t="shared" si="27"/>
        <v>20129</v>
      </c>
    </row>
    <row r="161" ht="33" customHeight="1" spans="1:9">
      <c r="A161" s="341">
        <v>2012902</v>
      </c>
      <c r="B161" s="336" t="s">
        <v>146</v>
      </c>
      <c r="C161" s="388">
        <v>8</v>
      </c>
      <c r="D161" s="489">
        <v>4</v>
      </c>
      <c r="E161" s="488">
        <f t="shared" si="23"/>
        <v>-0.5</v>
      </c>
      <c r="F161" s="197" t="str">
        <f t="shared" si="24"/>
        <v>是</v>
      </c>
      <c r="G161" s="372" t="str">
        <f t="shared" si="25"/>
        <v>项</v>
      </c>
      <c r="H161" s="372" t="str">
        <f t="shared" si="26"/>
        <v>201</v>
      </c>
      <c r="I161" s="372" t="str">
        <f t="shared" si="27"/>
        <v>20129</v>
      </c>
    </row>
    <row r="162" ht="33" hidden="1" customHeight="1" spans="1:9">
      <c r="A162" s="341">
        <v>2012903</v>
      </c>
      <c r="B162" s="336" t="s">
        <v>147</v>
      </c>
      <c r="C162" s="395">
        <v>0</v>
      </c>
      <c r="D162" s="490">
        <f>ROUND(J162-P162,0)</f>
        <v>0</v>
      </c>
      <c r="E162" s="488" t="str">
        <f t="shared" si="23"/>
        <v/>
      </c>
      <c r="F162" s="197" t="str">
        <f t="shared" si="24"/>
        <v>否</v>
      </c>
      <c r="G162" s="372" t="str">
        <f t="shared" si="25"/>
        <v>项</v>
      </c>
      <c r="H162" s="372" t="str">
        <f t="shared" si="26"/>
        <v>201</v>
      </c>
      <c r="I162" s="372" t="str">
        <f t="shared" si="27"/>
        <v>20129</v>
      </c>
    </row>
    <row r="163" ht="36" hidden="1" customHeight="1" spans="1:9">
      <c r="A163" s="341">
        <v>2012906</v>
      </c>
      <c r="B163" s="336" t="s">
        <v>249</v>
      </c>
      <c r="C163" s="395">
        <v>0</v>
      </c>
      <c r="D163" s="490">
        <f>ROUND(J163-P163,0)</f>
        <v>0</v>
      </c>
      <c r="E163" s="488" t="str">
        <f t="shared" si="23"/>
        <v/>
      </c>
      <c r="F163" s="197" t="str">
        <f t="shared" si="24"/>
        <v>否</v>
      </c>
      <c r="G163" s="372" t="str">
        <f t="shared" si="25"/>
        <v>项</v>
      </c>
      <c r="H163" s="372" t="str">
        <f t="shared" si="26"/>
        <v>201</v>
      </c>
      <c r="I163" s="372" t="str">
        <f t="shared" si="27"/>
        <v>20129</v>
      </c>
    </row>
    <row r="164" ht="36" customHeight="1" spans="1:9">
      <c r="A164" s="341">
        <v>2012950</v>
      </c>
      <c r="B164" s="336" t="s">
        <v>154</v>
      </c>
      <c r="C164" s="388">
        <v>0</v>
      </c>
      <c r="D164" s="489">
        <v>108</v>
      </c>
      <c r="E164" s="488" t="str">
        <f t="shared" si="23"/>
        <v/>
      </c>
      <c r="F164" s="197" t="str">
        <f t="shared" si="24"/>
        <v>是</v>
      </c>
      <c r="G164" s="372" t="str">
        <f t="shared" si="25"/>
        <v>项</v>
      </c>
      <c r="H164" s="372" t="str">
        <f t="shared" si="26"/>
        <v>201</v>
      </c>
      <c r="I164" s="372" t="str">
        <f t="shared" si="27"/>
        <v>20129</v>
      </c>
    </row>
    <row r="165" ht="36" customHeight="1" spans="1:9">
      <c r="A165" s="341">
        <v>2012999</v>
      </c>
      <c r="B165" s="336" t="s">
        <v>250</v>
      </c>
      <c r="C165" s="388">
        <v>130</v>
      </c>
      <c r="D165" s="489">
        <v>259</v>
      </c>
      <c r="E165" s="488">
        <f t="shared" si="23"/>
        <v>0.992307692307692</v>
      </c>
      <c r="F165" s="197" t="str">
        <f t="shared" si="24"/>
        <v>是</v>
      </c>
      <c r="G165" s="372" t="str">
        <f t="shared" si="25"/>
        <v>项</v>
      </c>
      <c r="H165" s="372" t="str">
        <f t="shared" si="26"/>
        <v>201</v>
      </c>
      <c r="I165" s="372" t="str">
        <f t="shared" si="27"/>
        <v>20129</v>
      </c>
    </row>
    <row r="166" ht="33" customHeight="1" spans="1:9">
      <c r="A166" s="341">
        <v>20131</v>
      </c>
      <c r="B166" s="336" t="s">
        <v>251</v>
      </c>
      <c r="C166" s="487">
        <f>SUM(C167:C172)</f>
        <v>2151</v>
      </c>
      <c r="D166" s="487">
        <f>SUM(D167:D172)</f>
        <v>2405</v>
      </c>
      <c r="E166" s="488">
        <f t="shared" si="23"/>
        <v>0.118084611808461</v>
      </c>
      <c r="F166" s="197" t="str">
        <f t="shared" si="24"/>
        <v>是</v>
      </c>
      <c r="G166" s="372" t="str">
        <f t="shared" si="25"/>
        <v>款</v>
      </c>
      <c r="H166" s="372" t="str">
        <f t="shared" si="26"/>
        <v>201</v>
      </c>
      <c r="I166" s="372" t="str">
        <f t="shared" si="27"/>
        <v>20131</v>
      </c>
    </row>
    <row r="167" ht="33" customHeight="1" spans="1:9">
      <c r="A167" s="341">
        <v>2013101</v>
      </c>
      <c r="B167" s="336" t="s">
        <v>145</v>
      </c>
      <c r="C167" s="388">
        <v>1157</v>
      </c>
      <c r="D167" s="489">
        <v>1180</v>
      </c>
      <c r="E167" s="488">
        <f t="shared" si="23"/>
        <v>0.0198789974070872</v>
      </c>
      <c r="F167" s="197" t="str">
        <f t="shared" si="24"/>
        <v>是</v>
      </c>
      <c r="G167" s="372" t="str">
        <f t="shared" si="25"/>
        <v>项</v>
      </c>
      <c r="H167" s="372" t="str">
        <f t="shared" si="26"/>
        <v>201</v>
      </c>
      <c r="I167" s="372" t="str">
        <f t="shared" si="27"/>
        <v>20131</v>
      </c>
    </row>
    <row r="168" ht="33" hidden="1" customHeight="1" spans="1:9">
      <c r="A168" s="341">
        <v>2013102</v>
      </c>
      <c r="B168" s="336" t="s">
        <v>146</v>
      </c>
      <c r="C168" s="395">
        <v>0</v>
      </c>
      <c r="D168" s="490">
        <f t="shared" ref="D168:D170" si="32">ROUND(J168-P168,0)</f>
        <v>0</v>
      </c>
      <c r="E168" s="488" t="str">
        <f t="shared" si="23"/>
        <v/>
      </c>
      <c r="F168" s="197" t="str">
        <f t="shared" si="24"/>
        <v>否</v>
      </c>
      <c r="G168" s="372" t="str">
        <f t="shared" si="25"/>
        <v>项</v>
      </c>
      <c r="H168" s="372" t="str">
        <f t="shared" si="26"/>
        <v>201</v>
      </c>
      <c r="I168" s="372" t="str">
        <f t="shared" si="27"/>
        <v>20131</v>
      </c>
    </row>
    <row r="169" ht="36" hidden="1" customHeight="1" spans="1:9">
      <c r="A169" s="341">
        <v>2013103</v>
      </c>
      <c r="B169" s="336" t="s">
        <v>147</v>
      </c>
      <c r="C169" s="395">
        <v>0</v>
      </c>
      <c r="D169" s="490">
        <f t="shared" si="32"/>
        <v>0</v>
      </c>
      <c r="E169" s="488" t="str">
        <f t="shared" si="23"/>
        <v/>
      </c>
      <c r="F169" s="197" t="str">
        <f t="shared" si="24"/>
        <v>否</v>
      </c>
      <c r="G169" s="372" t="str">
        <f t="shared" si="25"/>
        <v>项</v>
      </c>
      <c r="H169" s="372" t="str">
        <f t="shared" si="26"/>
        <v>201</v>
      </c>
      <c r="I169" s="372" t="str">
        <f t="shared" si="27"/>
        <v>20131</v>
      </c>
    </row>
    <row r="170" ht="36" hidden="1" customHeight="1" spans="1:9">
      <c r="A170" s="341">
        <v>2013105</v>
      </c>
      <c r="B170" s="336" t="s">
        <v>252</v>
      </c>
      <c r="C170" s="395">
        <v>0</v>
      </c>
      <c r="D170" s="490">
        <f t="shared" si="32"/>
        <v>0</v>
      </c>
      <c r="E170" s="488" t="str">
        <f t="shared" si="23"/>
        <v/>
      </c>
      <c r="F170" s="197" t="str">
        <f t="shared" si="24"/>
        <v>否</v>
      </c>
      <c r="G170" s="372" t="str">
        <f t="shared" si="25"/>
        <v>项</v>
      </c>
      <c r="H170" s="372" t="str">
        <f t="shared" si="26"/>
        <v>201</v>
      </c>
      <c r="I170" s="372" t="str">
        <f t="shared" si="27"/>
        <v>20131</v>
      </c>
    </row>
    <row r="171" ht="33" customHeight="1" spans="1:9">
      <c r="A171" s="341">
        <v>2013150</v>
      </c>
      <c r="B171" s="336" t="s">
        <v>154</v>
      </c>
      <c r="C171" s="388">
        <v>251</v>
      </c>
      <c r="D171" s="489">
        <v>309</v>
      </c>
      <c r="E171" s="488">
        <f t="shared" si="23"/>
        <v>0.231075697211155</v>
      </c>
      <c r="F171" s="197" t="str">
        <f t="shared" si="24"/>
        <v>是</v>
      </c>
      <c r="G171" s="372" t="str">
        <f t="shared" si="25"/>
        <v>项</v>
      </c>
      <c r="H171" s="372" t="str">
        <f t="shared" si="26"/>
        <v>201</v>
      </c>
      <c r="I171" s="372" t="str">
        <f t="shared" si="27"/>
        <v>20131</v>
      </c>
    </row>
    <row r="172" ht="33" customHeight="1" spans="1:9">
      <c r="A172" s="341">
        <v>2013199</v>
      </c>
      <c r="B172" s="336" t="s">
        <v>253</v>
      </c>
      <c r="C172" s="388">
        <v>743</v>
      </c>
      <c r="D172" s="489">
        <v>916</v>
      </c>
      <c r="E172" s="488">
        <f t="shared" si="23"/>
        <v>0.232839838492598</v>
      </c>
      <c r="F172" s="197" t="str">
        <f t="shared" si="24"/>
        <v>是</v>
      </c>
      <c r="G172" s="372" t="str">
        <f t="shared" si="25"/>
        <v>项</v>
      </c>
      <c r="H172" s="372" t="str">
        <f t="shared" si="26"/>
        <v>201</v>
      </c>
      <c r="I172" s="372" t="str">
        <f t="shared" si="27"/>
        <v>20131</v>
      </c>
    </row>
    <row r="173" ht="33" customHeight="1" spans="1:9">
      <c r="A173" s="341">
        <v>20132</v>
      </c>
      <c r="B173" s="336" t="s">
        <v>254</v>
      </c>
      <c r="C173" s="487">
        <f>SUM(C174:C179)</f>
        <v>1229</v>
      </c>
      <c r="D173" s="487">
        <f>SUM(D174:D179)</f>
        <v>1886</v>
      </c>
      <c r="E173" s="488">
        <f t="shared" si="23"/>
        <v>0.534580960130187</v>
      </c>
      <c r="F173" s="197" t="str">
        <f t="shared" si="24"/>
        <v>是</v>
      </c>
      <c r="G173" s="372" t="str">
        <f t="shared" si="25"/>
        <v>款</v>
      </c>
      <c r="H173" s="372" t="str">
        <f t="shared" si="26"/>
        <v>201</v>
      </c>
      <c r="I173" s="372" t="str">
        <f t="shared" si="27"/>
        <v>20132</v>
      </c>
    </row>
    <row r="174" ht="33" customHeight="1" spans="1:9">
      <c r="A174" s="341">
        <v>2013201</v>
      </c>
      <c r="B174" s="336" t="s">
        <v>145</v>
      </c>
      <c r="C174" s="388">
        <v>868</v>
      </c>
      <c r="D174" s="489">
        <v>862</v>
      </c>
      <c r="E174" s="488">
        <f t="shared" si="23"/>
        <v>-0.00691244239631339</v>
      </c>
      <c r="F174" s="197" t="str">
        <f t="shared" si="24"/>
        <v>是</v>
      </c>
      <c r="G174" s="372" t="str">
        <f t="shared" si="25"/>
        <v>项</v>
      </c>
      <c r="H174" s="372" t="str">
        <f t="shared" si="26"/>
        <v>201</v>
      </c>
      <c r="I174" s="372" t="str">
        <f t="shared" si="27"/>
        <v>20132</v>
      </c>
    </row>
    <row r="175" ht="33" hidden="1" customHeight="1" spans="1:9">
      <c r="A175" s="341">
        <v>2013202</v>
      </c>
      <c r="B175" s="336" t="s">
        <v>146</v>
      </c>
      <c r="C175" s="395"/>
      <c r="D175" s="490"/>
      <c r="E175" s="488" t="str">
        <f t="shared" si="23"/>
        <v/>
      </c>
      <c r="F175" s="197" t="str">
        <f t="shared" si="24"/>
        <v>否</v>
      </c>
      <c r="G175" s="372" t="str">
        <f t="shared" si="25"/>
        <v>项</v>
      </c>
      <c r="H175" s="372" t="str">
        <f t="shared" si="26"/>
        <v>201</v>
      </c>
      <c r="I175" s="372" t="str">
        <f t="shared" si="27"/>
        <v>20132</v>
      </c>
    </row>
    <row r="176" ht="36" hidden="1" customHeight="1" spans="1:9">
      <c r="A176" s="341">
        <v>2013203</v>
      </c>
      <c r="B176" s="336" t="s">
        <v>147</v>
      </c>
      <c r="C176" s="395">
        <v>0</v>
      </c>
      <c r="D176" s="490">
        <f>ROUND(J176-P176,0)</f>
        <v>0</v>
      </c>
      <c r="E176" s="488" t="str">
        <f t="shared" si="23"/>
        <v/>
      </c>
      <c r="F176" s="197" t="str">
        <f t="shared" si="24"/>
        <v>否</v>
      </c>
      <c r="G176" s="372" t="str">
        <f t="shared" si="25"/>
        <v>项</v>
      </c>
      <c r="H176" s="372" t="str">
        <f t="shared" si="26"/>
        <v>201</v>
      </c>
      <c r="I176" s="372" t="str">
        <f t="shared" si="27"/>
        <v>20132</v>
      </c>
    </row>
    <row r="177" ht="36" customHeight="1" spans="1:9">
      <c r="A177" s="341">
        <v>2013204</v>
      </c>
      <c r="B177" s="336" t="s">
        <v>255</v>
      </c>
      <c r="C177" s="388">
        <v>48</v>
      </c>
      <c r="D177" s="489">
        <v>84</v>
      </c>
      <c r="E177" s="488">
        <f t="shared" si="23"/>
        <v>0.75</v>
      </c>
      <c r="F177" s="197" t="str">
        <f t="shared" si="24"/>
        <v>是</v>
      </c>
      <c r="G177" s="372" t="str">
        <f t="shared" si="25"/>
        <v>项</v>
      </c>
      <c r="H177" s="372" t="str">
        <f t="shared" si="26"/>
        <v>201</v>
      </c>
      <c r="I177" s="372" t="str">
        <f t="shared" si="27"/>
        <v>20132</v>
      </c>
    </row>
    <row r="178" ht="36" customHeight="1" spans="1:9">
      <c r="A178" s="341">
        <v>2013250</v>
      </c>
      <c r="B178" s="336" t="s">
        <v>154</v>
      </c>
      <c r="C178" s="388">
        <v>20</v>
      </c>
      <c r="D178" s="489">
        <v>39</v>
      </c>
      <c r="E178" s="488">
        <f t="shared" si="23"/>
        <v>0.95</v>
      </c>
      <c r="F178" s="197" t="str">
        <f t="shared" si="24"/>
        <v>是</v>
      </c>
      <c r="G178" s="372" t="str">
        <f t="shared" si="25"/>
        <v>项</v>
      </c>
      <c r="H178" s="372" t="str">
        <f t="shared" si="26"/>
        <v>201</v>
      </c>
      <c r="I178" s="372" t="str">
        <f t="shared" si="27"/>
        <v>20132</v>
      </c>
    </row>
    <row r="179" ht="36" customHeight="1" spans="1:9">
      <c r="A179" s="341">
        <v>2013299</v>
      </c>
      <c r="B179" s="336" t="s">
        <v>256</v>
      </c>
      <c r="C179" s="388">
        <v>293</v>
      </c>
      <c r="D179" s="489">
        <v>901</v>
      </c>
      <c r="E179" s="488">
        <f t="shared" si="23"/>
        <v>2.07508532423208</v>
      </c>
      <c r="F179" s="197" t="str">
        <f t="shared" si="24"/>
        <v>是</v>
      </c>
      <c r="G179" s="372" t="str">
        <f t="shared" si="25"/>
        <v>项</v>
      </c>
      <c r="H179" s="372" t="str">
        <f t="shared" si="26"/>
        <v>201</v>
      </c>
      <c r="I179" s="372" t="str">
        <f t="shared" si="27"/>
        <v>20132</v>
      </c>
    </row>
    <row r="180" ht="33" customHeight="1" spans="1:9">
      <c r="A180" s="341">
        <v>20133</v>
      </c>
      <c r="B180" s="336" t="s">
        <v>257</v>
      </c>
      <c r="C180" s="487">
        <f>SUM(C181:C186)</f>
        <v>901</v>
      </c>
      <c r="D180" s="487">
        <f>SUM(D181:D186)</f>
        <v>983</v>
      </c>
      <c r="E180" s="488">
        <f t="shared" si="23"/>
        <v>0.0910099889012208</v>
      </c>
      <c r="F180" s="197" t="str">
        <f t="shared" si="24"/>
        <v>是</v>
      </c>
      <c r="G180" s="372" t="str">
        <f t="shared" si="25"/>
        <v>款</v>
      </c>
      <c r="H180" s="372" t="str">
        <f t="shared" si="26"/>
        <v>201</v>
      </c>
      <c r="I180" s="372" t="str">
        <f t="shared" si="27"/>
        <v>20133</v>
      </c>
    </row>
    <row r="181" ht="33" customHeight="1" spans="1:9">
      <c r="A181" s="341">
        <v>2013301</v>
      </c>
      <c r="B181" s="336" t="s">
        <v>145</v>
      </c>
      <c r="C181" s="388">
        <v>260</v>
      </c>
      <c r="D181" s="489">
        <v>262</v>
      </c>
      <c r="E181" s="488">
        <f t="shared" si="23"/>
        <v>0.00769230769230766</v>
      </c>
      <c r="F181" s="197" t="str">
        <f t="shared" si="24"/>
        <v>是</v>
      </c>
      <c r="G181" s="372" t="str">
        <f t="shared" si="25"/>
        <v>项</v>
      </c>
      <c r="H181" s="372" t="str">
        <f t="shared" si="26"/>
        <v>201</v>
      </c>
      <c r="I181" s="372" t="str">
        <f t="shared" si="27"/>
        <v>20133</v>
      </c>
    </row>
    <row r="182" ht="33" hidden="1" customHeight="1" spans="1:9">
      <c r="A182" s="341">
        <v>2013302</v>
      </c>
      <c r="B182" s="336" t="s">
        <v>146</v>
      </c>
      <c r="C182" s="395"/>
      <c r="D182" s="490"/>
      <c r="E182" s="488" t="str">
        <f t="shared" si="23"/>
        <v/>
      </c>
      <c r="F182" s="197" t="str">
        <f t="shared" si="24"/>
        <v>否</v>
      </c>
      <c r="G182" s="372" t="str">
        <f t="shared" si="25"/>
        <v>项</v>
      </c>
      <c r="H182" s="372" t="str">
        <f t="shared" si="26"/>
        <v>201</v>
      </c>
      <c r="I182" s="372" t="str">
        <f t="shared" si="27"/>
        <v>20133</v>
      </c>
    </row>
    <row r="183" ht="33" hidden="1" customHeight="1" spans="1:9">
      <c r="A183" s="341">
        <v>2013303</v>
      </c>
      <c r="B183" s="336" t="s">
        <v>147</v>
      </c>
      <c r="C183" s="395">
        <v>0</v>
      </c>
      <c r="D183" s="490">
        <f>ROUND(J183-P183,0)</f>
        <v>0</v>
      </c>
      <c r="E183" s="488" t="str">
        <f t="shared" si="23"/>
        <v/>
      </c>
      <c r="F183" s="197" t="str">
        <f t="shared" si="24"/>
        <v>否</v>
      </c>
      <c r="G183" s="372" t="str">
        <f t="shared" si="25"/>
        <v>项</v>
      </c>
      <c r="H183" s="372" t="str">
        <f t="shared" si="26"/>
        <v>201</v>
      </c>
      <c r="I183" s="372" t="str">
        <f t="shared" si="27"/>
        <v>20133</v>
      </c>
    </row>
    <row r="184" ht="36" hidden="1" customHeight="1" spans="1:9">
      <c r="A184" s="341">
        <v>2013304</v>
      </c>
      <c r="B184" s="336" t="s">
        <v>258</v>
      </c>
      <c r="C184" s="395">
        <v>0</v>
      </c>
      <c r="D184" s="490">
        <f>ROUND(J184-P184,0)</f>
        <v>0</v>
      </c>
      <c r="E184" s="488" t="str">
        <f t="shared" si="23"/>
        <v/>
      </c>
      <c r="F184" s="197" t="str">
        <f t="shared" si="24"/>
        <v>否</v>
      </c>
      <c r="G184" s="372" t="str">
        <f t="shared" si="25"/>
        <v>项</v>
      </c>
      <c r="H184" s="372" t="str">
        <f t="shared" si="26"/>
        <v>201</v>
      </c>
      <c r="I184" s="372" t="str">
        <f t="shared" si="27"/>
        <v>20133</v>
      </c>
    </row>
    <row r="185" ht="36" customHeight="1" spans="1:9">
      <c r="A185" s="341">
        <v>2013350</v>
      </c>
      <c r="B185" s="336" t="s">
        <v>154</v>
      </c>
      <c r="C185" s="388">
        <v>598</v>
      </c>
      <c r="D185" s="489">
        <v>596</v>
      </c>
      <c r="E185" s="488">
        <f t="shared" si="23"/>
        <v>-0.00334448160535117</v>
      </c>
      <c r="F185" s="197" t="str">
        <f t="shared" si="24"/>
        <v>是</v>
      </c>
      <c r="G185" s="372" t="str">
        <f t="shared" si="25"/>
        <v>项</v>
      </c>
      <c r="H185" s="372" t="str">
        <f t="shared" si="26"/>
        <v>201</v>
      </c>
      <c r="I185" s="372" t="str">
        <f t="shared" si="27"/>
        <v>20133</v>
      </c>
    </row>
    <row r="186" ht="33" customHeight="1" spans="1:9">
      <c r="A186" s="341">
        <v>2013399</v>
      </c>
      <c r="B186" s="336" t="s">
        <v>259</v>
      </c>
      <c r="C186" s="388">
        <v>43</v>
      </c>
      <c r="D186" s="489">
        <v>125</v>
      </c>
      <c r="E186" s="488">
        <f t="shared" si="23"/>
        <v>1.90697674418605</v>
      </c>
      <c r="F186" s="197" t="str">
        <f t="shared" si="24"/>
        <v>是</v>
      </c>
      <c r="G186" s="372" t="str">
        <f t="shared" si="25"/>
        <v>项</v>
      </c>
      <c r="H186" s="372" t="str">
        <f t="shared" si="26"/>
        <v>201</v>
      </c>
      <c r="I186" s="372" t="str">
        <f t="shared" si="27"/>
        <v>20133</v>
      </c>
    </row>
    <row r="187" ht="33" customHeight="1" spans="1:9">
      <c r="A187" s="341">
        <v>20134</v>
      </c>
      <c r="B187" s="336" t="s">
        <v>260</v>
      </c>
      <c r="C187" s="487">
        <f>SUM(C188:C194)</f>
        <v>365</v>
      </c>
      <c r="D187" s="487">
        <f>SUM(D188:D194)</f>
        <v>379</v>
      </c>
      <c r="E187" s="488">
        <f t="shared" si="23"/>
        <v>0.0383561643835617</v>
      </c>
      <c r="F187" s="197" t="str">
        <f t="shared" si="24"/>
        <v>是</v>
      </c>
      <c r="G187" s="372" t="str">
        <f t="shared" si="25"/>
        <v>款</v>
      </c>
      <c r="H187" s="372" t="str">
        <f t="shared" si="26"/>
        <v>201</v>
      </c>
      <c r="I187" s="372" t="str">
        <f t="shared" si="27"/>
        <v>20134</v>
      </c>
    </row>
    <row r="188" ht="33" customHeight="1" spans="1:9">
      <c r="A188" s="341">
        <v>2013401</v>
      </c>
      <c r="B188" s="336" t="s">
        <v>145</v>
      </c>
      <c r="C188" s="388">
        <v>312</v>
      </c>
      <c r="D188" s="489">
        <v>336</v>
      </c>
      <c r="E188" s="488">
        <f t="shared" si="23"/>
        <v>0.0769230769230769</v>
      </c>
      <c r="F188" s="197" t="str">
        <f t="shared" si="24"/>
        <v>是</v>
      </c>
      <c r="G188" s="372" t="str">
        <f t="shared" si="25"/>
        <v>项</v>
      </c>
      <c r="H188" s="372" t="str">
        <f t="shared" si="26"/>
        <v>201</v>
      </c>
      <c r="I188" s="372" t="str">
        <f t="shared" si="27"/>
        <v>20134</v>
      </c>
    </row>
    <row r="189" ht="33" customHeight="1" spans="1:9">
      <c r="A189" s="341">
        <v>2013402</v>
      </c>
      <c r="B189" s="336" t="s">
        <v>146</v>
      </c>
      <c r="C189" s="388">
        <v>6</v>
      </c>
      <c r="D189" s="489">
        <v>4</v>
      </c>
      <c r="E189" s="488">
        <f t="shared" si="23"/>
        <v>-0.333333333333333</v>
      </c>
      <c r="F189" s="197" t="str">
        <f t="shared" si="24"/>
        <v>是</v>
      </c>
      <c r="G189" s="372" t="str">
        <f t="shared" si="25"/>
        <v>项</v>
      </c>
      <c r="H189" s="372" t="str">
        <f t="shared" si="26"/>
        <v>201</v>
      </c>
      <c r="I189" s="372" t="str">
        <f t="shared" si="27"/>
        <v>20134</v>
      </c>
    </row>
    <row r="190" ht="33" hidden="1" customHeight="1" spans="1:9">
      <c r="A190" s="341">
        <v>2013403</v>
      </c>
      <c r="B190" s="336" t="s">
        <v>147</v>
      </c>
      <c r="C190" s="395">
        <v>0</v>
      </c>
      <c r="D190" s="490">
        <f>ROUND(J190-P190,0)</f>
        <v>0</v>
      </c>
      <c r="E190" s="488" t="str">
        <f t="shared" si="23"/>
        <v/>
      </c>
      <c r="F190" s="197" t="str">
        <f t="shared" si="24"/>
        <v>否</v>
      </c>
      <c r="G190" s="372" t="str">
        <f t="shared" si="25"/>
        <v>项</v>
      </c>
      <c r="H190" s="372" t="str">
        <f t="shared" si="26"/>
        <v>201</v>
      </c>
      <c r="I190" s="372" t="str">
        <f t="shared" si="27"/>
        <v>20134</v>
      </c>
    </row>
    <row r="191" ht="36" customHeight="1" spans="1:9">
      <c r="A191" s="341">
        <v>2013404</v>
      </c>
      <c r="B191" s="336" t="s">
        <v>261</v>
      </c>
      <c r="C191" s="388">
        <v>12</v>
      </c>
      <c r="D191" s="489"/>
      <c r="E191" s="488">
        <f t="shared" si="23"/>
        <v>-1</v>
      </c>
      <c r="F191" s="197" t="str">
        <f t="shared" si="24"/>
        <v>是</v>
      </c>
      <c r="G191" s="372" t="str">
        <f t="shared" si="25"/>
        <v>项</v>
      </c>
      <c r="H191" s="372" t="str">
        <f t="shared" si="26"/>
        <v>201</v>
      </c>
      <c r="I191" s="372" t="str">
        <f t="shared" si="27"/>
        <v>20134</v>
      </c>
    </row>
    <row r="192" ht="33" hidden="1" customHeight="1" spans="1:9">
      <c r="A192" s="341">
        <v>2013405</v>
      </c>
      <c r="B192" s="336" t="s">
        <v>262</v>
      </c>
      <c r="C192" s="395">
        <v>0</v>
      </c>
      <c r="D192" s="490">
        <f t="shared" ref="D192:D200" si="33">ROUND(J192-P192,0)</f>
        <v>0</v>
      </c>
      <c r="E192" s="488" t="str">
        <f t="shared" si="23"/>
        <v/>
      </c>
      <c r="F192" s="197" t="str">
        <f t="shared" si="24"/>
        <v>否</v>
      </c>
      <c r="G192" s="372" t="str">
        <f t="shared" si="25"/>
        <v>项</v>
      </c>
      <c r="H192" s="372" t="str">
        <f t="shared" si="26"/>
        <v>201</v>
      </c>
      <c r="I192" s="372" t="str">
        <f t="shared" si="27"/>
        <v>20134</v>
      </c>
    </row>
    <row r="193" ht="36" customHeight="1" spans="1:9">
      <c r="A193" s="341">
        <v>2013450</v>
      </c>
      <c r="B193" s="336" t="s">
        <v>154</v>
      </c>
      <c r="C193" s="388">
        <v>32</v>
      </c>
      <c r="D193" s="489">
        <v>31</v>
      </c>
      <c r="E193" s="488">
        <f t="shared" si="23"/>
        <v>-0.03125</v>
      </c>
      <c r="F193" s="197" t="str">
        <f t="shared" si="24"/>
        <v>是</v>
      </c>
      <c r="G193" s="372" t="str">
        <f t="shared" si="25"/>
        <v>项</v>
      </c>
      <c r="H193" s="372" t="str">
        <f t="shared" si="26"/>
        <v>201</v>
      </c>
      <c r="I193" s="372" t="str">
        <f t="shared" si="27"/>
        <v>20134</v>
      </c>
    </row>
    <row r="194" ht="36" customHeight="1" spans="1:9">
      <c r="A194" s="341">
        <v>2013499</v>
      </c>
      <c r="B194" s="336" t="s">
        <v>263</v>
      </c>
      <c r="C194" s="388">
        <v>3</v>
      </c>
      <c r="D194" s="489">
        <v>8</v>
      </c>
      <c r="E194" s="488">
        <f t="shared" si="23"/>
        <v>1.66666666666667</v>
      </c>
      <c r="F194" s="197" t="str">
        <f t="shared" si="24"/>
        <v>是</v>
      </c>
      <c r="G194" s="372" t="str">
        <f t="shared" si="25"/>
        <v>项</v>
      </c>
      <c r="H194" s="372" t="str">
        <f t="shared" si="26"/>
        <v>201</v>
      </c>
      <c r="I194" s="372" t="str">
        <f t="shared" si="27"/>
        <v>20134</v>
      </c>
    </row>
    <row r="195" ht="33" hidden="1" customHeight="1" spans="1:9">
      <c r="A195" s="341">
        <v>20135</v>
      </c>
      <c r="B195" s="336" t="s">
        <v>264</v>
      </c>
      <c r="C195" s="337">
        <f>SUM(C196:C200)</f>
        <v>0</v>
      </c>
      <c r="D195" s="494">
        <f>SUM(D196:D200)</f>
        <v>0</v>
      </c>
      <c r="E195" s="488" t="str">
        <f t="shared" si="23"/>
        <v/>
      </c>
      <c r="F195" s="197" t="str">
        <f t="shared" si="24"/>
        <v>否</v>
      </c>
      <c r="G195" s="372" t="str">
        <f t="shared" si="25"/>
        <v>款</v>
      </c>
      <c r="H195" s="372" t="str">
        <f t="shared" si="26"/>
        <v>201</v>
      </c>
      <c r="I195" s="372" t="str">
        <f t="shared" si="27"/>
        <v>20135</v>
      </c>
    </row>
    <row r="196" ht="36" hidden="1" customHeight="1" spans="1:9">
      <c r="A196" s="341">
        <v>2013501</v>
      </c>
      <c r="B196" s="336" t="s">
        <v>145</v>
      </c>
      <c r="C196" s="395">
        <v>0</v>
      </c>
      <c r="D196" s="490">
        <f t="shared" si="33"/>
        <v>0</v>
      </c>
      <c r="E196" s="488" t="str">
        <f t="shared" ref="E196:E229" si="34">IF(C196&lt;&gt;0,D196/C196-1,"")</f>
        <v/>
      </c>
      <c r="F196" s="197" t="str">
        <f t="shared" ref="F196:F259" si="35">IF(LEN(A196)=3,"是",IF(B196&lt;&gt;"",IF(SUM(C196:D196)&lt;&gt;0,"是","否"),"是"))</f>
        <v>否</v>
      </c>
      <c r="G196" s="372" t="str">
        <f t="shared" ref="G196:G228" si="36">IF(LEN(A196)=3,"类",IF(LEN(A196)=5,"款","项"))</f>
        <v>项</v>
      </c>
      <c r="H196" s="372" t="str">
        <f t="shared" ref="H196:H259" si="37">LEFT(A196,3)</f>
        <v>201</v>
      </c>
      <c r="I196" s="372" t="str">
        <f t="shared" ref="I196:I259" si="38">LEFT(A196,5)</f>
        <v>20135</v>
      </c>
    </row>
    <row r="197" ht="36" hidden="1" customHeight="1" spans="1:9">
      <c r="A197" s="341">
        <v>2013502</v>
      </c>
      <c r="B197" s="336" t="s">
        <v>146</v>
      </c>
      <c r="C197" s="395">
        <v>0</v>
      </c>
      <c r="D197" s="490">
        <f t="shared" si="33"/>
        <v>0</v>
      </c>
      <c r="E197" s="488" t="str">
        <f t="shared" si="34"/>
        <v/>
      </c>
      <c r="F197" s="197" t="str">
        <f t="shared" si="35"/>
        <v>否</v>
      </c>
      <c r="G197" s="372" t="str">
        <f t="shared" si="36"/>
        <v>项</v>
      </c>
      <c r="H197" s="372" t="str">
        <f t="shared" si="37"/>
        <v>201</v>
      </c>
      <c r="I197" s="372" t="str">
        <f t="shared" si="38"/>
        <v>20135</v>
      </c>
    </row>
    <row r="198" ht="36" hidden="1" customHeight="1" spans="1:9">
      <c r="A198" s="341">
        <v>2013503</v>
      </c>
      <c r="B198" s="336" t="s">
        <v>147</v>
      </c>
      <c r="C198" s="395">
        <v>0</v>
      </c>
      <c r="D198" s="490">
        <f t="shared" si="33"/>
        <v>0</v>
      </c>
      <c r="E198" s="488" t="str">
        <f t="shared" si="34"/>
        <v/>
      </c>
      <c r="F198" s="197" t="str">
        <f t="shared" si="35"/>
        <v>否</v>
      </c>
      <c r="G198" s="372" t="str">
        <f t="shared" si="36"/>
        <v>项</v>
      </c>
      <c r="H198" s="372" t="str">
        <f t="shared" si="37"/>
        <v>201</v>
      </c>
      <c r="I198" s="372" t="str">
        <f t="shared" si="38"/>
        <v>20135</v>
      </c>
    </row>
    <row r="199" ht="36" hidden="1" customHeight="1" spans="1:9">
      <c r="A199" s="341">
        <v>2013550</v>
      </c>
      <c r="B199" s="336" t="s">
        <v>154</v>
      </c>
      <c r="C199" s="395">
        <v>0</v>
      </c>
      <c r="D199" s="490">
        <f t="shared" si="33"/>
        <v>0</v>
      </c>
      <c r="E199" s="488" t="str">
        <f t="shared" si="34"/>
        <v/>
      </c>
      <c r="F199" s="197" t="str">
        <f t="shared" si="35"/>
        <v>否</v>
      </c>
      <c r="G199" s="372" t="str">
        <f t="shared" si="36"/>
        <v>项</v>
      </c>
      <c r="H199" s="372" t="str">
        <f t="shared" si="37"/>
        <v>201</v>
      </c>
      <c r="I199" s="372" t="str">
        <f t="shared" si="38"/>
        <v>20135</v>
      </c>
    </row>
    <row r="200" ht="36" hidden="1" customHeight="1" spans="1:9">
      <c r="A200" s="341">
        <v>2013599</v>
      </c>
      <c r="B200" s="336" t="s">
        <v>265</v>
      </c>
      <c r="C200" s="395">
        <v>0</v>
      </c>
      <c r="D200" s="490">
        <f t="shared" si="33"/>
        <v>0</v>
      </c>
      <c r="E200" s="488" t="str">
        <f t="shared" si="34"/>
        <v/>
      </c>
      <c r="F200" s="197" t="str">
        <f t="shared" si="35"/>
        <v>否</v>
      </c>
      <c r="G200" s="372" t="str">
        <f t="shared" si="36"/>
        <v>项</v>
      </c>
      <c r="H200" s="372" t="str">
        <f t="shared" si="37"/>
        <v>201</v>
      </c>
      <c r="I200" s="372" t="str">
        <f t="shared" si="38"/>
        <v>20135</v>
      </c>
    </row>
    <row r="201" ht="36" customHeight="1" spans="1:9">
      <c r="A201" s="341">
        <v>20136</v>
      </c>
      <c r="B201" s="336" t="s">
        <v>266</v>
      </c>
      <c r="C201" s="487">
        <f>SUM(C202:C206)</f>
        <v>17</v>
      </c>
      <c r="D201" s="487">
        <f>SUM(D202:D206)</f>
        <v>9</v>
      </c>
      <c r="E201" s="488">
        <f t="shared" si="34"/>
        <v>-0.470588235294118</v>
      </c>
      <c r="F201" s="197" t="str">
        <f t="shared" si="35"/>
        <v>是</v>
      </c>
      <c r="G201" s="372" t="str">
        <f t="shared" si="36"/>
        <v>款</v>
      </c>
      <c r="H201" s="372" t="str">
        <f t="shared" si="37"/>
        <v>201</v>
      </c>
      <c r="I201" s="372" t="str">
        <f t="shared" si="38"/>
        <v>20136</v>
      </c>
    </row>
    <row r="202" ht="33" hidden="1" customHeight="1" spans="1:9">
      <c r="A202" s="341">
        <v>2013601</v>
      </c>
      <c r="B202" s="336" t="s">
        <v>145</v>
      </c>
      <c r="C202" s="395">
        <v>0</v>
      </c>
      <c r="D202" s="490">
        <f t="shared" ref="D202:D205" si="39">ROUND(J202-P202,0)</f>
        <v>0</v>
      </c>
      <c r="E202" s="488" t="str">
        <f t="shared" si="34"/>
        <v/>
      </c>
      <c r="F202" s="197" t="str">
        <f t="shared" si="35"/>
        <v>否</v>
      </c>
      <c r="G202" s="372" t="str">
        <f t="shared" si="36"/>
        <v>项</v>
      </c>
      <c r="H202" s="372" t="str">
        <f t="shared" si="37"/>
        <v>201</v>
      </c>
      <c r="I202" s="372" t="str">
        <f t="shared" si="38"/>
        <v>20136</v>
      </c>
    </row>
    <row r="203" ht="36" customHeight="1" spans="1:9">
      <c r="A203" s="341">
        <v>2013602</v>
      </c>
      <c r="B203" s="336" t="s">
        <v>146</v>
      </c>
      <c r="C203" s="388">
        <v>11</v>
      </c>
      <c r="D203" s="489">
        <v>2</v>
      </c>
      <c r="E203" s="488">
        <f t="shared" si="34"/>
        <v>-0.818181818181818</v>
      </c>
      <c r="F203" s="197" t="str">
        <f t="shared" si="35"/>
        <v>是</v>
      </c>
      <c r="G203" s="372" t="str">
        <f t="shared" si="36"/>
        <v>项</v>
      </c>
      <c r="H203" s="372" t="str">
        <f t="shared" si="37"/>
        <v>201</v>
      </c>
      <c r="I203" s="372" t="str">
        <f t="shared" si="38"/>
        <v>20136</v>
      </c>
    </row>
    <row r="204" ht="33" hidden="1" customHeight="1" spans="1:9">
      <c r="A204" s="341">
        <v>2013603</v>
      </c>
      <c r="B204" s="336" t="s">
        <v>147</v>
      </c>
      <c r="C204" s="395">
        <v>0</v>
      </c>
      <c r="D204" s="490">
        <f t="shared" si="39"/>
        <v>0</v>
      </c>
      <c r="E204" s="488" t="str">
        <f t="shared" si="34"/>
        <v/>
      </c>
      <c r="F204" s="197" t="str">
        <f t="shared" si="35"/>
        <v>否</v>
      </c>
      <c r="G204" s="372" t="str">
        <f t="shared" si="36"/>
        <v>项</v>
      </c>
      <c r="H204" s="372" t="str">
        <f t="shared" si="37"/>
        <v>201</v>
      </c>
      <c r="I204" s="372" t="str">
        <f t="shared" si="38"/>
        <v>20136</v>
      </c>
    </row>
    <row r="205" ht="36" hidden="1" customHeight="1" spans="1:9">
      <c r="A205" s="341">
        <v>2013650</v>
      </c>
      <c r="B205" s="336" t="s">
        <v>154</v>
      </c>
      <c r="C205" s="395">
        <v>0</v>
      </c>
      <c r="D205" s="490">
        <f t="shared" si="39"/>
        <v>0</v>
      </c>
      <c r="E205" s="488" t="str">
        <f t="shared" si="34"/>
        <v/>
      </c>
      <c r="F205" s="197" t="str">
        <f t="shared" si="35"/>
        <v>否</v>
      </c>
      <c r="G205" s="372" t="str">
        <f t="shared" si="36"/>
        <v>项</v>
      </c>
      <c r="H205" s="372" t="str">
        <f t="shared" si="37"/>
        <v>201</v>
      </c>
      <c r="I205" s="372" t="str">
        <f t="shared" si="38"/>
        <v>20136</v>
      </c>
    </row>
    <row r="206" ht="36" customHeight="1" spans="1:9">
      <c r="A206" s="341">
        <v>2013699</v>
      </c>
      <c r="B206" s="336" t="s">
        <v>267</v>
      </c>
      <c r="C206" s="388">
        <v>6</v>
      </c>
      <c r="D206" s="489">
        <v>7</v>
      </c>
      <c r="E206" s="488">
        <f t="shared" si="34"/>
        <v>0.166666666666667</v>
      </c>
      <c r="F206" s="197" t="str">
        <f t="shared" si="35"/>
        <v>是</v>
      </c>
      <c r="G206" s="372" t="str">
        <f t="shared" si="36"/>
        <v>项</v>
      </c>
      <c r="H206" s="372" t="str">
        <f t="shared" si="37"/>
        <v>201</v>
      </c>
      <c r="I206" s="372" t="str">
        <f t="shared" si="38"/>
        <v>20136</v>
      </c>
    </row>
    <row r="207" ht="33" hidden="1" customHeight="1" spans="1:9">
      <c r="A207" s="341">
        <v>20137</v>
      </c>
      <c r="B207" s="336" t="s">
        <v>268</v>
      </c>
      <c r="C207" s="337">
        <f>SUM(C208:C213)</f>
        <v>0</v>
      </c>
      <c r="D207" s="494">
        <f>SUM(D208:D213)</f>
        <v>0</v>
      </c>
      <c r="E207" s="488" t="str">
        <f t="shared" si="34"/>
        <v/>
      </c>
      <c r="F207" s="197" t="str">
        <f t="shared" si="35"/>
        <v>否</v>
      </c>
      <c r="G207" s="372" t="str">
        <f t="shared" si="36"/>
        <v>款</v>
      </c>
      <c r="H207" s="372" t="str">
        <f t="shared" si="37"/>
        <v>201</v>
      </c>
      <c r="I207" s="372" t="str">
        <f t="shared" si="38"/>
        <v>20137</v>
      </c>
    </row>
    <row r="208" ht="36" hidden="1" customHeight="1" spans="1:9">
      <c r="A208" s="341">
        <v>2013701</v>
      </c>
      <c r="B208" s="336" t="s">
        <v>145</v>
      </c>
      <c r="C208" s="395">
        <v>0</v>
      </c>
      <c r="D208" s="490">
        <f t="shared" ref="D208:D213" si="40">ROUND(J208-P208,0)</f>
        <v>0</v>
      </c>
      <c r="E208" s="488" t="str">
        <f t="shared" si="34"/>
        <v/>
      </c>
      <c r="F208" s="197" t="str">
        <f t="shared" si="35"/>
        <v>否</v>
      </c>
      <c r="G208" s="372" t="str">
        <f t="shared" si="36"/>
        <v>项</v>
      </c>
      <c r="H208" s="372" t="str">
        <f t="shared" si="37"/>
        <v>201</v>
      </c>
      <c r="I208" s="372" t="str">
        <f t="shared" si="38"/>
        <v>20137</v>
      </c>
    </row>
    <row r="209" ht="36" hidden="1" customHeight="1" spans="1:9">
      <c r="A209" s="341">
        <v>2013702</v>
      </c>
      <c r="B209" s="336" t="s">
        <v>146</v>
      </c>
      <c r="C209" s="395">
        <v>0</v>
      </c>
      <c r="D209" s="490">
        <f t="shared" si="40"/>
        <v>0</v>
      </c>
      <c r="E209" s="488" t="str">
        <f t="shared" si="34"/>
        <v/>
      </c>
      <c r="F209" s="197" t="str">
        <f t="shared" si="35"/>
        <v>否</v>
      </c>
      <c r="G209" s="372" t="str">
        <f t="shared" si="36"/>
        <v>项</v>
      </c>
      <c r="H209" s="372" t="str">
        <f t="shared" si="37"/>
        <v>201</v>
      </c>
      <c r="I209" s="372" t="str">
        <f t="shared" si="38"/>
        <v>20137</v>
      </c>
    </row>
    <row r="210" ht="36" hidden="1" customHeight="1" spans="1:9">
      <c r="A210" s="341">
        <v>2013703</v>
      </c>
      <c r="B210" s="336" t="s">
        <v>147</v>
      </c>
      <c r="C210" s="395">
        <v>0</v>
      </c>
      <c r="D210" s="490">
        <f t="shared" si="40"/>
        <v>0</v>
      </c>
      <c r="E210" s="488" t="str">
        <f t="shared" si="34"/>
        <v/>
      </c>
      <c r="F210" s="197" t="str">
        <f t="shared" si="35"/>
        <v>否</v>
      </c>
      <c r="G210" s="372" t="str">
        <f t="shared" si="36"/>
        <v>项</v>
      </c>
      <c r="H210" s="372" t="str">
        <f t="shared" si="37"/>
        <v>201</v>
      </c>
      <c r="I210" s="372" t="str">
        <f t="shared" si="38"/>
        <v>20137</v>
      </c>
    </row>
    <row r="211" ht="36" hidden="1" customHeight="1" spans="1:9">
      <c r="A211" s="341">
        <v>2013704</v>
      </c>
      <c r="B211" s="336" t="s">
        <v>269</v>
      </c>
      <c r="C211" s="395">
        <v>0</v>
      </c>
      <c r="D211" s="490">
        <f t="shared" si="40"/>
        <v>0</v>
      </c>
      <c r="E211" s="488" t="str">
        <f t="shared" si="34"/>
        <v/>
      </c>
      <c r="F211" s="197" t="str">
        <f t="shared" si="35"/>
        <v>否</v>
      </c>
      <c r="G211" s="372" t="str">
        <f t="shared" si="36"/>
        <v>项</v>
      </c>
      <c r="H211" s="372" t="str">
        <f t="shared" si="37"/>
        <v>201</v>
      </c>
      <c r="I211" s="372" t="str">
        <f t="shared" si="38"/>
        <v>20137</v>
      </c>
    </row>
    <row r="212" ht="36" hidden="1" customHeight="1" spans="1:9">
      <c r="A212" s="341">
        <v>2013750</v>
      </c>
      <c r="B212" s="336" t="s">
        <v>154</v>
      </c>
      <c r="C212" s="395">
        <v>0</v>
      </c>
      <c r="D212" s="490">
        <f t="shared" si="40"/>
        <v>0</v>
      </c>
      <c r="E212" s="488" t="str">
        <f t="shared" si="34"/>
        <v/>
      </c>
      <c r="F212" s="197" t="str">
        <f t="shared" si="35"/>
        <v>否</v>
      </c>
      <c r="G212" s="372" t="str">
        <f t="shared" si="36"/>
        <v>项</v>
      </c>
      <c r="H212" s="372" t="str">
        <f t="shared" si="37"/>
        <v>201</v>
      </c>
      <c r="I212" s="372" t="str">
        <f t="shared" si="38"/>
        <v>20137</v>
      </c>
    </row>
    <row r="213" ht="36" hidden="1" customHeight="1" spans="1:9">
      <c r="A213" s="341">
        <v>2013799</v>
      </c>
      <c r="B213" s="336" t="s">
        <v>270</v>
      </c>
      <c r="C213" s="395">
        <v>0</v>
      </c>
      <c r="D213" s="490">
        <f t="shared" si="40"/>
        <v>0</v>
      </c>
      <c r="E213" s="488" t="str">
        <f t="shared" si="34"/>
        <v/>
      </c>
      <c r="F213" s="197" t="str">
        <f t="shared" si="35"/>
        <v>否</v>
      </c>
      <c r="G213" s="372" t="str">
        <f t="shared" si="36"/>
        <v>项</v>
      </c>
      <c r="H213" s="372" t="str">
        <f t="shared" si="37"/>
        <v>201</v>
      </c>
      <c r="I213" s="372" t="str">
        <f t="shared" si="38"/>
        <v>20137</v>
      </c>
    </row>
    <row r="214" ht="36" customHeight="1" spans="1:9">
      <c r="A214" s="341">
        <v>20138</v>
      </c>
      <c r="B214" s="336" t="s">
        <v>271</v>
      </c>
      <c r="C214" s="487">
        <f>SUM(C215:C228)</f>
        <v>1398</v>
      </c>
      <c r="D214" s="487">
        <f>SUM(D215:D228)</f>
        <v>1330</v>
      </c>
      <c r="E214" s="488">
        <f t="shared" si="34"/>
        <v>-0.0486409155937053</v>
      </c>
      <c r="F214" s="197" t="str">
        <f t="shared" si="35"/>
        <v>是</v>
      </c>
      <c r="G214" s="372" t="str">
        <f t="shared" si="36"/>
        <v>款</v>
      </c>
      <c r="H214" s="372" t="str">
        <f t="shared" si="37"/>
        <v>201</v>
      </c>
      <c r="I214" s="372" t="str">
        <f t="shared" si="38"/>
        <v>20138</v>
      </c>
    </row>
    <row r="215" ht="33" customHeight="1" spans="1:9">
      <c r="A215" s="341">
        <v>2013801</v>
      </c>
      <c r="B215" s="336" t="s">
        <v>145</v>
      </c>
      <c r="C215" s="388">
        <v>967</v>
      </c>
      <c r="D215" s="489">
        <v>940</v>
      </c>
      <c r="E215" s="488">
        <f t="shared" si="34"/>
        <v>-0.0279214064115823</v>
      </c>
      <c r="F215" s="197" t="str">
        <f t="shared" si="35"/>
        <v>是</v>
      </c>
      <c r="G215" s="372" t="str">
        <f t="shared" si="36"/>
        <v>项</v>
      </c>
      <c r="H215" s="372" t="str">
        <f t="shared" si="37"/>
        <v>201</v>
      </c>
      <c r="I215" s="372" t="str">
        <f t="shared" si="38"/>
        <v>20138</v>
      </c>
    </row>
    <row r="216" ht="33" hidden="1" customHeight="1" spans="1:9">
      <c r="A216" s="341">
        <v>2013802</v>
      </c>
      <c r="B216" s="336" t="s">
        <v>146</v>
      </c>
      <c r="C216" s="395">
        <v>0</v>
      </c>
      <c r="D216" s="490">
        <f t="shared" ref="D216:D225" si="41">ROUND(J216-P216,0)</f>
        <v>0</v>
      </c>
      <c r="E216" s="488" t="str">
        <f t="shared" si="34"/>
        <v/>
      </c>
      <c r="F216" s="197" t="str">
        <f t="shared" si="35"/>
        <v>否</v>
      </c>
      <c r="G216" s="372" t="str">
        <f t="shared" si="36"/>
        <v>项</v>
      </c>
      <c r="H216" s="372" t="str">
        <f t="shared" si="37"/>
        <v>201</v>
      </c>
      <c r="I216" s="372" t="str">
        <f t="shared" si="38"/>
        <v>20138</v>
      </c>
    </row>
    <row r="217" ht="36" hidden="1" customHeight="1" spans="1:9">
      <c r="A217" s="341">
        <v>2013803</v>
      </c>
      <c r="B217" s="336" t="s">
        <v>147</v>
      </c>
      <c r="C217" s="395">
        <v>0</v>
      </c>
      <c r="D217" s="490">
        <f t="shared" si="41"/>
        <v>0</v>
      </c>
      <c r="E217" s="488" t="str">
        <f t="shared" si="34"/>
        <v/>
      </c>
      <c r="F217" s="197" t="str">
        <f t="shared" si="35"/>
        <v>否</v>
      </c>
      <c r="G217" s="372" t="str">
        <f t="shared" si="36"/>
        <v>项</v>
      </c>
      <c r="H217" s="372" t="str">
        <f t="shared" si="37"/>
        <v>201</v>
      </c>
      <c r="I217" s="372" t="str">
        <f t="shared" si="38"/>
        <v>20138</v>
      </c>
    </row>
    <row r="218" ht="36" hidden="1" customHeight="1" spans="1:9">
      <c r="A218" s="341">
        <v>2013804</v>
      </c>
      <c r="B218" s="336" t="s">
        <v>272</v>
      </c>
      <c r="C218" s="395">
        <v>0</v>
      </c>
      <c r="D218" s="490">
        <f t="shared" si="41"/>
        <v>0</v>
      </c>
      <c r="E218" s="488" t="str">
        <f t="shared" si="34"/>
        <v/>
      </c>
      <c r="F218" s="197" t="str">
        <f t="shared" si="35"/>
        <v>否</v>
      </c>
      <c r="G218" s="372" t="str">
        <f t="shared" si="36"/>
        <v>项</v>
      </c>
      <c r="H218" s="372" t="str">
        <f t="shared" si="37"/>
        <v>201</v>
      </c>
      <c r="I218" s="372" t="str">
        <f t="shared" si="38"/>
        <v>20138</v>
      </c>
    </row>
    <row r="219" ht="33" hidden="1" customHeight="1" spans="1:9">
      <c r="A219" s="341">
        <v>2013805</v>
      </c>
      <c r="B219" s="336" t="s">
        <v>273</v>
      </c>
      <c r="C219" s="395">
        <v>0</v>
      </c>
      <c r="D219" s="490">
        <f t="shared" si="41"/>
        <v>0</v>
      </c>
      <c r="E219" s="488" t="str">
        <f t="shared" si="34"/>
        <v/>
      </c>
      <c r="F219" s="197" t="str">
        <f t="shared" si="35"/>
        <v>否</v>
      </c>
      <c r="G219" s="372" t="str">
        <f t="shared" si="36"/>
        <v>项</v>
      </c>
      <c r="H219" s="372" t="str">
        <f t="shared" si="37"/>
        <v>201</v>
      </c>
      <c r="I219" s="372" t="str">
        <f t="shared" si="38"/>
        <v>20138</v>
      </c>
    </row>
    <row r="220" ht="36" hidden="1" customHeight="1" spans="1:9">
      <c r="A220" s="341">
        <v>2013808</v>
      </c>
      <c r="B220" s="336" t="s">
        <v>186</v>
      </c>
      <c r="C220" s="395">
        <v>0</v>
      </c>
      <c r="D220" s="490">
        <f t="shared" si="41"/>
        <v>0</v>
      </c>
      <c r="E220" s="488" t="str">
        <f t="shared" si="34"/>
        <v/>
      </c>
      <c r="F220" s="197" t="str">
        <f t="shared" si="35"/>
        <v>否</v>
      </c>
      <c r="G220" s="372" t="str">
        <f t="shared" si="36"/>
        <v>项</v>
      </c>
      <c r="H220" s="372" t="str">
        <f t="shared" si="37"/>
        <v>201</v>
      </c>
      <c r="I220" s="372" t="str">
        <f t="shared" si="38"/>
        <v>20138</v>
      </c>
    </row>
    <row r="221" ht="36" hidden="1" customHeight="1" spans="1:9">
      <c r="A221" s="341">
        <v>2013810</v>
      </c>
      <c r="B221" s="336" t="s">
        <v>277</v>
      </c>
      <c r="C221" s="395">
        <v>0</v>
      </c>
      <c r="D221" s="490">
        <f t="shared" si="41"/>
        <v>0</v>
      </c>
      <c r="E221" s="488" t="str">
        <f t="shared" si="34"/>
        <v/>
      </c>
      <c r="F221" s="197" t="str">
        <f t="shared" si="35"/>
        <v>否</v>
      </c>
      <c r="G221" s="372" t="str">
        <f t="shared" si="36"/>
        <v>项</v>
      </c>
      <c r="H221" s="372" t="str">
        <f t="shared" si="37"/>
        <v>201</v>
      </c>
      <c r="I221" s="372" t="str">
        <f t="shared" si="38"/>
        <v>20138</v>
      </c>
    </row>
    <row r="222" ht="36" hidden="1" customHeight="1" spans="1:9">
      <c r="A222" s="341">
        <v>2013812</v>
      </c>
      <c r="B222" s="336" t="s">
        <v>279</v>
      </c>
      <c r="C222" s="395">
        <v>0</v>
      </c>
      <c r="D222" s="490">
        <f t="shared" si="41"/>
        <v>0</v>
      </c>
      <c r="E222" s="488" t="str">
        <f t="shared" si="34"/>
        <v/>
      </c>
      <c r="F222" s="197" t="str">
        <f t="shared" si="35"/>
        <v>否</v>
      </c>
      <c r="G222" s="372" t="str">
        <f t="shared" si="36"/>
        <v>项</v>
      </c>
      <c r="H222" s="372" t="str">
        <f t="shared" si="37"/>
        <v>201</v>
      </c>
      <c r="I222" s="372" t="str">
        <f t="shared" si="38"/>
        <v>20138</v>
      </c>
    </row>
    <row r="223" ht="36" hidden="1" customHeight="1" spans="1:9">
      <c r="A223" s="341">
        <v>2013813</v>
      </c>
      <c r="B223" s="336" t="s">
        <v>280</v>
      </c>
      <c r="C223" s="395">
        <v>0</v>
      </c>
      <c r="D223" s="490">
        <f t="shared" si="41"/>
        <v>0</v>
      </c>
      <c r="E223" s="488" t="str">
        <f t="shared" si="34"/>
        <v/>
      </c>
      <c r="F223" s="197" t="str">
        <f t="shared" si="35"/>
        <v>否</v>
      </c>
      <c r="G223" s="372" t="str">
        <f t="shared" si="36"/>
        <v>项</v>
      </c>
      <c r="H223" s="372" t="str">
        <f t="shared" si="37"/>
        <v>201</v>
      </c>
      <c r="I223" s="372" t="str">
        <f t="shared" si="38"/>
        <v>20138</v>
      </c>
    </row>
    <row r="224" ht="36" hidden="1" customHeight="1" spans="1:9">
      <c r="A224" s="341">
        <v>2013814</v>
      </c>
      <c r="B224" s="336" t="s">
        <v>281</v>
      </c>
      <c r="C224" s="395">
        <v>0</v>
      </c>
      <c r="D224" s="490">
        <f t="shared" si="41"/>
        <v>0</v>
      </c>
      <c r="E224" s="488" t="str">
        <f t="shared" si="34"/>
        <v/>
      </c>
      <c r="F224" s="197" t="str">
        <f t="shared" si="35"/>
        <v>否</v>
      </c>
      <c r="G224" s="372" t="str">
        <f t="shared" si="36"/>
        <v>项</v>
      </c>
      <c r="H224" s="372" t="str">
        <f t="shared" si="37"/>
        <v>201</v>
      </c>
      <c r="I224" s="372" t="str">
        <f t="shared" si="38"/>
        <v>20138</v>
      </c>
    </row>
    <row r="225" ht="36" hidden="1" customHeight="1" spans="1:9">
      <c r="A225" s="341">
        <v>2013815</v>
      </c>
      <c r="B225" s="336" t="s">
        <v>282</v>
      </c>
      <c r="C225" s="395">
        <v>0</v>
      </c>
      <c r="D225" s="490">
        <f t="shared" si="41"/>
        <v>0</v>
      </c>
      <c r="E225" s="488" t="str">
        <f t="shared" si="34"/>
        <v/>
      </c>
      <c r="F225" s="197" t="str">
        <f t="shared" si="35"/>
        <v>否</v>
      </c>
      <c r="G225" s="372" t="str">
        <f t="shared" si="36"/>
        <v>项</v>
      </c>
      <c r="H225" s="372" t="str">
        <f t="shared" si="37"/>
        <v>201</v>
      </c>
      <c r="I225" s="372" t="str">
        <f t="shared" si="38"/>
        <v>20138</v>
      </c>
    </row>
    <row r="226" ht="36" customHeight="1" spans="1:9">
      <c r="A226" s="341">
        <v>2013816</v>
      </c>
      <c r="B226" s="336" t="s">
        <v>283</v>
      </c>
      <c r="C226" s="388">
        <v>10</v>
      </c>
      <c r="D226" s="489">
        <v>20</v>
      </c>
      <c r="E226" s="488">
        <f t="shared" si="34"/>
        <v>1</v>
      </c>
      <c r="F226" s="197" t="str">
        <f t="shared" si="35"/>
        <v>是</v>
      </c>
      <c r="G226" s="372" t="str">
        <f t="shared" si="36"/>
        <v>项</v>
      </c>
      <c r="H226" s="372" t="str">
        <f t="shared" si="37"/>
        <v>201</v>
      </c>
      <c r="I226" s="372" t="str">
        <f t="shared" si="38"/>
        <v>20138</v>
      </c>
    </row>
    <row r="227" ht="33" customHeight="1" spans="1:9">
      <c r="A227" s="341">
        <v>2013850</v>
      </c>
      <c r="B227" s="336" t="s">
        <v>154</v>
      </c>
      <c r="C227" s="388">
        <v>252</v>
      </c>
      <c r="D227" s="489">
        <v>241</v>
      </c>
      <c r="E227" s="488">
        <f t="shared" si="34"/>
        <v>-0.0436507936507936</v>
      </c>
      <c r="F227" s="197" t="str">
        <f t="shared" si="35"/>
        <v>是</v>
      </c>
      <c r="G227" s="372" t="str">
        <f t="shared" si="36"/>
        <v>项</v>
      </c>
      <c r="H227" s="372" t="str">
        <f t="shared" si="37"/>
        <v>201</v>
      </c>
      <c r="I227" s="372" t="str">
        <f t="shared" si="38"/>
        <v>20138</v>
      </c>
    </row>
    <row r="228" ht="33" customHeight="1" spans="1:9">
      <c r="A228" s="341">
        <v>2013899</v>
      </c>
      <c r="B228" s="336" t="s">
        <v>284</v>
      </c>
      <c r="C228" s="388">
        <v>169</v>
      </c>
      <c r="D228" s="489">
        <v>129</v>
      </c>
      <c r="E228" s="488">
        <f t="shared" si="34"/>
        <v>-0.236686390532544</v>
      </c>
      <c r="F228" s="197" t="str">
        <f t="shared" si="35"/>
        <v>是</v>
      </c>
      <c r="G228" s="372" t="str">
        <f t="shared" si="36"/>
        <v>项</v>
      </c>
      <c r="H228" s="372" t="str">
        <f t="shared" si="37"/>
        <v>201</v>
      </c>
      <c r="I228" s="372" t="str">
        <f t="shared" si="38"/>
        <v>20138</v>
      </c>
    </row>
    <row r="229" ht="33" hidden="1" customHeight="1" spans="1:9">
      <c r="A229" s="495">
        <v>20139</v>
      </c>
      <c r="B229" s="336" t="s">
        <v>1664</v>
      </c>
      <c r="C229" s="337">
        <f>SUM(C230:C235)</f>
        <v>0</v>
      </c>
      <c r="D229" s="494">
        <f>SUM(D230:D235)</f>
        <v>0</v>
      </c>
      <c r="E229" s="488" t="str">
        <f t="shared" si="34"/>
        <v/>
      </c>
      <c r="F229" s="197" t="str">
        <f t="shared" si="35"/>
        <v>否</v>
      </c>
      <c r="G229" s="372" t="s">
        <v>1665</v>
      </c>
      <c r="H229" s="372" t="str">
        <f t="shared" si="37"/>
        <v>201</v>
      </c>
      <c r="I229" s="372" t="str">
        <f t="shared" si="38"/>
        <v>20139</v>
      </c>
    </row>
    <row r="230" ht="33" hidden="1" customHeight="1" spans="1:9">
      <c r="A230" s="495">
        <v>2013901</v>
      </c>
      <c r="B230" s="336" t="s">
        <v>1666</v>
      </c>
      <c r="C230" s="395"/>
      <c r="D230" s="490"/>
      <c r="E230" s="488"/>
      <c r="F230" s="197" t="str">
        <f t="shared" si="35"/>
        <v>否</v>
      </c>
      <c r="G230" s="372" t="s">
        <v>1667</v>
      </c>
      <c r="H230" s="372" t="str">
        <f t="shared" si="37"/>
        <v>201</v>
      </c>
      <c r="I230" s="372" t="str">
        <f t="shared" si="38"/>
        <v>20139</v>
      </c>
    </row>
    <row r="231" ht="36" hidden="1" customHeight="1" spans="1:9">
      <c r="A231" s="495">
        <v>2013902</v>
      </c>
      <c r="B231" s="336" t="s">
        <v>1668</v>
      </c>
      <c r="C231" s="395"/>
      <c r="D231" s="490"/>
      <c r="E231" s="488"/>
      <c r="F231" s="197" t="str">
        <f t="shared" si="35"/>
        <v>否</v>
      </c>
      <c r="G231" s="372" t="s">
        <v>1667</v>
      </c>
      <c r="H231" s="372" t="str">
        <f t="shared" si="37"/>
        <v>201</v>
      </c>
      <c r="I231" s="372" t="str">
        <f t="shared" si="38"/>
        <v>20139</v>
      </c>
    </row>
    <row r="232" ht="33" hidden="1" customHeight="1" spans="1:9">
      <c r="A232" s="495">
        <v>2013903</v>
      </c>
      <c r="B232" s="336" t="s">
        <v>1669</v>
      </c>
      <c r="C232" s="395"/>
      <c r="D232" s="490"/>
      <c r="E232" s="488"/>
      <c r="F232" s="197" t="str">
        <f t="shared" si="35"/>
        <v>否</v>
      </c>
      <c r="G232" s="372" t="s">
        <v>1667</v>
      </c>
      <c r="H232" s="372" t="str">
        <f t="shared" si="37"/>
        <v>201</v>
      </c>
      <c r="I232" s="372" t="str">
        <f t="shared" si="38"/>
        <v>20139</v>
      </c>
    </row>
    <row r="233" ht="33" hidden="1" customHeight="1" spans="1:9">
      <c r="A233" s="495">
        <v>2013904</v>
      </c>
      <c r="B233" s="336" t="s">
        <v>1670</v>
      </c>
      <c r="C233" s="395"/>
      <c r="D233" s="490"/>
      <c r="E233" s="488"/>
      <c r="F233" s="197" t="str">
        <f t="shared" si="35"/>
        <v>否</v>
      </c>
      <c r="G233" s="372" t="s">
        <v>1667</v>
      </c>
      <c r="H233" s="372" t="str">
        <f t="shared" si="37"/>
        <v>201</v>
      </c>
      <c r="I233" s="372" t="str">
        <f t="shared" si="38"/>
        <v>20139</v>
      </c>
    </row>
    <row r="234" ht="36" hidden="1" customHeight="1" spans="1:9">
      <c r="A234" s="495">
        <v>2013950</v>
      </c>
      <c r="B234" s="336" t="s">
        <v>1671</v>
      </c>
      <c r="C234" s="395"/>
      <c r="D234" s="490"/>
      <c r="E234" s="488"/>
      <c r="F234" s="197" t="str">
        <f t="shared" si="35"/>
        <v>否</v>
      </c>
      <c r="G234" s="372" t="s">
        <v>1667</v>
      </c>
      <c r="H234" s="372" t="str">
        <f t="shared" si="37"/>
        <v>201</v>
      </c>
      <c r="I234" s="372" t="str">
        <f t="shared" si="38"/>
        <v>20139</v>
      </c>
    </row>
    <row r="235" ht="36" hidden="1" customHeight="1" spans="1:9">
      <c r="A235" s="495">
        <v>2013999</v>
      </c>
      <c r="B235" s="336" t="s">
        <v>1672</v>
      </c>
      <c r="C235" s="395"/>
      <c r="D235" s="490"/>
      <c r="E235" s="488"/>
      <c r="F235" s="197" t="str">
        <f t="shared" si="35"/>
        <v>否</v>
      </c>
      <c r="G235" s="372" t="s">
        <v>1667</v>
      </c>
      <c r="H235" s="372" t="str">
        <f t="shared" si="37"/>
        <v>201</v>
      </c>
      <c r="I235" s="372" t="str">
        <f t="shared" si="38"/>
        <v>20139</v>
      </c>
    </row>
    <row r="236" ht="33" customHeight="1" spans="1:9">
      <c r="A236" s="495">
        <v>20140</v>
      </c>
      <c r="B236" s="336" t="s">
        <v>1673</v>
      </c>
      <c r="C236" s="487">
        <f>SUM(C237:C241)</f>
        <v>238</v>
      </c>
      <c r="D236" s="487">
        <f>SUM(D237:D241)</f>
        <v>219</v>
      </c>
      <c r="E236" s="488"/>
      <c r="F236" s="197" t="str">
        <f t="shared" si="35"/>
        <v>是</v>
      </c>
      <c r="G236" s="372" t="s">
        <v>1665</v>
      </c>
      <c r="H236" s="372" t="str">
        <f t="shared" si="37"/>
        <v>201</v>
      </c>
      <c r="I236" s="372" t="str">
        <f t="shared" si="38"/>
        <v>20140</v>
      </c>
    </row>
    <row r="237" ht="36" customHeight="1" spans="1:9">
      <c r="A237" s="495">
        <v>2014001</v>
      </c>
      <c r="B237" s="336" t="s">
        <v>1666</v>
      </c>
      <c r="C237" s="388"/>
      <c r="D237" s="489">
        <v>219</v>
      </c>
      <c r="E237" s="488"/>
      <c r="F237" s="197" t="str">
        <f t="shared" si="35"/>
        <v>是</v>
      </c>
      <c r="G237" s="372" t="s">
        <v>1667</v>
      </c>
      <c r="H237" s="372" t="str">
        <f t="shared" si="37"/>
        <v>201</v>
      </c>
      <c r="I237" s="372" t="str">
        <f t="shared" si="38"/>
        <v>20140</v>
      </c>
    </row>
    <row r="238" ht="36" hidden="1" customHeight="1" spans="1:9">
      <c r="A238" s="495">
        <v>2014002</v>
      </c>
      <c r="B238" s="336" t="s">
        <v>1668</v>
      </c>
      <c r="C238" s="395"/>
      <c r="D238" s="490"/>
      <c r="E238" s="488"/>
      <c r="F238" s="197" t="str">
        <f t="shared" si="35"/>
        <v>否</v>
      </c>
      <c r="G238" s="372" t="s">
        <v>1667</v>
      </c>
      <c r="H238" s="372" t="str">
        <f t="shared" si="37"/>
        <v>201</v>
      </c>
      <c r="I238" s="372" t="str">
        <f t="shared" si="38"/>
        <v>20140</v>
      </c>
    </row>
    <row r="239" ht="36" hidden="1" customHeight="1" spans="1:9">
      <c r="A239" s="495">
        <v>2014003</v>
      </c>
      <c r="B239" s="336" t="s">
        <v>1669</v>
      </c>
      <c r="C239" s="395"/>
      <c r="D239" s="490"/>
      <c r="E239" s="488"/>
      <c r="F239" s="197" t="str">
        <f t="shared" si="35"/>
        <v>否</v>
      </c>
      <c r="G239" s="372" t="s">
        <v>1667</v>
      </c>
      <c r="H239" s="372" t="str">
        <f t="shared" si="37"/>
        <v>201</v>
      </c>
      <c r="I239" s="372" t="str">
        <f t="shared" si="38"/>
        <v>20140</v>
      </c>
    </row>
    <row r="240" ht="36" customHeight="1" spans="1:9">
      <c r="A240" s="495">
        <v>2014004</v>
      </c>
      <c r="B240" s="336" t="s">
        <v>1674</v>
      </c>
      <c r="C240" s="388">
        <v>238</v>
      </c>
      <c r="D240" s="489"/>
      <c r="E240" s="488"/>
      <c r="F240" s="197" t="str">
        <f t="shared" si="35"/>
        <v>是</v>
      </c>
      <c r="G240" s="372" t="s">
        <v>1667</v>
      </c>
      <c r="H240" s="372" t="str">
        <f t="shared" si="37"/>
        <v>201</v>
      </c>
      <c r="I240" s="372" t="str">
        <f t="shared" si="38"/>
        <v>20140</v>
      </c>
    </row>
    <row r="241" ht="36" hidden="1" customHeight="1" spans="1:9">
      <c r="A241" s="495">
        <v>2014099</v>
      </c>
      <c r="B241" s="336" t="s">
        <v>1675</v>
      </c>
      <c r="C241" s="395"/>
      <c r="D241" s="490"/>
      <c r="E241" s="488"/>
      <c r="F241" s="197" t="str">
        <f t="shared" si="35"/>
        <v>否</v>
      </c>
      <c r="G241" s="372" t="s">
        <v>1667</v>
      </c>
      <c r="H241" s="372" t="str">
        <f t="shared" si="37"/>
        <v>201</v>
      </c>
      <c r="I241" s="372" t="str">
        <f t="shared" si="38"/>
        <v>20140</v>
      </c>
    </row>
    <row r="242" ht="36" customHeight="1" spans="1:9">
      <c r="A242" s="341">
        <v>20199</v>
      </c>
      <c r="B242" s="336" t="s">
        <v>285</v>
      </c>
      <c r="C242" s="487">
        <f>SUM(C243:C244)</f>
        <v>1504</v>
      </c>
      <c r="D242" s="487">
        <f>SUM(D243:D244)</f>
        <v>0</v>
      </c>
      <c r="E242" s="488">
        <f t="shared" ref="E242:E305" si="42">IF(C242&lt;&gt;0,D242/C242-1,"")</f>
        <v>-1</v>
      </c>
      <c r="F242" s="197" t="str">
        <f t="shared" si="35"/>
        <v>是</v>
      </c>
      <c r="G242" s="372" t="str">
        <f t="shared" ref="G242:G305" si="43">IF(LEN(A242)=3,"类",IF(LEN(A242)=5,"款","项"))</f>
        <v>款</v>
      </c>
      <c r="H242" s="372" t="str">
        <f t="shared" si="37"/>
        <v>201</v>
      </c>
      <c r="I242" s="372" t="str">
        <f t="shared" si="38"/>
        <v>20199</v>
      </c>
    </row>
    <row r="243" ht="36" hidden="1" customHeight="1" spans="1:9">
      <c r="A243" s="341">
        <v>2019901</v>
      </c>
      <c r="B243" s="336" t="s">
        <v>286</v>
      </c>
      <c r="C243" s="395">
        <v>0</v>
      </c>
      <c r="D243" s="490">
        <f t="shared" ref="D243:D247" si="44">ROUND(J243-P243,0)</f>
        <v>0</v>
      </c>
      <c r="E243" s="488" t="str">
        <f t="shared" si="42"/>
        <v/>
      </c>
      <c r="F243" s="197" t="str">
        <f t="shared" si="35"/>
        <v>否</v>
      </c>
      <c r="G243" s="372" t="str">
        <f t="shared" si="43"/>
        <v>项</v>
      </c>
      <c r="H243" s="372" t="str">
        <f t="shared" si="37"/>
        <v>201</v>
      </c>
      <c r="I243" s="372" t="str">
        <f t="shared" si="38"/>
        <v>20199</v>
      </c>
    </row>
    <row r="244" ht="36" customHeight="1" spans="1:9">
      <c r="A244" s="341">
        <v>2019999</v>
      </c>
      <c r="B244" s="336" t="s">
        <v>287</v>
      </c>
      <c r="C244" s="388">
        <v>1504</v>
      </c>
      <c r="D244" s="489"/>
      <c r="E244" s="488">
        <f t="shared" si="42"/>
        <v>-1</v>
      </c>
      <c r="F244" s="197" t="str">
        <f t="shared" si="35"/>
        <v>是</v>
      </c>
      <c r="G244" s="372" t="str">
        <f t="shared" si="43"/>
        <v>项</v>
      </c>
      <c r="H244" s="372" t="str">
        <f t="shared" si="37"/>
        <v>201</v>
      </c>
      <c r="I244" s="372" t="str">
        <f t="shared" si="38"/>
        <v>20199</v>
      </c>
    </row>
    <row r="245" ht="33" customHeight="1" spans="1:9">
      <c r="A245" s="349">
        <v>202</v>
      </c>
      <c r="B245" s="331" t="s">
        <v>84</v>
      </c>
      <c r="C245" s="485">
        <f>SUM(C246:C247)</f>
        <v>0</v>
      </c>
      <c r="D245" s="485">
        <f>SUM(D246:D247)</f>
        <v>0</v>
      </c>
      <c r="E245" s="486" t="str">
        <f t="shared" si="42"/>
        <v/>
      </c>
      <c r="F245" s="197" t="str">
        <f t="shared" si="35"/>
        <v>是</v>
      </c>
      <c r="G245" s="372" t="str">
        <f t="shared" si="43"/>
        <v>类</v>
      </c>
      <c r="H245" s="372" t="str">
        <f t="shared" si="37"/>
        <v>202</v>
      </c>
      <c r="I245" s="372" t="str">
        <f t="shared" si="38"/>
        <v>202</v>
      </c>
    </row>
    <row r="246" ht="33" hidden="1" customHeight="1" spans="1:9">
      <c r="A246" s="341">
        <v>20205</v>
      </c>
      <c r="B246" s="336" t="s">
        <v>288</v>
      </c>
      <c r="C246" s="395">
        <v>0</v>
      </c>
      <c r="D246" s="490">
        <f t="shared" si="44"/>
        <v>0</v>
      </c>
      <c r="E246" s="488" t="str">
        <f t="shared" si="42"/>
        <v/>
      </c>
      <c r="F246" s="197" t="str">
        <f t="shared" si="35"/>
        <v>否</v>
      </c>
      <c r="G246" s="372" t="str">
        <f t="shared" si="43"/>
        <v>款</v>
      </c>
      <c r="H246" s="372" t="str">
        <f t="shared" si="37"/>
        <v>202</v>
      </c>
      <c r="I246" s="372" t="str">
        <f t="shared" si="38"/>
        <v>20205</v>
      </c>
    </row>
    <row r="247" ht="36" hidden="1" customHeight="1" spans="1:9">
      <c r="A247" s="341">
        <v>20299</v>
      </c>
      <c r="B247" s="336" t="s">
        <v>289</v>
      </c>
      <c r="C247" s="395">
        <v>0</v>
      </c>
      <c r="D247" s="490">
        <f t="shared" si="44"/>
        <v>0</v>
      </c>
      <c r="E247" s="488" t="str">
        <f t="shared" si="42"/>
        <v/>
      </c>
      <c r="F247" s="197" t="str">
        <f t="shared" si="35"/>
        <v>否</v>
      </c>
      <c r="G247" s="372" t="str">
        <f t="shared" si="43"/>
        <v>款</v>
      </c>
      <c r="H247" s="372" t="str">
        <f t="shared" si="37"/>
        <v>202</v>
      </c>
      <c r="I247" s="372" t="str">
        <f t="shared" si="38"/>
        <v>20299</v>
      </c>
    </row>
    <row r="248" ht="36" customHeight="1" spans="1:9">
      <c r="A248" s="349">
        <v>203</v>
      </c>
      <c r="B248" s="331" t="s">
        <v>86</v>
      </c>
      <c r="C248" s="485">
        <f>SUM(C249,C253,C255,C257,C265)</f>
        <v>0</v>
      </c>
      <c r="D248" s="485">
        <f>SUM(D249,D253,D255,D257,D265)</f>
        <v>88</v>
      </c>
      <c r="E248" s="486" t="str">
        <f t="shared" si="42"/>
        <v/>
      </c>
      <c r="F248" s="197" t="str">
        <f t="shared" si="35"/>
        <v>是</v>
      </c>
      <c r="G248" s="372" t="str">
        <f t="shared" si="43"/>
        <v>类</v>
      </c>
      <c r="H248" s="372" t="str">
        <f t="shared" si="37"/>
        <v>203</v>
      </c>
      <c r="I248" s="372" t="str">
        <f t="shared" si="38"/>
        <v>203</v>
      </c>
    </row>
    <row r="249" ht="36" hidden="1" customHeight="1" spans="1:9">
      <c r="A249" s="336">
        <v>20301</v>
      </c>
      <c r="B249" s="336" t="s">
        <v>1676</v>
      </c>
      <c r="C249" s="337">
        <f>SUM(C250:C252)</f>
        <v>0</v>
      </c>
      <c r="D249" s="494">
        <f>SUM(D250:D252)</f>
        <v>0</v>
      </c>
      <c r="E249" s="488" t="str">
        <f t="shared" si="42"/>
        <v/>
      </c>
      <c r="F249" s="197" t="str">
        <f t="shared" si="35"/>
        <v>否</v>
      </c>
      <c r="G249" s="372" t="str">
        <f t="shared" si="43"/>
        <v>款</v>
      </c>
      <c r="H249" s="372" t="str">
        <f t="shared" si="37"/>
        <v>203</v>
      </c>
      <c r="I249" s="372" t="str">
        <f t="shared" si="38"/>
        <v>20301</v>
      </c>
    </row>
    <row r="250" ht="33" hidden="1" customHeight="1" spans="1:9">
      <c r="A250" s="336">
        <v>2030101</v>
      </c>
      <c r="B250" s="336" t="s">
        <v>291</v>
      </c>
      <c r="C250" s="395">
        <v>0</v>
      </c>
      <c r="D250" s="490">
        <f t="shared" ref="D250:D252" si="45">ROUND(J250-P250,0)</f>
        <v>0</v>
      </c>
      <c r="E250" s="488" t="str">
        <f t="shared" si="42"/>
        <v/>
      </c>
      <c r="F250" s="197" t="str">
        <f t="shared" si="35"/>
        <v>否</v>
      </c>
      <c r="G250" s="372" t="str">
        <f t="shared" si="43"/>
        <v>项</v>
      </c>
      <c r="H250" s="372" t="str">
        <f t="shared" si="37"/>
        <v>203</v>
      </c>
      <c r="I250" s="372" t="str">
        <f t="shared" si="38"/>
        <v>20301</v>
      </c>
    </row>
    <row r="251" ht="36" hidden="1" customHeight="1" spans="1:9">
      <c r="A251" s="496">
        <v>2030102</v>
      </c>
      <c r="B251" s="336" t="s">
        <v>302</v>
      </c>
      <c r="C251" s="395"/>
      <c r="D251" s="490">
        <f t="shared" si="45"/>
        <v>0</v>
      </c>
      <c r="E251" s="488" t="str">
        <f t="shared" si="42"/>
        <v/>
      </c>
      <c r="F251" s="197" t="str">
        <f t="shared" si="35"/>
        <v>否</v>
      </c>
      <c r="G251" s="372" t="str">
        <f t="shared" si="43"/>
        <v>项</v>
      </c>
      <c r="H251" s="372" t="str">
        <f t="shared" si="37"/>
        <v>203</v>
      </c>
      <c r="I251" s="372" t="str">
        <f t="shared" si="38"/>
        <v>20301</v>
      </c>
    </row>
    <row r="252" ht="36" hidden="1" customHeight="1" spans="1:9">
      <c r="A252" s="496">
        <v>2030199</v>
      </c>
      <c r="B252" s="336" t="s">
        <v>1677</v>
      </c>
      <c r="C252" s="395"/>
      <c r="D252" s="490">
        <f t="shared" si="45"/>
        <v>0</v>
      </c>
      <c r="E252" s="488" t="str">
        <f t="shared" si="42"/>
        <v/>
      </c>
      <c r="F252" s="197" t="str">
        <f t="shared" si="35"/>
        <v>否</v>
      </c>
      <c r="G252" s="372" t="str">
        <f t="shared" si="43"/>
        <v>项</v>
      </c>
      <c r="H252" s="372" t="str">
        <f t="shared" si="37"/>
        <v>203</v>
      </c>
      <c r="I252" s="372" t="str">
        <f t="shared" si="38"/>
        <v>20301</v>
      </c>
    </row>
    <row r="253" ht="36" hidden="1" customHeight="1" spans="1:9">
      <c r="A253" s="336">
        <v>20304</v>
      </c>
      <c r="B253" s="336" t="s">
        <v>1678</v>
      </c>
      <c r="C253" s="337">
        <f>C254</f>
        <v>0</v>
      </c>
      <c r="D253" s="494">
        <f>D254</f>
        <v>0</v>
      </c>
      <c r="E253" s="488" t="str">
        <f t="shared" si="42"/>
        <v/>
      </c>
      <c r="F253" s="197" t="str">
        <f t="shared" si="35"/>
        <v>否</v>
      </c>
      <c r="G253" s="372" t="str">
        <f t="shared" si="43"/>
        <v>款</v>
      </c>
      <c r="H253" s="372" t="str">
        <f t="shared" si="37"/>
        <v>203</v>
      </c>
      <c r="I253" s="372" t="str">
        <f t="shared" si="38"/>
        <v>20304</v>
      </c>
    </row>
    <row r="254" ht="36" hidden="1" customHeight="1" spans="1:9">
      <c r="A254" s="336">
        <v>2030401</v>
      </c>
      <c r="B254" s="336" t="s">
        <v>293</v>
      </c>
      <c r="C254" s="395">
        <v>0</v>
      </c>
      <c r="D254" s="490">
        <f t="shared" ref="D254:D259" si="46">ROUND(J254-P254,0)</f>
        <v>0</v>
      </c>
      <c r="E254" s="488" t="str">
        <f t="shared" si="42"/>
        <v/>
      </c>
      <c r="F254" s="197" t="str">
        <f t="shared" si="35"/>
        <v>否</v>
      </c>
      <c r="G254" s="372" t="str">
        <f t="shared" si="43"/>
        <v>项</v>
      </c>
      <c r="H254" s="372" t="str">
        <f t="shared" si="37"/>
        <v>203</v>
      </c>
      <c r="I254" s="372" t="str">
        <f t="shared" si="38"/>
        <v>20304</v>
      </c>
    </row>
    <row r="255" ht="33" hidden="1" customHeight="1" spans="1:9">
      <c r="A255" s="336">
        <v>20305</v>
      </c>
      <c r="B255" s="336" t="s">
        <v>1679</v>
      </c>
      <c r="C255" s="337">
        <f>C256</f>
        <v>0</v>
      </c>
      <c r="D255" s="494">
        <f>D256</f>
        <v>0</v>
      </c>
      <c r="E255" s="488" t="str">
        <f t="shared" si="42"/>
        <v/>
      </c>
      <c r="F255" s="197" t="str">
        <f t="shared" si="35"/>
        <v>否</v>
      </c>
      <c r="G255" s="372" t="str">
        <f t="shared" si="43"/>
        <v>款</v>
      </c>
      <c r="H255" s="372" t="str">
        <f t="shared" si="37"/>
        <v>203</v>
      </c>
      <c r="I255" s="372" t="str">
        <f t="shared" si="38"/>
        <v>20305</v>
      </c>
    </row>
    <row r="256" ht="33" hidden="1" customHeight="1" spans="1:9">
      <c r="A256" s="336">
        <v>2030501</v>
      </c>
      <c r="B256" s="336" t="s">
        <v>295</v>
      </c>
      <c r="C256" s="395">
        <v>0</v>
      </c>
      <c r="D256" s="490">
        <f t="shared" si="46"/>
        <v>0</v>
      </c>
      <c r="E256" s="488" t="str">
        <f t="shared" si="42"/>
        <v/>
      </c>
      <c r="F256" s="197" t="str">
        <f t="shared" si="35"/>
        <v>否</v>
      </c>
      <c r="G256" s="372" t="str">
        <f t="shared" si="43"/>
        <v>项</v>
      </c>
      <c r="H256" s="372" t="str">
        <f t="shared" si="37"/>
        <v>203</v>
      </c>
      <c r="I256" s="372" t="str">
        <f t="shared" si="38"/>
        <v>20305</v>
      </c>
    </row>
    <row r="257" ht="33" customHeight="1" spans="1:9">
      <c r="A257" s="341">
        <v>20306</v>
      </c>
      <c r="B257" s="336" t="s">
        <v>296</v>
      </c>
      <c r="C257" s="487">
        <f>SUM(C258:C264)</f>
        <v>0</v>
      </c>
      <c r="D257" s="487">
        <f>SUM(D258:D264)</f>
        <v>88</v>
      </c>
      <c r="E257" s="488" t="str">
        <f t="shared" si="42"/>
        <v/>
      </c>
      <c r="F257" s="197" t="str">
        <f t="shared" si="35"/>
        <v>是</v>
      </c>
      <c r="G257" s="372" t="str">
        <f t="shared" si="43"/>
        <v>款</v>
      </c>
      <c r="H257" s="372" t="str">
        <f t="shared" si="37"/>
        <v>203</v>
      </c>
      <c r="I257" s="372" t="str">
        <f t="shared" si="38"/>
        <v>20306</v>
      </c>
    </row>
    <row r="258" ht="36" hidden="1" customHeight="1" spans="1:9">
      <c r="A258" s="341">
        <v>2030601</v>
      </c>
      <c r="B258" s="336" t="s">
        <v>297</v>
      </c>
      <c r="C258" s="395">
        <v>0</v>
      </c>
      <c r="D258" s="490">
        <f t="shared" si="46"/>
        <v>0</v>
      </c>
      <c r="E258" s="488" t="str">
        <f t="shared" si="42"/>
        <v/>
      </c>
      <c r="F258" s="197" t="str">
        <f t="shared" si="35"/>
        <v>否</v>
      </c>
      <c r="G258" s="372" t="str">
        <f t="shared" si="43"/>
        <v>项</v>
      </c>
      <c r="H258" s="372" t="str">
        <f t="shared" si="37"/>
        <v>203</v>
      </c>
      <c r="I258" s="372" t="str">
        <f t="shared" si="38"/>
        <v>20306</v>
      </c>
    </row>
    <row r="259" ht="33" hidden="1" customHeight="1" spans="1:9">
      <c r="A259" s="341">
        <v>2030602</v>
      </c>
      <c r="B259" s="336" t="s">
        <v>298</v>
      </c>
      <c r="C259" s="395">
        <v>0</v>
      </c>
      <c r="D259" s="490">
        <f t="shared" si="46"/>
        <v>0</v>
      </c>
      <c r="E259" s="488" t="str">
        <f t="shared" si="42"/>
        <v/>
      </c>
      <c r="F259" s="197" t="str">
        <f t="shared" si="35"/>
        <v>否</v>
      </c>
      <c r="G259" s="372" t="str">
        <f t="shared" si="43"/>
        <v>项</v>
      </c>
      <c r="H259" s="372" t="str">
        <f t="shared" si="37"/>
        <v>203</v>
      </c>
      <c r="I259" s="372" t="str">
        <f t="shared" si="38"/>
        <v>20306</v>
      </c>
    </row>
    <row r="260" ht="33" customHeight="1" spans="1:9">
      <c r="A260" s="341">
        <v>2030603</v>
      </c>
      <c r="B260" s="336" t="s">
        <v>299</v>
      </c>
      <c r="C260" s="388">
        <v>0</v>
      </c>
      <c r="D260" s="489">
        <v>88</v>
      </c>
      <c r="E260" s="488" t="str">
        <f t="shared" si="42"/>
        <v/>
      </c>
      <c r="F260" s="197" t="str">
        <f t="shared" ref="F260:F323" si="47">IF(LEN(A260)=3,"是",IF(B260&lt;&gt;"",IF(SUM(C260:D260)&lt;&gt;0,"是","否"),"是"))</f>
        <v>是</v>
      </c>
      <c r="G260" s="372" t="str">
        <f t="shared" si="43"/>
        <v>项</v>
      </c>
      <c r="H260" s="372" t="str">
        <f t="shared" ref="H260:H323" si="48">LEFT(A260,3)</f>
        <v>203</v>
      </c>
      <c r="I260" s="372" t="str">
        <f t="shared" ref="I260:I323" si="49">LEFT(A260,5)</f>
        <v>20306</v>
      </c>
    </row>
    <row r="261" ht="36" hidden="1" customHeight="1" spans="1:9">
      <c r="A261" s="341">
        <v>2030604</v>
      </c>
      <c r="B261" s="336" t="s">
        <v>300</v>
      </c>
      <c r="C261" s="395">
        <v>0</v>
      </c>
      <c r="D261" s="490">
        <f t="shared" ref="D261:D264" si="50">ROUND(J261-P261,0)</f>
        <v>0</v>
      </c>
      <c r="E261" s="488" t="str">
        <f t="shared" si="42"/>
        <v/>
      </c>
      <c r="F261" s="197" t="str">
        <f t="shared" si="47"/>
        <v>否</v>
      </c>
      <c r="G261" s="372" t="str">
        <f t="shared" si="43"/>
        <v>项</v>
      </c>
      <c r="H261" s="372" t="str">
        <f t="shared" si="48"/>
        <v>203</v>
      </c>
      <c r="I261" s="372" t="str">
        <f t="shared" si="49"/>
        <v>20306</v>
      </c>
    </row>
    <row r="262" ht="36" hidden="1" customHeight="1" spans="1:9">
      <c r="A262" s="341">
        <v>2030607</v>
      </c>
      <c r="B262" s="336" t="s">
        <v>303</v>
      </c>
      <c r="C262" s="395"/>
      <c r="D262" s="490">
        <f t="shared" si="50"/>
        <v>0</v>
      </c>
      <c r="E262" s="488" t="str">
        <f t="shared" si="42"/>
        <v/>
      </c>
      <c r="F262" s="197" t="str">
        <f t="shared" si="47"/>
        <v>否</v>
      </c>
      <c r="G262" s="372" t="str">
        <f t="shared" si="43"/>
        <v>项</v>
      </c>
      <c r="H262" s="372" t="str">
        <f t="shared" si="48"/>
        <v>203</v>
      </c>
      <c r="I262" s="372" t="str">
        <f t="shared" si="49"/>
        <v>20306</v>
      </c>
    </row>
    <row r="263" ht="33" hidden="1" customHeight="1" spans="1:9">
      <c r="A263" s="341">
        <v>2030608</v>
      </c>
      <c r="B263" s="336" t="s">
        <v>304</v>
      </c>
      <c r="C263" s="395">
        <v>0</v>
      </c>
      <c r="D263" s="490">
        <f t="shared" si="50"/>
        <v>0</v>
      </c>
      <c r="E263" s="488" t="str">
        <f t="shared" si="42"/>
        <v/>
      </c>
      <c r="F263" s="197" t="str">
        <f t="shared" si="47"/>
        <v>否</v>
      </c>
      <c r="G263" s="372" t="str">
        <f t="shared" si="43"/>
        <v>项</v>
      </c>
      <c r="H263" s="372" t="str">
        <f t="shared" si="48"/>
        <v>203</v>
      </c>
      <c r="I263" s="372" t="str">
        <f t="shared" si="49"/>
        <v>20306</v>
      </c>
    </row>
    <row r="264" ht="36" hidden="1" customHeight="1" spans="1:9">
      <c r="A264" s="341">
        <v>2030699</v>
      </c>
      <c r="B264" s="336" t="s">
        <v>305</v>
      </c>
      <c r="C264" s="395">
        <v>0</v>
      </c>
      <c r="D264" s="490">
        <f t="shared" si="50"/>
        <v>0</v>
      </c>
      <c r="E264" s="488" t="str">
        <f t="shared" si="42"/>
        <v/>
      </c>
      <c r="F264" s="197" t="str">
        <f t="shared" si="47"/>
        <v>否</v>
      </c>
      <c r="G264" s="372" t="str">
        <f t="shared" si="43"/>
        <v>项</v>
      </c>
      <c r="H264" s="372" t="str">
        <f t="shared" si="48"/>
        <v>203</v>
      </c>
      <c r="I264" s="372" t="str">
        <f t="shared" si="49"/>
        <v>20306</v>
      </c>
    </row>
    <row r="265" ht="36" hidden="1" customHeight="1" spans="1:9">
      <c r="A265" s="341">
        <v>20399</v>
      </c>
      <c r="B265" s="336" t="s">
        <v>306</v>
      </c>
      <c r="C265" s="337">
        <f>C266</f>
        <v>0</v>
      </c>
      <c r="D265" s="494">
        <f>D266</f>
        <v>0</v>
      </c>
      <c r="E265" s="488" t="str">
        <f t="shared" si="42"/>
        <v/>
      </c>
      <c r="F265" s="197" t="str">
        <f t="shared" si="47"/>
        <v>否</v>
      </c>
      <c r="G265" s="372" t="str">
        <f t="shared" si="43"/>
        <v>款</v>
      </c>
      <c r="H265" s="372" t="str">
        <f t="shared" si="48"/>
        <v>203</v>
      </c>
      <c r="I265" s="372" t="str">
        <f t="shared" si="49"/>
        <v>20399</v>
      </c>
    </row>
    <row r="266" ht="36" hidden="1" customHeight="1" spans="1:9">
      <c r="A266" s="336">
        <v>2039999</v>
      </c>
      <c r="B266" s="336" t="s">
        <v>307</v>
      </c>
      <c r="C266" s="395">
        <v>0</v>
      </c>
      <c r="D266" s="490">
        <f t="shared" ref="D266:D270" si="51">ROUND(J266-P266,0)</f>
        <v>0</v>
      </c>
      <c r="E266" s="488" t="str">
        <f t="shared" si="42"/>
        <v/>
      </c>
      <c r="F266" s="197" t="str">
        <f t="shared" si="47"/>
        <v>否</v>
      </c>
      <c r="G266" s="372" t="str">
        <f t="shared" si="43"/>
        <v>项</v>
      </c>
      <c r="H266" s="372" t="str">
        <f t="shared" si="48"/>
        <v>203</v>
      </c>
      <c r="I266" s="372" t="str">
        <f t="shared" si="49"/>
        <v>20399</v>
      </c>
    </row>
    <row r="267" ht="36" customHeight="1" spans="1:9">
      <c r="A267" s="349">
        <v>204</v>
      </c>
      <c r="B267" s="331" t="s">
        <v>88</v>
      </c>
      <c r="C267" s="485">
        <f>SUM(C268,C271,C282,C289,C297,C306,C320,C330,C340,C348,C354)</f>
        <v>12933</v>
      </c>
      <c r="D267" s="485">
        <f>SUM(D268,D271,D282,D289,D297,D306,D320,D330,D340,D348,D354)</f>
        <v>14365</v>
      </c>
      <c r="E267" s="486">
        <f t="shared" si="42"/>
        <v>0.110724503208846</v>
      </c>
      <c r="F267" s="197" t="str">
        <f t="shared" si="47"/>
        <v>是</v>
      </c>
      <c r="G267" s="372" t="str">
        <f t="shared" si="43"/>
        <v>类</v>
      </c>
      <c r="H267" s="372" t="str">
        <f t="shared" si="48"/>
        <v>204</v>
      </c>
      <c r="I267" s="372" t="str">
        <f t="shared" si="49"/>
        <v>204</v>
      </c>
    </row>
    <row r="268" ht="36" hidden="1" customHeight="1" spans="1:9">
      <c r="A268" s="341">
        <v>20401</v>
      </c>
      <c r="B268" s="336" t="s">
        <v>308</v>
      </c>
      <c r="C268" s="337">
        <f>SUM(C269:C270)</f>
        <v>0</v>
      </c>
      <c r="D268" s="494">
        <f>SUM(D269:D270)</f>
        <v>0</v>
      </c>
      <c r="E268" s="488" t="str">
        <f t="shared" si="42"/>
        <v/>
      </c>
      <c r="F268" s="197" t="str">
        <f t="shared" si="47"/>
        <v>否</v>
      </c>
      <c r="G268" s="372" t="str">
        <f t="shared" si="43"/>
        <v>款</v>
      </c>
      <c r="H268" s="372" t="str">
        <f t="shared" si="48"/>
        <v>204</v>
      </c>
      <c r="I268" s="372" t="str">
        <f t="shared" si="49"/>
        <v>20401</v>
      </c>
    </row>
    <row r="269" ht="33" hidden="1" customHeight="1" spans="1:9">
      <c r="A269" s="341">
        <v>2040101</v>
      </c>
      <c r="B269" s="336" t="s">
        <v>309</v>
      </c>
      <c r="C269" s="395">
        <v>0</v>
      </c>
      <c r="D269" s="490">
        <f t="shared" si="51"/>
        <v>0</v>
      </c>
      <c r="E269" s="488" t="str">
        <f t="shared" si="42"/>
        <v/>
      </c>
      <c r="F269" s="197" t="str">
        <f t="shared" si="47"/>
        <v>否</v>
      </c>
      <c r="G269" s="372" t="str">
        <f t="shared" si="43"/>
        <v>项</v>
      </c>
      <c r="H269" s="372" t="str">
        <f t="shared" si="48"/>
        <v>204</v>
      </c>
      <c r="I269" s="372" t="str">
        <f t="shared" si="49"/>
        <v>20401</v>
      </c>
    </row>
    <row r="270" ht="36" hidden="1" customHeight="1" spans="1:9">
      <c r="A270" s="341">
        <v>2040199</v>
      </c>
      <c r="B270" s="336" t="s">
        <v>310</v>
      </c>
      <c r="C270" s="395">
        <v>0</v>
      </c>
      <c r="D270" s="490">
        <f t="shared" si="51"/>
        <v>0</v>
      </c>
      <c r="E270" s="488" t="str">
        <f t="shared" si="42"/>
        <v/>
      </c>
      <c r="F270" s="197" t="str">
        <f t="shared" si="47"/>
        <v>否</v>
      </c>
      <c r="G270" s="372" t="str">
        <f t="shared" si="43"/>
        <v>项</v>
      </c>
      <c r="H270" s="372" t="str">
        <f t="shared" si="48"/>
        <v>204</v>
      </c>
      <c r="I270" s="372" t="str">
        <f t="shared" si="49"/>
        <v>20401</v>
      </c>
    </row>
    <row r="271" ht="36" customHeight="1" spans="1:9">
      <c r="A271" s="341">
        <v>20402</v>
      </c>
      <c r="B271" s="336" t="s">
        <v>311</v>
      </c>
      <c r="C271" s="487">
        <f>SUM(C272:C281)</f>
        <v>11565</v>
      </c>
      <c r="D271" s="487">
        <f>SUM(D272:D281)</f>
        <v>12787</v>
      </c>
      <c r="E271" s="488">
        <f t="shared" si="42"/>
        <v>0.105663640293991</v>
      </c>
      <c r="F271" s="197" t="str">
        <f t="shared" si="47"/>
        <v>是</v>
      </c>
      <c r="G271" s="372" t="str">
        <f t="shared" si="43"/>
        <v>款</v>
      </c>
      <c r="H271" s="372" t="str">
        <f t="shared" si="48"/>
        <v>204</v>
      </c>
      <c r="I271" s="372" t="str">
        <f t="shared" si="49"/>
        <v>20402</v>
      </c>
    </row>
    <row r="272" ht="36" customHeight="1" spans="1:9">
      <c r="A272" s="341">
        <v>2040201</v>
      </c>
      <c r="B272" s="336" t="s">
        <v>145</v>
      </c>
      <c r="C272" s="388">
        <v>10350</v>
      </c>
      <c r="D272" s="489">
        <v>10670</v>
      </c>
      <c r="E272" s="488">
        <f t="shared" si="42"/>
        <v>0.0309178743961354</v>
      </c>
      <c r="F272" s="197" t="str">
        <f t="shared" si="47"/>
        <v>是</v>
      </c>
      <c r="G272" s="372" t="str">
        <f t="shared" si="43"/>
        <v>项</v>
      </c>
      <c r="H272" s="372" t="str">
        <f t="shared" si="48"/>
        <v>204</v>
      </c>
      <c r="I272" s="372" t="str">
        <f t="shared" si="49"/>
        <v>20402</v>
      </c>
    </row>
    <row r="273" ht="36" customHeight="1" spans="1:9">
      <c r="A273" s="341">
        <v>2040202</v>
      </c>
      <c r="B273" s="336" t="s">
        <v>146</v>
      </c>
      <c r="C273" s="388">
        <v>0</v>
      </c>
      <c r="D273" s="489">
        <v>11</v>
      </c>
      <c r="E273" s="488" t="str">
        <f t="shared" si="42"/>
        <v/>
      </c>
      <c r="F273" s="197" t="str">
        <f t="shared" si="47"/>
        <v>是</v>
      </c>
      <c r="G273" s="372" t="str">
        <f t="shared" si="43"/>
        <v>项</v>
      </c>
      <c r="H273" s="372" t="str">
        <f t="shared" si="48"/>
        <v>204</v>
      </c>
      <c r="I273" s="372" t="str">
        <f t="shared" si="49"/>
        <v>20402</v>
      </c>
    </row>
    <row r="274" ht="36" hidden="1" customHeight="1" spans="1:9">
      <c r="A274" s="341">
        <v>2040203</v>
      </c>
      <c r="B274" s="336" t="s">
        <v>147</v>
      </c>
      <c r="C274" s="395">
        <v>0</v>
      </c>
      <c r="D274" s="490">
        <f t="shared" ref="D274:D280" si="52">ROUND(J274-P274,0)</f>
        <v>0</v>
      </c>
      <c r="E274" s="488" t="str">
        <f t="shared" si="42"/>
        <v/>
      </c>
      <c r="F274" s="197" t="str">
        <f t="shared" si="47"/>
        <v>否</v>
      </c>
      <c r="G274" s="372" t="str">
        <f t="shared" si="43"/>
        <v>项</v>
      </c>
      <c r="H274" s="372" t="str">
        <f t="shared" si="48"/>
        <v>204</v>
      </c>
      <c r="I274" s="372" t="str">
        <f t="shared" si="49"/>
        <v>20402</v>
      </c>
    </row>
    <row r="275" ht="36" hidden="1" customHeight="1" spans="1:9">
      <c r="A275" s="341">
        <v>2040219</v>
      </c>
      <c r="B275" s="336" t="s">
        <v>186</v>
      </c>
      <c r="C275" s="395">
        <v>0</v>
      </c>
      <c r="D275" s="490">
        <f t="shared" si="52"/>
        <v>0</v>
      </c>
      <c r="E275" s="488" t="str">
        <f t="shared" si="42"/>
        <v/>
      </c>
      <c r="F275" s="197" t="str">
        <f t="shared" si="47"/>
        <v>否</v>
      </c>
      <c r="G275" s="372" t="str">
        <f t="shared" si="43"/>
        <v>项</v>
      </c>
      <c r="H275" s="372" t="str">
        <f t="shared" si="48"/>
        <v>204</v>
      </c>
      <c r="I275" s="372" t="str">
        <f t="shared" si="49"/>
        <v>20402</v>
      </c>
    </row>
    <row r="276" ht="36" hidden="1" customHeight="1" spans="1:9">
      <c r="A276" s="341">
        <v>2040220</v>
      </c>
      <c r="B276" s="336" t="s">
        <v>312</v>
      </c>
      <c r="C276" s="395">
        <v>0</v>
      </c>
      <c r="D276" s="490">
        <f t="shared" si="52"/>
        <v>0</v>
      </c>
      <c r="E276" s="488" t="str">
        <f t="shared" si="42"/>
        <v/>
      </c>
      <c r="F276" s="197" t="str">
        <f t="shared" si="47"/>
        <v>否</v>
      </c>
      <c r="G276" s="372" t="str">
        <f t="shared" si="43"/>
        <v>项</v>
      </c>
      <c r="H276" s="372" t="str">
        <f t="shared" si="48"/>
        <v>204</v>
      </c>
      <c r="I276" s="372" t="str">
        <f t="shared" si="49"/>
        <v>20402</v>
      </c>
    </row>
    <row r="277" ht="33" hidden="1" customHeight="1" spans="1:9">
      <c r="A277" s="341">
        <v>2040221</v>
      </c>
      <c r="B277" s="336" t="s">
        <v>313</v>
      </c>
      <c r="C277" s="395">
        <v>0</v>
      </c>
      <c r="D277" s="490">
        <f t="shared" si="52"/>
        <v>0</v>
      </c>
      <c r="E277" s="488" t="str">
        <f t="shared" si="42"/>
        <v/>
      </c>
      <c r="F277" s="197" t="str">
        <f t="shared" si="47"/>
        <v>否</v>
      </c>
      <c r="G277" s="372" t="str">
        <f t="shared" si="43"/>
        <v>项</v>
      </c>
      <c r="H277" s="372" t="str">
        <f t="shared" si="48"/>
        <v>204</v>
      </c>
      <c r="I277" s="372" t="str">
        <f t="shared" si="49"/>
        <v>20402</v>
      </c>
    </row>
    <row r="278" ht="36" hidden="1" customHeight="1" spans="1:9">
      <c r="A278" s="341">
        <v>2040222</v>
      </c>
      <c r="B278" s="336" t="s">
        <v>314</v>
      </c>
      <c r="C278" s="395">
        <v>0</v>
      </c>
      <c r="D278" s="490">
        <f t="shared" si="52"/>
        <v>0</v>
      </c>
      <c r="E278" s="488" t="str">
        <f t="shared" si="42"/>
        <v/>
      </c>
      <c r="F278" s="197" t="str">
        <f t="shared" si="47"/>
        <v>否</v>
      </c>
      <c r="G278" s="372" t="str">
        <f t="shared" si="43"/>
        <v>项</v>
      </c>
      <c r="H278" s="372" t="str">
        <f t="shared" si="48"/>
        <v>204</v>
      </c>
      <c r="I278" s="372" t="str">
        <f t="shared" si="49"/>
        <v>20402</v>
      </c>
    </row>
    <row r="279" ht="36" hidden="1" customHeight="1" spans="1:9">
      <c r="A279" s="341">
        <v>2040223</v>
      </c>
      <c r="B279" s="336" t="s">
        <v>315</v>
      </c>
      <c r="C279" s="395">
        <v>0</v>
      </c>
      <c r="D279" s="490">
        <f t="shared" si="52"/>
        <v>0</v>
      </c>
      <c r="E279" s="488" t="str">
        <f t="shared" si="42"/>
        <v/>
      </c>
      <c r="F279" s="197" t="str">
        <f t="shared" si="47"/>
        <v>否</v>
      </c>
      <c r="G279" s="372" t="str">
        <f t="shared" si="43"/>
        <v>项</v>
      </c>
      <c r="H279" s="372" t="str">
        <f t="shared" si="48"/>
        <v>204</v>
      </c>
      <c r="I279" s="372" t="str">
        <f t="shared" si="49"/>
        <v>20402</v>
      </c>
    </row>
    <row r="280" ht="36" hidden="1" customHeight="1" spans="1:9">
      <c r="A280" s="341">
        <v>2040250</v>
      </c>
      <c r="B280" s="336" t="s">
        <v>154</v>
      </c>
      <c r="C280" s="395">
        <v>0</v>
      </c>
      <c r="D280" s="490">
        <f t="shared" si="52"/>
        <v>0</v>
      </c>
      <c r="E280" s="488" t="str">
        <f t="shared" si="42"/>
        <v/>
      </c>
      <c r="F280" s="197" t="str">
        <f t="shared" si="47"/>
        <v>否</v>
      </c>
      <c r="G280" s="372" t="str">
        <f t="shared" si="43"/>
        <v>项</v>
      </c>
      <c r="H280" s="372" t="str">
        <f t="shared" si="48"/>
        <v>204</v>
      </c>
      <c r="I280" s="372" t="str">
        <f t="shared" si="49"/>
        <v>20402</v>
      </c>
    </row>
    <row r="281" ht="36" customHeight="1" spans="1:9">
      <c r="A281" s="341">
        <v>2040299</v>
      </c>
      <c r="B281" s="336" t="s">
        <v>316</v>
      </c>
      <c r="C281" s="388">
        <v>1215</v>
      </c>
      <c r="D281" s="489">
        <v>2106</v>
      </c>
      <c r="E281" s="488">
        <f t="shared" si="42"/>
        <v>0.733333333333333</v>
      </c>
      <c r="F281" s="197" t="str">
        <f t="shared" si="47"/>
        <v>是</v>
      </c>
      <c r="G281" s="372" t="str">
        <f t="shared" si="43"/>
        <v>项</v>
      </c>
      <c r="H281" s="372" t="str">
        <f t="shared" si="48"/>
        <v>204</v>
      </c>
      <c r="I281" s="372" t="str">
        <f t="shared" si="49"/>
        <v>20402</v>
      </c>
    </row>
    <row r="282" ht="36" hidden="1" customHeight="1" spans="1:9">
      <c r="A282" s="341">
        <v>20403</v>
      </c>
      <c r="B282" s="336" t="s">
        <v>317</v>
      </c>
      <c r="C282" s="337">
        <f>SUM(C283:C288)</f>
        <v>0</v>
      </c>
      <c r="D282" s="494">
        <f>SUM(D283:D288)</f>
        <v>0</v>
      </c>
      <c r="E282" s="488" t="str">
        <f t="shared" si="42"/>
        <v/>
      </c>
      <c r="F282" s="197" t="str">
        <f t="shared" si="47"/>
        <v>否</v>
      </c>
      <c r="G282" s="372" t="str">
        <f t="shared" si="43"/>
        <v>款</v>
      </c>
      <c r="H282" s="372" t="str">
        <f t="shared" si="48"/>
        <v>204</v>
      </c>
      <c r="I282" s="372" t="str">
        <f t="shared" si="49"/>
        <v>20403</v>
      </c>
    </row>
    <row r="283" ht="36" hidden="1" customHeight="1" spans="1:9">
      <c r="A283" s="341">
        <v>2040301</v>
      </c>
      <c r="B283" s="336" t="s">
        <v>145</v>
      </c>
      <c r="C283" s="395">
        <v>0</v>
      </c>
      <c r="D283" s="490">
        <f t="shared" ref="D283:D288" si="53">ROUND(J283-P283,0)</f>
        <v>0</v>
      </c>
      <c r="E283" s="488" t="str">
        <f t="shared" si="42"/>
        <v/>
      </c>
      <c r="F283" s="197" t="str">
        <f t="shared" si="47"/>
        <v>否</v>
      </c>
      <c r="G283" s="372" t="str">
        <f t="shared" si="43"/>
        <v>项</v>
      </c>
      <c r="H283" s="372" t="str">
        <f t="shared" si="48"/>
        <v>204</v>
      </c>
      <c r="I283" s="372" t="str">
        <f t="shared" si="49"/>
        <v>20403</v>
      </c>
    </row>
    <row r="284" ht="33" hidden="1" customHeight="1" spans="1:9">
      <c r="A284" s="341">
        <v>2040302</v>
      </c>
      <c r="B284" s="336" t="s">
        <v>146</v>
      </c>
      <c r="C284" s="395">
        <v>0</v>
      </c>
      <c r="D284" s="490">
        <f t="shared" si="53"/>
        <v>0</v>
      </c>
      <c r="E284" s="488" t="str">
        <f t="shared" si="42"/>
        <v/>
      </c>
      <c r="F284" s="197" t="str">
        <f t="shared" si="47"/>
        <v>否</v>
      </c>
      <c r="G284" s="372" t="str">
        <f t="shared" si="43"/>
        <v>项</v>
      </c>
      <c r="H284" s="372" t="str">
        <f t="shared" si="48"/>
        <v>204</v>
      </c>
      <c r="I284" s="372" t="str">
        <f t="shared" si="49"/>
        <v>20403</v>
      </c>
    </row>
    <row r="285" ht="33" hidden="1" customHeight="1" spans="1:9">
      <c r="A285" s="341">
        <v>2040303</v>
      </c>
      <c r="B285" s="336" t="s">
        <v>147</v>
      </c>
      <c r="C285" s="395">
        <v>0</v>
      </c>
      <c r="D285" s="490">
        <f t="shared" si="53"/>
        <v>0</v>
      </c>
      <c r="E285" s="488" t="str">
        <f t="shared" si="42"/>
        <v/>
      </c>
      <c r="F285" s="197" t="str">
        <f t="shared" si="47"/>
        <v>否</v>
      </c>
      <c r="G285" s="372" t="str">
        <f t="shared" si="43"/>
        <v>项</v>
      </c>
      <c r="H285" s="372" t="str">
        <f t="shared" si="48"/>
        <v>204</v>
      </c>
      <c r="I285" s="372" t="str">
        <f t="shared" si="49"/>
        <v>20403</v>
      </c>
    </row>
    <row r="286" ht="36" hidden="1" customHeight="1" spans="1:9">
      <c r="A286" s="341">
        <v>2040304</v>
      </c>
      <c r="B286" s="336" t="s">
        <v>318</v>
      </c>
      <c r="C286" s="395">
        <v>0</v>
      </c>
      <c r="D286" s="490">
        <f t="shared" si="53"/>
        <v>0</v>
      </c>
      <c r="E286" s="488" t="str">
        <f t="shared" si="42"/>
        <v/>
      </c>
      <c r="F286" s="197" t="str">
        <f t="shared" si="47"/>
        <v>否</v>
      </c>
      <c r="G286" s="372" t="str">
        <f t="shared" si="43"/>
        <v>项</v>
      </c>
      <c r="H286" s="372" t="str">
        <f t="shared" si="48"/>
        <v>204</v>
      </c>
      <c r="I286" s="372" t="str">
        <f t="shared" si="49"/>
        <v>20403</v>
      </c>
    </row>
    <row r="287" ht="36" hidden="1" customHeight="1" spans="1:9">
      <c r="A287" s="341">
        <v>2040350</v>
      </c>
      <c r="B287" s="336" t="s">
        <v>154</v>
      </c>
      <c r="C287" s="395">
        <v>0</v>
      </c>
      <c r="D287" s="490">
        <f t="shared" si="53"/>
        <v>0</v>
      </c>
      <c r="E287" s="488" t="str">
        <f t="shared" si="42"/>
        <v/>
      </c>
      <c r="F287" s="197" t="str">
        <f t="shared" si="47"/>
        <v>否</v>
      </c>
      <c r="G287" s="372" t="str">
        <f t="shared" si="43"/>
        <v>项</v>
      </c>
      <c r="H287" s="372" t="str">
        <f t="shared" si="48"/>
        <v>204</v>
      </c>
      <c r="I287" s="372" t="str">
        <f t="shared" si="49"/>
        <v>20403</v>
      </c>
    </row>
    <row r="288" ht="36" hidden="1" customHeight="1" spans="1:9">
      <c r="A288" s="341">
        <v>2040399</v>
      </c>
      <c r="B288" s="336" t="s">
        <v>319</v>
      </c>
      <c r="C288" s="395">
        <v>0</v>
      </c>
      <c r="D288" s="490">
        <f t="shared" si="53"/>
        <v>0</v>
      </c>
      <c r="E288" s="488" t="str">
        <f t="shared" si="42"/>
        <v/>
      </c>
      <c r="F288" s="197" t="str">
        <f t="shared" si="47"/>
        <v>否</v>
      </c>
      <c r="G288" s="372" t="str">
        <f t="shared" si="43"/>
        <v>项</v>
      </c>
      <c r="H288" s="372" t="str">
        <f t="shared" si="48"/>
        <v>204</v>
      </c>
      <c r="I288" s="372" t="str">
        <f t="shared" si="49"/>
        <v>20403</v>
      </c>
    </row>
    <row r="289" ht="36" customHeight="1" spans="1:9">
      <c r="A289" s="341">
        <v>20404</v>
      </c>
      <c r="B289" s="336" t="s">
        <v>320</v>
      </c>
      <c r="C289" s="487">
        <f>SUM(C290:C296)</f>
        <v>30</v>
      </c>
      <c r="D289" s="487">
        <f>SUM(D290:D296)</f>
        <v>0</v>
      </c>
      <c r="E289" s="488">
        <f t="shared" si="42"/>
        <v>-1</v>
      </c>
      <c r="F289" s="197" t="str">
        <f t="shared" si="47"/>
        <v>是</v>
      </c>
      <c r="G289" s="372" t="str">
        <f t="shared" si="43"/>
        <v>款</v>
      </c>
      <c r="H289" s="372" t="str">
        <f t="shared" si="48"/>
        <v>204</v>
      </c>
      <c r="I289" s="372" t="str">
        <f t="shared" si="49"/>
        <v>20404</v>
      </c>
    </row>
    <row r="290" ht="36" hidden="1" customHeight="1" spans="1:9">
      <c r="A290" s="341">
        <v>2040401</v>
      </c>
      <c r="B290" s="336" t="s">
        <v>145</v>
      </c>
      <c r="C290" s="395"/>
      <c r="D290" s="490">
        <f t="shared" ref="D290:D296" si="54">ROUND(J290-P290,0)</f>
        <v>0</v>
      </c>
      <c r="E290" s="488" t="str">
        <f t="shared" si="42"/>
        <v/>
      </c>
      <c r="F290" s="197" t="str">
        <f t="shared" si="47"/>
        <v>否</v>
      </c>
      <c r="G290" s="372" t="str">
        <f t="shared" si="43"/>
        <v>项</v>
      </c>
      <c r="H290" s="372" t="str">
        <f t="shared" si="48"/>
        <v>204</v>
      </c>
      <c r="I290" s="372" t="str">
        <f t="shared" si="49"/>
        <v>20404</v>
      </c>
    </row>
    <row r="291" ht="36" hidden="1" customHeight="1" spans="1:9">
      <c r="A291" s="341">
        <v>2040402</v>
      </c>
      <c r="B291" s="336" t="s">
        <v>146</v>
      </c>
      <c r="C291" s="395">
        <v>0</v>
      </c>
      <c r="D291" s="490">
        <f t="shared" si="54"/>
        <v>0</v>
      </c>
      <c r="E291" s="488" t="str">
        <f t="shared" si="42"/>
        <v/>
      </c>
      <c r="F291" s="197" t="str">
        <f t="shared" si="47"/>
        <v>否</v>
      </c>
      <c r="G291" s="372" t="str">
        <f t="shared" si="43"/>
        <v>项</v>
      </c>
      <c r="H291" s="372" t="str">
        <f t="shared" si="48"/>
        <v>204</v>
      </c>
      <c r="I291" s="372" t="str">
        <f t="shared" si="49"/>
        <v>20404</v>
      </c>
    </row>
    <row r="292" ht="36" hidden="1" customHeight="1" spans="1:9">
      <c r="A292" s="341">
        <v>2040403</v>
      </c>
      <c r="B292" s="336" t="s">
        <v>147</v>
      </c>
      <c r="C292" s="395">
        <v>0</v>
      </c>
      <c r="D292" s="490">
        <f t="shared" si="54"/>
        <v>0</v>
      </c>
      <c r="E292" s="488" t="str">
        <f t="shared" si="42"/>
        <v/>
      </c>
      <c r="F292" s="197" t="str">
        <f t="shared" si="47"/>
        <v>否</v>
      </c>
      <c r="G292" s="372" t="str">
        <f t="shared" si="43"/>
        <v>项</v>
      </c>
      <c r="H292" s="372" t="str">
        <f t="shared" si="48"/>
        <v>204</v>
      </c>
      <c r="I292" s="372" t="str">
        <f t="shared" si="49"/>
        <v>20404</v>
      </c>
    </row>
    <row r="293" ht="33" hidden="1" customHeight="1" spans="1:9">
      <c r="A293" s="341">
        <v>2040409</v>
      </c>
      <c r="B293" s="336" t="s">
        <v>321</v>
      </c>
      <c r="C293" s="395">
        <v>0</v>
      </c>
      <c r="D293" s="490">
        <f t="shared" si="54"/>
        <v>0</v>
      </c>
      <c r="E293" s="488" t="str">
        <f t="shared" si="42"/>
        <v/>
      </c>
      <c r="F293" s="197" t="str">
        <f t="shared" si="47"/>
        <v>否</v>
      </c>
      <c r="G293" s="372" t="str">
        <f t="shared" si="43"/>
        <v>项</v>
      </c>
      <c r="H293" s="372" t="str">
        <f t="shared" si="48"/>
        <v>204</v>
      </c>
      <c r="I293" s="372" t="str">
        <f t="shared" si="49"/>
        <v>20404</v>
      </c>
    </row>
    <row r="294" ht="33" hidden="1" customHeight="1" spans="1:9">
      <c r="A294" s="341">
        <v>2040410</v>
      </c>
      <c r="B294" s="336" t="s">
        <v>322</v>
      </c>
      <c r="C294" s="395">
        <v>0</v>
      </c>
      <c r="D294" s="490">
        <f t="shared" si="54"/>
        <v>0</v>
      </c>
      <c r="E294" s="488" t="str">
        <f t="shared" si="42"/>
        <v/>
      </c>
      <c r="F294" s="197" t="str">
        <f t="shared" si="47"/>
        <v>否</v>
      </c>
      <c r="G294" s="372" t="str">
        <f t="shared" si="43"/>
        <v>项</v>
      </c>
      <c r="H294" s="372" t="str">
        <f t="shared" si="48"/>
        <v>204</v>
      </c>
      <c r="I294" s="372" t="str">
        <f t="shared" si="49"/>
        <v>20404</v>
      </c>
    </row>
    <row r="295" ht="33" hidden="1" customHeight="1" spans="1:9">
      <c r="A295" s="341">
        <v>2040450</v>
      </c>
      <c r="B295" s="336" t="s">
        <v>154</v>
      </c>
      <c r="C295" s="395">
        <v>0</v>
      </c>
      <c r="D295" s="490">
        <f t="shared" si="54"/>
        <v>0</v>
      </c>
      <c r="E295" s="488" t="str">
        <f t="shared" si="42"/>
        <v/>
      </c>
      <c r="F295" s="197" t="str">
        <f t="shared" si="47"/>
        <v>否</v>
      </c>
      <c r="G295" s="372" t="str">
        <f t="shared" si="43"/>
        <v>项</v>
      </c>
      <c r="H295" s="372" t="str">
        <f t="shared" si="48"/>
        <v>204</v>
      </c>
      <c r="I295" s="372" t="str">
        <f t="shared" si="49"/>
        <v>20404</v>
      </c>
    </row>
    <row r="296" ht="36" customHeight="1" spans="1:9">
      <c r="A296" s="341">
        <v>2040499</v>
      </c>
      <c r="B296" s="336" t="s">
        <v>323</v>
      </c>
      <c r="C296" s="388">
        <v>30</v>
      </c>
      <c r="D296" s="489">
        <f t="shared" si="54"/>
        <v>0</v>
      </c>
      <c r="E296" s="488">
        <f t="shared" si="42"/>
        <v>-1</v>
      </c>
      <c r="F296" s="197" t="str">
        <f t="shared" si="47"/>
        <v>是</v>
      </c>
      <c r="G296" s="372" t="str">
        <f t="shared" si="43"/>
        <v>项</v>
      </c>
      <c r="H296" s="372" t="str">
        <f t="shared" si="48"/>
        <v>204</v>
      </c>
      <c r="I296" s="372" t="str">
        <f t="shared" si="49"/>
        <v>20404</v>
      </c>
    </row>
    <row r="297" ht="36" customHeight="1" spans="1:9">
      <c r="A297" s="341">
        <v>20405</v>
      </c>
      <c r="B297" s="336" t="s">
        <v>324</v>
      </c>
      <c r="C297" s="487">
        <f>SUM(C298:C305)</f>
        <v>20</v>
      </c>
      <c r="D297" s="487">
        <f>SUM(D298:D305)</f>
        <v>0</v>
      </c>
      <c r="E297" s="488">
        <f t="shared" si="42"/>
        <v>-1</v>
      </c>
      <c r="F297" s="197" t="str">
        <f t="shared" si="47"/>
        <v>是</v>
      </c>
      <c r="G297" s="372" t="str">
        <f t="shared" si="43"/>
        <v>款</v>
      </c>
      <c r="H297" s="372" t="str">
        <f t="shared" si="48"/>
        <v>204</v>
      </c>
      <c r="I297" s="372" t="str">
        <f t="shared" si="49"/>
        <v>20405</v>
      </c>
    </row>
    <row r="298" ht="36" hidden="1" customHeight="1" spans="1:9">
      <c r="A298" s="341">
        <v>2040501</v>
      </c>
      <c r="B298" s="336" t="s">
        <v>145</v>
      </c>
      <c r="C298" s="395">
        <v>0</v>
      </c>
      <c r="D298" s="490">
        <f t="shared" ref="D298:D304" si="55">ROUND(J298-P298,0)</f>
        <v>0</v>
      </c>
      <c r="E298" s="488" t="str">
        <f t="shared" si="42"/>
        <v/>
      </c>
      <c r="F298" s="197" t="str">
        <f t="shared" si="47"/>
        <v>否</v>
      </c>
      <c r="G298" s="372" t="str">
        <f t="shared" si="43"/>
        <v>项</v>
      </c>
      <c r="H298" s="372" t="str">
        <f t="shared" si="48"/>
        <v>204</v>
      </c>
      <c r="I298" s="372" t="str">
        <f t="shared" si="49"/>
        <v>20405</v>
      </c>
    </row>
    <row r="299" ht="36" hidden="1" customHeight="1" spans="1:9">
      <c r="A299" s="341">
        <v>2040502</v>
      </c>
      <c r="B299" s="336" t="s">
        <v>146</v>
      </c>
      <c r="C299" s="395">
        <v>0</v>
      </c>
      <c r="D299" s="490">
        <f t="shared" si="55"/>
        <v>0</v>
      </c>
      <c r="E299" s="488" t="str">
        <f t="shared" si="42"/>
        <v/>
      </c>
      <c r="F299" s="197" t="str">
        <f t="shared" si="47"/>
        <v>否</v>
      </c>
      <c r="G299" s="372" t="str">
        <f t="shared" si="43"/>
        <v>项</v>
      </c>
      <c r="H299" s="372" t="str">
        <f t="shared" si="48"/>
        <v>204</v>
      </c>
      <c r="I299" s="372" t="str">
        <f t="shared" si="49"/>
        <v>20405</v>
      </c>
    </row>
    <row r="300" ht="33" hidden="1" customHeight="1" spans="1:9">
      <c r="A300" s="341">
        <v>2040503</v>
      </c>
      <c r="B300" s="336" t="s">
        <v>147</v>
      </c>
      <c r="C300" s="395">
        <v>0</v>
      </c>
      <c r="D300" s="490">
        <f t="shared" si="55"/>
        <v>0</v>
      </c>
      <c r="E300" s="488" t="str">
        <f t="shared" si="42"/>
        <v/>
      </c>
      <c r="F300" s="197" t="str">
        <f t="shared" si="47"/>
        <v>否</v>
      </c>
      <c r="G300" s="372" t="str">
        <f t="shared" si="43"/>
        <v>项</v>
      </c>
      <c r="H300" s="372" t="str">
        <f t="shared" si="48"/>
        <v>204</v>
      </c>
      <c r="I300" s="372" t="str">
        <f t="shared" si="49"/>
        <v>20405</v>
      </c>
    </row>
    <row r="301" ht="36" hidden="1" customHeight="1" spans="1:9">
      <c r="A301" s="341">
        <v>2040504</v>
      </c>
      <c r="B301" s="336" t="s">
        <v>325</v>
      </c>
      <c r="C301" s="395">
        <v>0</v>
      </c>
      <c r="D301" s="490">
        <f t="shared" si="55"/>
        <v>0</v>
      </c>
      <c r="E301" s="488" t="str">
        <f t="shared" si="42"/>
        <v/>
      </c>
      <c r="F301" s="197" t="str">
        <f t="shared" si="47"/>
        <v>否</v>
      </c>
      <c r="G301" s="372" t="str">
        <f t="shared" si="43"/>
        <v>项</v>
      </c>
      <c r="H301" s="372" t="str">
        <f t="shared" si="48"/>
        <v>204</v>
      </c>
      <c r="I301" s="372" t="str">
        <f t="shared" si="49"/>
        <v>20405</v>
      </c>
    </row>
    <row r="302" ht="36" hidden="1" customHeight="1" spans="1:9">
      <c r="A302" s="341">
        <v>2040505</v>
      </c>
      <c r="B302" s="336" t="s">
        <v>326</v>
      </c>
      <c r="C302" s="395">
        <v>0</v>
      </c>
      <c r="D302" s="490">
        <f t="shared" si="55"/>
        <v>0</v>
      </c>
      <c r="E302" s="488" t="str">
        <f t="shared" si="42"/>
        <v/>
      </c>
      <c r="F302" s="197" t="str">
        <f t="shared" si="47"/>
        <v>否</v>
      </c>
      <c r="G302" s="372" t="str">
        <f t="shared" si="43"/>
        <v>项</v>
      </c>
      <c r="H302" s="372" t="str">
        <f t="shared" si="48"/>
        <v>204</v>
      </c>
      <c r="I302" s="372" t="str">
        <f t="shared" si="49"/>
        <v>20405</v>
      </c>
    </row>
    <row r="303" ht="33" hidden="1" customHeight="1" spans="1:9">
      <c r="A303" s="341">
        <v>2040506</v>
      </c>
      <c r="B303" s="336" t="s">
        <v>327</v>
      </c>
      <c r="C303" s="395">
        <v>0</v>
      </c>
      <c r="D303" s="490">
        <f t="shared" si="55"/>
        <v>0</v>
      </c>
      <c r="E303" s="488" t="str">
        <f t="shared" si="42"/>
        <v/>
      </c>
      <c r="F303" s="197" t="str">
        <f t="shared" si="47"/>
        <v>否</v>
      </c>
      <c r="G303" s="372" t="str">
        <f t="shared" si="43"/>
        <v>项</v>
      </c>
      <c r="H303" s="372" t="str">
        <f t="shared" si="48"/>
        <v>204</v>
      </c>
      <c r="I303" s="372" t="str">
        <f t="shared" si="49"/>
        <v>20405</v>
      </c>
    </row>
    <row r="304" ht="36" hidden="1" customHeight="1" spans="1:9">
      <c r="A304" s="341">
        <v>2040550</v>
      </c>
      <c r="B304" s="336" t="s">
        <v>154</v>
      </c>
      <c r="C304" s="395">
        <v>0</v>
      </c>
      <c r="D304" s="490">
        <f t="shared" si="55"/>
        <v>0</v>
      </c>
      <c r="E304" s="488" t="str">
        <f t="shared" si="42"/>
        <v/>
      </c>
      <c r="F304" s="197" t="str">
        <f t="shared" si="47"/>
        <v>否</v>
      </c>
      <c r="G304" s="372" t="str">
        <f t="shared" si="43"/>
        <v>项</v>
      </c>
      <c r="H304" s="372" t="str">
        <f t="shared" si="48"/>
        <v>204</v>
      </c>
      <c r="I304" s="497" t="str">
        <f t="shared" si="49"/>
        <v>20405</v>
      </c>
    </row>
    <row r="305" ht="36" customHeight="1" spans="1:9">
      <c r="A305" s="341">
        <v>2040599</v>
      </c>
      <c r="B305" s="336" t="s">
        <v>328</v>
      </c>
      <c r="C305" s="388">
        <v>20</v>
      </c>
      <c r="D305" s="489"/>
      <c r="E305" s="488">
        <f t="shared" si="42"/>
        <v>-1</v>
      </c>
      <c r="F305" s="197" t="str">
        <f t="shared" si="47"/>
        <v>是</v>
      </c>
      <c r="G305" s="372" t="str">
        <f t="shared" si="43"/>
        <v>项</v>
      </c>
      <c r="H305" s="372" t="str">
        <f t="shared" si="48"/>
        <v>204</v>
      </c>
      <c r="I305" s="372" t="str">
        <f t="shared" si="49"/>
        <v>20405</v>
      </c>
    </row>
    <row r="306" ht="36" customHeight="1" spans="1:9">
      <c r="A306" s="341">
        <v>20406</v>
      </c>
      <c r="B306" s="336" t="s">
        <v>329</v>
      </c>
      <c r="C306" s="487">
        <f>SUM(C307:C319)</f>
        <v>1302</v>
      </c>
      <c r="D306" s="487">
        <f>SUM(D307:D319)</f>
        <v>1523</v>
      </c>
      <c r="E306" s="488">
        <f t="shared" ref="E306:E369" si="56">IF(C306&lt;&gt;0,D306/C306-1,"")</f>
        <v>0.16973886328725</v>
      </c>
      <c r="F306" s="197" t="str">
        <f t="shared" si="47"/>
        <v>是</v>
      </c>
      <c r="G306" s="372" t="str">
        <f t="shared" ref="G306:G369" si="57">IF(LEN(A306)=3,"类",IF(LEN(A306)=5,"款","项"))</f>
        <v>款</v>
      </c>
      <c r="H306" s="372" t="str">
        <f t="shared" si="48"/>
        <v>204</v>
      </c>
      <c r="I306" s="372" t="str">
        <f t="shared" si="49"/>
        <v>20406</v>
      </c>
    </row>
    <row r="307" ht="33" customHeight="1" spans="1:9">
      <c r="A307" s="341">
        <v>2040601</v>
      </c>
      <c r="B307" s="336" t="s">
        <v>145</v>
      </c>
      <c r="C307" s="388">
        <v>944</v>
      </c>
      <c r="D307" s="489">
        <v>981</v>
      </c>
      <c r="E307" s="488">
        <f t="shared" si="56"/>
        <v>0.0391949152542372</v>
      </c>
      <c r="F307" s="197" t="str">
        <f t="shared" si="47"/>
        <v>是</v>
      </c>
      <c r="G307" s="372" t="str">
        <f t="shared" si="57"/>
        <v>项</v>
      </c>
      <c r="H307" s="372" t="str">
        <f t="shared" si="48"/>
        <v>204</v>
      </c>
      <c r="I307" s="372" t="str">
        <f t="shared" si="49"/>
        <v>20406</v>
      </c>
    </row>
    <row r="308" ht="36" hidden="1" customHeight="1" spans="1:9">
      <c r="A308" s="341">
        <v>2040602</v>
      </c>
      <c r="B308" s="336" t="s">
        <v>146</v>
      </c>
      <c r="C308" s="395">
        <v>0</v>
      </c>
      <c r="D308" s="490">
        <f>ROUND(J308-P308,0)</f>
        <v>0</v>
      </c>
      <c r="E308" s="488" t="str">
        <f t="shared" si="56"/>
        <v/>
      </c>
      <c r="F308" s="197" t="str">
        <f t="shared" si="47"/>
        <v>否</v>
      </c>
      <c r="G308" s="372" t="str">
        <f t="shared" si="57"/>
        <v>项</v>
      </c>
      <c r="H308" s="372" t="str">
        <f t="shared" si="48"/>
        <v>204</v>
      </c>
      <c r="I308" s="372" t="str">
        <f t="shared" si="49"/>
        <v>20406</v>
      </c>
    </row>
    <row r="309" ht="36" hidden="1" customHeight="1" spans="1:9">
      <c r="A309" s="341">
        <v>2040603</v>
      </c>
      <c r="B309" s="336" t="s">
        <v>147</v>
      </c>
      <c r="C309" s="395">
        <v>0</v>
      </c>
      <c r="D309" s="490">
        <f>ROUND(J309-P309,0)</f>
        <v>0</v>
      </c>
      <c r="E309" s="488" t="str">
        <f t="shared" si="56"/>
        <v/>
      </c>
      <c r="F309" s="197" t="str">
        <f t="shared" si="47"/>
        <v>否</v>
      </c>
      <c r="G309" s="372" t="str">
        <f t="shared" si="57"/>
        <v>项</v>
      </c>
      <c r="H309" s="372" t="str">
        <f t="shared" si="48"/>
        <v>204</v>
      </c>
      <c r="I309" s="372" t="str">
        <f t="shared" si="49"/>
        <v>20406</v>
      </c>
    </row>
    <row r="310" ht="36" customHeight="1" spans="1:9">
      <c r="A310" s="341">
        <v>2040604</v>
      </c>
      <c r="B310" s="336" t="s">
        <v>330</v>
      </c>
      <c r="C310" s="388">
        <v>34</v>
      </c>
      <c r="D310" s="489">
        <v>71</v>
      </c>
      <c r="E310" s="488">
        <f t="shared" si="56"/>
        <v>1.08823529411765</v>
      </c>
      <c r="F310" s="197" t="str">
        <f t="shared" si="47"/>
        <v>是</v>
      </c>
      <c r="G310" s="372" t="str">
        <f t="shared" si="57"/>
        <v>项</v>
      </c>
      <c r="H310" s="372" t="str">
        <f t="shared" si="48"/>
        <v>204</v>
      </c>
      <c r="I310" s="372" t="str">
        <f t="shared" si="49"/>
        <v>20406</v>
      </c>
    </row>
    <row r="311" ht="36" customHeight="1" spans="1:9">
      <c r="A311" s="341">
        <v>2040605</v>
      </c>
      <c r="B311" s="336" t="s">
        <v>331</v>
      </c>
      <c r="C311" s="388">
        <v>5</v>
      </c>
      <c r="D311" s="489"/>
      <c r="E311" s="488">
        <f t="shared" si="56"/>
        <v>-1</v>
      </c>
      <c r="F311" s="197" t="str">
        <f t="shared" si="47"/>
        <v>是</v>
      </c>
      <c r="G311" s="372" t="str">
        <f t="shared" si="57"/>
        <v>项</v>
      </c>
      <c r="H311" s="372" t="str">
        <f t="shared" si="48"/>
        <v>204</v>
      </c>
      <c r="I311" s="372" t="str">
        <f t="shared" si="49"/>
        <v>20406</v>
      </c>
    </row>
    <row r="312" ht="36" customHeight="1" spans="1:9">
      <c r="A312" s="389">
        <v>2040606</v>
      </c>
      <c r="B312" s="336" t="s">
        <v>1680</v>
      </c>
      <c r="C312" s="388">
        <v>24</v>
      </c>
      <c r="D312" s="489">
        <v>23</v>
      </c>
      <c r="E312" s="488">
        <f t="shared" si="56"/>
        <v>-0.0416666666666666</v>
      </c>
      <c r="F312" s="197" t="str">
        <f t="shared" si="47"/>
        <v>是</v>
      </c>
      <c r="G312" s="372" t="str">
        <f t="shared" si="57"/>
        <v>项</v>
      </c>
      <c r="H312" s="372" t="str">
        <f t="shared" si="48"/>
        <v>204</v>
      </c>
      <c r="I312" s="372" t="str">
        <f t="shared" si="49"/>
        <v>20406</v>
      </c>
    </row>
    <row r="313" ht="36" customHeight="1" spans="1:9">
      <c r="A313" s="389">
        <v>2040607</v>
      </c>
      <c r="B313" s="336" t="s">
        <v>1681</v>
      </c>
      <c r="C313" s="388">
        <v>60</v>
      </c>
      <c r="D313" s="489">
        <v>44</v>
      </c>
      <c r="E313" s="488">
        <f t="shared" si="56"/>
        <v>-0.266666666666667</v>
      </c>
      <c r="F313" s="197" t="str">
        <f t="shared" si="47"/>
        <v>是</v>
      </c>
      <c r="G313" s="372" t="str">
        <f t="shared" si="57"/>
        <v>项</v>
      </c>
      <c r="H313" s="372" t="str">
        <f t="shared" si="48"/>
        <v>204</v>
      </c>
      <c r="I313" s="372" t="str">
        <f t="shared" si="49"/>
        <v>20406</v>
      </c>
    </row>
    <row r="314" ht="36" hidden="1" customHeight="1" spans="1:9">
      <c r="A314" s="341">
        <v>2040608</v>
      </c>
      <c r="B314" s="336" t="s">
        <v>334</v>
      </c>
      <c r="C314" s="395">
        <v>0</v>
      </c>
      <c r="D314" s="490">
        <f t="shared" ref="D314:D318" si="58">ROUND(J314-P314,0)</f>
        <v>0</v>
      </c>
      <c r="E314" s="488" t="str">
        <f t="shared" si="56"/>
        <v/>
      </c>
      <c r="F314" s="197" t="str">
        <f t="shared" si="47"/>
        <v>否</v>
      </c>
      <c r="G314" s="372" t="str">
        <f t="shared" si="57"/>
        <v>项</v>
      </c>
      <c r="H314" s="372" t="str">
        <f t="shared" si="48"/>
        <v>204</v>
      </c>
      <c r="I314" s="372" t="str">
        <f t="shared" si="49"/>
        <v>20406</v>
      </c>
    </row>
    <row r="315" ht="36" customHeight="1" spans="1:9">
      <c r="A315" s="341">
        <v>2040610</v>
      </c>
      <c r="B315" s="336" t="s">
        <v>336</v>
      </c>
      <c r="C315" s="388">
        <v>114</v>
      </c>
      <c r="D315" s="489">
        <v>149</v>
      </c>
      <c r="E315" s="488">
        <f t="shared" si="56"/>
        <v>0.307017543859649</v>
      </c>
      <c r="F315" s="197" t="str">
        <f t="shared" si="47"/>
        <v>是</v>
      </c>
      <c r="G315" s="372" t="str">
        <f t="shared" si="57"/>
        <v>项</v>
      </c>
      <c r="H315" s="372" t="str">
        <f t="shared" si="48"/>
        <v>204</v>
      </c>
      <c r="I315" s="372" t="str">
        <f t="shared" si="49"/>
        <v>20406</v>
      </c>
    </row>
    <row r="316" ht="36" customHeight="1" spans="1:9">
      <c r="A316" s="341">
        <v>2040612</v>
      </c>
      <c r="B316" s="336" t="s">
        <v>1682</v>
      </c>
      <c r="C316" s="388">
        <v>23</v>
      </c>
      <c r="D316" s="489"/>
      <c r="E316" s="488">
        <f t="shared" si="56"/>
        <v>-1</v>
      </c>
      <c r="F316" s="197" t="str">
        <f t="shared" si="47"/>
        <v>是</v>
      </c>
      <c r="G316" s="372" t="str">
        <f t="shared" si="57"/>
        <v>项</v>
      </c>
      <c r="H316" s="372" t="str">
        <f t="shared" si="48"/>
        <v>204</v>
      </c>
      <c r="I316" s="372" t="str">
        <f t="shared" si="49"/>
        <v>20406</v>
      </c>
    </row>
    <row r="317" ht="36" hidden="1" customHeight="1" spans="1:9">
      <c r="A317" s="341">
        <v>2040613</v>
      </c>
      <c r="B317" s="336" t="s">
        <v>186</v>
      </c>
      <c r="C317" s="395">
        <v>0</v>
      </c>
      <c r="D317" s="490">
        <f t="shared" si="58"/>
        <v>0</v>
      </c>
      <c r="E317" s="488" t="str">
        <f t="shared" si="56"/>
        <v/>
      </c>
      <c r="F317" s="197" t="str">
        <f t="shared" si="47"/>
        <v>否</v>
      </c>
      <c r="G317" s="372" t="str">
        <f t="shared" si="57"/>
        <v>项</v>
      </c>
      <c r="H317" s="372" t="str">
        <f t="shared" si="48"/>
        <v>204</v>
      </c>
      <c r="I317" s="372" t="str">
        <f t="shared" si="49"/>
        <v>20406</v>
      </c>
    </row>
    <row r="318" ht="36" hidden="1" customHeight="1" spans="1:9">
      <c r="A318" s="341">
        <v>2040650</v>
      </c>
      <c r="B318" s="336" t="s">
        <v>154</v>
      </c>
      <c r="C318" s="395">
        <v>0</v>
      </c>
      <c r="D318" s="490">
        <f t="shared" si="58"/>
        <v>0</v>
      </c>
      <c r="E318" s="488" t="str">
        <f t="shared" si="56"/>
        <v/>
      </c>
      <c r="F318" s="197" t="str">
        <f t="shared" si="47"/>
        <v>否</v>
      </c>
      <c r="G318" s="372" t="str">
        <f t="shared" si="57"/>
        <v>项</v>
      </c>
      <c r="H318" s="372" t="str">
        <f t="shared" si="48"/>
        <v>204</v>
      </c>
      <c r="I318" s="372" t="str">
        <f t="shared" si="49"/>
        <v>20406</v>
      </c>
    </row>
    <row r="319" ht="36" customHeight="1" spans="1:9">
      <c r="A319" s="341">
        <v>2040699</v>
      </c>
      <c r="B319" s="336" t="s">
        <v>339</v>
      </c>
      <c r="C319" s="388">
        <v>98</v>
      </c>
      <c r="D319" s="489">
        <v>255</v>
      </c>
      <c r="E319" s="488">
        <f t="shared" si="56"/>
        <v>1.60204081632653</v>
      </c>
      <c r="F319" s="197" t="str">
        <f t="shared" si="47"/>
        <v>是</v>
      </c>
      <c r="G319" s="372" t="str">
        <f t="shared" si="57"/>
        <v>项</v>
      </c>
      <c r="H319" s="372" t="str">
        <f t="shared" si="48"/>
        <v>204</v>
      </c>
      <c r="I319" s="372" t="str">
        <f t="shared" si="49"/>
        <v>20406</v>
      </c>
    </row>
    <row r="320" ht="36" hidden="1" customHeight="1" spans="1:9">
      <c r="A320" s="341">
        <v>20407</v>
      </c>
      <c r="B320" s="336" t="s">
        <v>340</v>
      </c>
      <c r="C320" s="337">
        <f>SUM(C321:C329)</f>
        <v>0</v>
      </c>
      <c r="D320" s="494">
        <f>SUM(D321:D329)</f>
        <v>0</v>
      </c>
      <c r="E320" s="488" t="str">
        <f t="shared" si="56"/>
        <v/>
      </c>
      <c r="F320" s="197" t="str">
        <f t="shared" si="47"/>
        <v>否</v>
      </c>
      <c r="G320" s="372" t="str">
        <f t="shared" si="57"/>
        <v>款</v>
      </c>
      <c r="H320" s="372" t="str">
        <f t="shared" si="48"/>
        <v>204</v>
      </c>
      <c r="I320" s="372" t="str">
        <f t="shared" si="49"/>
        <v>20407</v>
      </c>
    </row>
    <row r="321" ht="36" hidden="1" customHeight="1" spans="1:9">
      <c r="A321" s="341">
        <v>2040701</v>
      </c>
      <c r="B321" s="336" t="s">
        <v>145</v>
      </c>
      <c r="C321" s="395">
        <v>0</v>
      </c>
      <c r="D321" s="490">
        <f t="shared" ref="D321:D329" si="59">ROUND(J321-P321,0)</f>
        <v>0</v>
      </c>
      <c r="E321" s="488" t="str">
        <f t="shared" si="56"/>
        <v/>
      </c>
      <c r="F321" s="197" t="str">
        <f t="shared" si="47"/>
        <v>否</v>
      </c>
      <c r="G321" s="372" t="str">
        <f t="shared" si="57"/>
        <v>项</v>
      </c>
      <c r="H321" s="372" t="str">
        <f t="shared" si="48"/>
        <v>204</v>
      </c>
      <c r="I321" s="372" t="str">
        <f t="shared" si="49"/>
        <v>20407</v>
      </c>
    </row>
    <row r="322" ht="36" hidden="1" customHeight="1" spans="1:9">
      <c r="A322" s="341">
        <v>2040702</v>
      </c>
      <c r="B322" s="336" t="s">
        <v>146</v>
      </c>
      <c r="C322" s="395">
        <v>0</v>
      </c>
      <c r="D322" s="490">
        <f t="shared" si="59"/>
        <v>0</v>
      </c>
      <c r="E322" s="488" t="str">
        <f t="shared" si="56"/>
        <v/>
      </c>
      <c r="F322" s="197" t="str">
        <f t="shared" si="47"/>
        <v>否</v>
      </c>
      <c r="G322" s="372" t="str">
        <f t="shared" si="57"/>
        <v>项</v>
      </c>
      <c r="H322" s="372" t="str">
        <f t="shared" si="48"/>
        <v>204</v>
      </c>
      <c r="I322" s="372" t="str">
        <f t="shared" si="49"/>
        <v>20407</v>
      </c>
    </row>
    <row r="323" ht="36" hidden="1" customHeight="1" spans="1:9">
      <c r="A323" s="341">
        <v>2040703</v>
      </c>
      <c r="B323" s="336" t="s">
        <v>147</v>
      </c>
      <c r="C323" s="395">
        <v>0</v>
      </c>
      <c r="D323" s="490">
        <f t="shared" si="59"/>
        <v>0</v>
      </c>
      <c r="E323" s="488" t="str">
        <f t="shared" si="56"/>
        <v/>
      </c>
      <c r="F323" s="197" t="str">
        <f t="shared" si="47"/>
        <v>否</v>
      </c>
      <c r="G323" s="372" t="str">
        <f t="shared" si="57"/>
        <v>项</v>
      </c>
      <c r="H323" s="372" t="str">
        <f t="shared" si="48"/>
        <v>204</v>
      </c>
      <c r="I323" s="372" t="str">
        <f t="shared" si="49"/>
        <v>20407</v>
      </c>
    </row>
    <row r="324" ht="36" hidden="1" customHeight="1" spans="1:9">
      <c r="A324" s="341">
        <v>2040704</v>
      </c>
      <c r="B324" s="336" t="s">
        <v>1683</v>
      </c>
      <c r="C324" s="395">
        <v>0</v>
      </c>
      <c r="D324" s="490">
        <f t="shared" si="59"/>
        <v>0</v>
      </c>
      <c r="E324" s="488" t="str">
        <f t="shared" si="56"/>
        <v/>
      </c>
      <c r="F324" s="197" t="str">
        <f t="shared" ref="F324:F387" si="60">IF(LEN(A324)=3,"是",IF(B324&lt;&gt;"",IF(SUM(C324:D324)&lt;&gt;0,"是","否"),"是"))</f>
        <v>否</v>
      </c>
      <c r="G324" s="372" t="str">
        <f t="shared" si="57"/>
        <v>项</v>
      </c>
      <c r="H324" s="372" t="str">
        <f t="shared" ref="H324:H387" si="61">LEFT(A324,3)</f>
        <v>204</v>
      </c>
      <c r="I324" s="372" t="str">
        <f t="shared" ref="I324:I387" si="62">LEFT(A324,5)</f>
        <v>20407</v>
      </c>
    </row>
    <row r="325" ht="36" hidden="1" customHeight="1" spans="1:9">
      <c r="A325" s="341">
        <v>2040705</v>
      </c>
      <c r="B325" s="336" t="s">
        <v>1684</v>
      </c>
      <c r="C325" s="395">
        <v>0</v>
      </c>
      <c r="D325" s="490">
        <f t="shared" si="59"/>
        <v>0</v>
      </c>
      <c r="E325" s="488" t="str">
        <f t="shared" si="56"/>
        <v/>
      </c>
      <c r="F325" s="197" t="str">
        <f t="shared" si="60"/>
        <v>否</v>
      </c>
      <c r="G325" s="372" t="str">
        <f t="shared" si="57"/>
        <v>项</v>
      </c>
      <c r="H325" s="372" t="str">
        <f t="shared" si="61"/>
        <v>204</v>
      </c>
      <c r="I325" s="372" t="str">
        <f t="shared" si="62"/>
        <v>20407</v>
      </c>
    </row>
    <row r="326" ht="36" hidden="1" customHeight="1" spans="1:9">
      <c r="A326" s="341">
        <v>2040706</v>
      </c>
      <c r="B326" s="336" t="s">
        <v>343</v>
      </c>
      <c r="C326" s="395">
        <v>0</v>
      </c>
      <c r="D326" s="490">
        <f t="shared" si="59"/>
        <v>0</v>
      </c>
      <c r="E326" s="488" t="str">
        <f t="shared" si="56"/>
        <v/>
      </c>
      <c r="F326" s="197" t="str">
        <f t="shared" si="60"/>
        <v>否</v>
      </c>
      <c r="G326" s="372" t="str">
        <f t="shared" si="57"/>
        <v>项</v>
      </c>
      <c r="H326" s="372" t="str">
        <f t="shared" si="61"/>
        <v>204</v>
      </c>
      <c r="I326" s="372" t="str">
        <f t="shared" si="62"/>
        <v>20407</v>
      </c>
    </row>
    <row r="327" ht="36" hidden="1" customHeight="1" spans="1:9">
      <c r="A327" s="341">
        <v>2040707</v>
      </c>
      <c r="B327" s="336" t="s">
        <v>186</v>
      </c>
      <c r="C327" s="395">
        <v>0</v>
      </c>
      <c r="D327" s="490">
        <f t="shared" si="59"/>
        <v>0</v>
      </c>
      <c r="E327" s="488" t="str">
        <f t="shared" si="56"/>
        <v/>
      </c>
      <c r="F327" s="197" t="str">
        <f t="shared" si="60"/>
        <v>否</v>
      </c>
      <c r="G327" s="372" t="str">
        <f t="shared" si="57"/>
        <v>项</v>
      </c>
      <c r="H327" s="372" t="str">
        <f t="shared" si="61"/>
        <v>204</v>
      </c>
      <c r="I327" s="372" t="str">
        <f t="shared" si="62"/>
        <v>20407</v>
      </c>
    </row>
    <row r="328" ht="36" hidden="1" customHeight="1" spans="1:9">
      <c r="A328" s="341">
        <v>2040750</v>
      </c>
      <c r="B328" s="336" t="s">
        <v>154</v>
      </c>
      <c r="C328" s="395">
        <v>0</v>
      </c>
      <c r="D328" s="490">
        <f t="shared" si="59"/>
        <v>0</v>
      </c>
      <c r="E328" s="488" t="str">
        <f t="shared" si="56"/>
        <v/>
      </c>
      <c r="F328" s="197" t="str">
        <f t="shared" si="60"/>
        <v>否</v>
      </c>
      <c r="G328" s="372" t="str">
        <f t="shared" si="57"/>
        <v>项</v>
      </c>
      <c r="H328" s="372" t="str">
        <f t="shared" si="61"/>
        <v>204</v>
      </c>
      <c r="I328" s="372" t="str">
        <f t="shared" si="62"/>
        <v>20407</v>
      </c>
    </row>
    <row r="329" ht="36" hidden="1" customHeight="1" spans="1:9">
      <c r="A329" s="341">
        <v>2040799</v>
      </c>
      <c r="B329" s="336" t="s">
        <v>344</v>
      </c>
      <c r="C329" s="395">
        <v>0</v>
      </c>
      <c r="D329" s="490">
        <f t="shared" si="59"/>
        <v>0</v>
      </c>
      <c r="E329" s="488" t="str">
        <f t="shared" si="56"/>
        <v/>
      </c>
      <c r="F329" s="197" t="str">
        <f t="shared" si="60"/>
        <v>否</v>
      </c>
      <c r="G329" s="372" t="str">
        <f t="shared" si="57"/>
        <v>项</v>
      </c>
      <c r="H329" s="372" t="str">
        <f t="shared" si="61"/>
        <v>204</v>
      </c>
      <c r="I329" s="372" t="str">
        <f t="shared" si="62"/>
        <v>20407</v>
      </c>
    </row>
    <row r="330" ht="36" hidden="1" customHeight="1" spans="1:9">
      <c r="A330" s="341">
        <v>20408</v>
      </c>
      <c r="B330" s="336" t="s">
        <v>345</v>
      </c>
      <c r="C330" s="337">
        <f>SUM(C331:C339)</f>
        <v>0</v>
      </c>
      <c r="D330" s="494">
        <f>SUM(D331:D339)</f>
        <v>0</v>
      </c>
      <c r="E330" s="488" t="str">
        <f t="shared" si="56"/>
        <v/>
      </c>
      <c r="F330" s="197" t="str">
        <f t="shared" si="60"/>
        <v>否</v>
      </c>
      <c r="G330" s="372" t="str">
        <f t="shared" si="57"/>
        <v>款</v>
      </c>
      <c r="H330" s="372" t="str">
        <f t="shared" si="61"/>
        <v>204</v>
      </c>
      <c r="I330" s="372" t="str">
        <f t="shared" si="62"/>
        <v>20408</v>
      </c>
    </row>
    <row r="331" ht="36" hidden="1" customHeight="1" spans="1:9">
      <c r="A331" s="341">
        <v>2040801</v>
      </c>
      <c r="B331" s="336" t="s">
        <v>145</v>
      </c>
      <c r="C331" s="395">
        <v>0</v>
      </c>
      <c r="D331" s="490">
        <f t="shared" ref="D331:D339" si="63">ROUND(J331-P331,0)</f>
        <v>0</v>
      </c>
      <c r="E331" s="488" t="str">
        <f t="shared" si="56"/>
        <v/>
      </c>
      <c r="F331" s="197" t="str">
        <f t="shared" si="60"/>
        <v>否</v>
      </c>
      <c r="G331" s="372" t="str">
        <f t="shared" si="57"/>
        <v>项</v>
      </c>
      <c r="H331" s="372" t="str">
        <f t="shared" si="61"/>
        <v>204</v>
      </c>
      <c r="I331" s="372" t="str">
        <f t="shared" si="62"/>
        <v>20408</v>
      </c>
    </row>
    <row r="332" ht="36" hidden="1" customHeight="1" spans="1:9">
      <c r="A332" s="341">
        <v>2040802</v>
      </c>
      <c r="B332" s="336" t="s">
        <v>146</v>
      </c>
      <c r="C332" s="395">
        <v>0</v>
      </c>
      <c r="D332" s="490">
        <f t="shared" si="63"/>
        <v>0</v>
      </c>
      <c r="E332" s="488" t="str">
        <f t="shared" si="56"/>
        <v/>
      </c>
      <c r="F332" s="197" t="str">
        <f t="shared" si="60"/>
        <v>否</v>
      </c>
      <c r="G332" s="372" t="str">
        <f t="shared" si="57"/>
        <v>项</v>
      </c>
      <c r="H332" s="372" t="str">
        <f t="shared" si="61"/>
        <v>204</v>
      </c>
      <c r="I332" s="372" t="str">
        <f t="shared" si="62"/>
        <v>20408</v>
      </c>
    </row>
    <row r="333" ht="36" hidden="1" customHeight="1" spans="1:9">
      <c r="A333" s="341">
        <v>2040803</v>
      </c>
      <c r="B333" s="336" t="s">
        <v>147</v>
      </c>
      <c r="C333" s="395">
        <v>0</v>
      </c>
      <c r="D333" s="490">
        <f t="shared" si="63"/>
        <v>0</v>
      </c>
      <c r="E333" s="488" t="str">
        <f t="shared" si="56"/>
        <v/>
      </c>
      <c r="F333" s="197" t="str">
        <f t="shared" si="60"/>
        <v>否</v>
      </c>
      <c r="G333" s="372" t="str">
        <f t="shared" si="57"/>
        <v>项</v>
      </c>
      <c r="H333" s="372" t="str">
        <f t="shared" si="61"/>
        <v>204</v>
      </c>
      <c r="I333" s="372" t="str">
        <f t="shared" si="62"/>
        <v>20408</v>
      </c>
    </row>
    <row r="334" ht="36" hidden="1" customHeight="1" spans="1:9">
      <c r="A334" s="341">
        <v>2040804</v>
      </c>
      <c r="B334" s="336" t="s">
        <v>346</v>
      </c>
      <c r="C334" s="395">
        <v>0</v>
      </c>
      <c r="D334" s="490">
        <f t="shared" si="63"/>
        <v>0</v>
      </c>
      <c r="E334" s="488" t="str">
        <f t="shared" si="56"/>
        <v/>
      </c>
      <c r="F334" s="197" t="str">
        <f t="shared" si="60"/>
        <v>否</v>
      </c>
      <c r="G334" s="372" t="str">
        <f t="shared" si="57"/>
        <v>项</v>
      </c>
      <c r="H334" s="372" t="str">
        <f t="shared" si="61"/>
        <v>204</v>
      </c>
      <c r="I334" s="372" t="str">
        <f t="shared" si="62"/>
        <v>20408</v>
      </c>
    </row>
    <row r="335" ht="36" hidden="1" customHeight="1" spans="1:9">
      <c r="A335" s="341">
        <v>2040805</v>
      </c>
      <c r="B335" s="336" t="s">
        <v>347</v>
      </c>
      <c r="C335" s="395">
        <v>0</v>
      </c>
      <c r="D335" s="490">
        <f t="shared" si="63"/>
        <v>0</v>
      </c>
      <c r="E335" s="488" t="str">
        <f t="shared" si="56"/>
        <v/>
      </c>
      <c r="F335" s="197" t="str">
        <f t="shared" si="60"/>
        <v>否</v>
      </c>
      <c r="G335" s="372" t="str">
        <f t="shared" si="57"/>
        <v>项</v>
      </c>
      <c r="H335" s="372" t="str">
        <f t="shared" si="61"/>
        <v>204</v>
      </c>
      <c r="I335" s="372" t="str">
        <f t="shared" si="62"/>
        <v>20408</v>
      </c>
    </row>
    <row r="336" ht="36" hidden="1" customHeight="1" spans="1:9">
      <c r="A336" s="341">
        <v>2040806</v>
      </c>
      <c r="B336" s="336" t="s">
        <v>348</v>
      </c>
      <c r="C336" s="395">
        <v>0</v>
      </c>
      <c r="D336" s="490">
        <f t="shared" si="63"/>
        <v>0</v>
      </c>
      <c r="E336" s="488" t="str">
        <f t="shared" si="56"/>
        <v/>
      </c>
      <c r="F336" s="197" t="str">
        <f t="shared" si="60"/>
        <v>否</v>
      </c>
      <c r="G336" s="372" t="str">
        <f t="shared" si="57"/>
        <v>项</v>
      </c>
      <c r="H336" s="372" t="str">
        <f t="shared" si="61"/>
        <v>204</v>
      </c>
      <c r="I336" s="372" t="str">
        <f t="shared" si="62"/>
        <v>20408</v>
      </c>
    </row>
    <row r="337" ht="36" hidden="1" customHeight="1" spans="1:9">
      <c r="A337" s="341">
        <v>2040807</v>
      </c>
      <c r="B337" s="336" t="s">
        <v>186</v>
      </c>
      <c r="C337" s="395">
        <v>0</v>
      </c>
      <c r="D337" s="490">
        <f t="shared" si="63"/>
        <v>0</v>
      </c>
      <c r="E337" s="488" t="str">
        <f t="shared" si="56"/>
        <v/>
      </c>
      <c r="F337" s="197" t="str">
        <f t="shared" si="60"/>
        <v>否</v>
      </c>
      <c r="G337" s="372" t="str">
        <f t="shared" si="57"/>
        <v>项</v>
      </c>
      <c r="H337" s="372" t="str">
        <f t="shared" si="61"/>
        <v>204</v>
      </c>
      <c r="I337" s="372" t="str">
        <f t="shared" si="62"/>
        <v>20408</v>
      </c>
    </row>
    <row r="338" ht="36" hidden="1" customHeight="1" spans="1:9">
      <c r="A338" s="341">
        <v>2040850</v>
      </c>
      <c r="B338" s="336" t="s">
        <v>154</v>
      </c>
      <c r="C338" s="395">
        <v>0</v>
      </c>
      <c r="D338" s="490">
        <f t="shared" si="63"/>
        <v>0</v>
      </c>
      <c r="E338" s="488" t="str">
        <f t="shared" si="56"/>
        <v/>
      </c>
      <c r="F338" s="197" t="str">
        <f t="shared" si="60"/>
        <v>否</v>
      </c>
      <c r="G338" s="372" t="str">
        <f t="shared" si="57"/>
        <v>项</v>
      </c>
      <c r="H338" s="372" t="str">
        <f t="shared" si="61"/>
        <v>204</v>
      </c>
      <c r="I338" s="372" t="str">
        <f t="shared" si="62"/>
        <v>20408</v>
      </c>
    </row>
    <row r="339" ht="36" hidden="1" customHeight="1" spans="1:9">
      <c r="A339" s="341">
        <v>2040899</v>
      </c>
      <c r="B339" s="336" t="s">
        <v>349</v>
      </c>
      <c r="C339" s="395">
        <v>0</v>
      </c>
      <c r="D339" s="490">
        <f t="shared" si="63"/>
        <v>0</v>
      </c>
      <c r="E339" s="488" t="str">
        <f t="shared" si="56"/>
        <v/>
      </c>
      <c r="F339" s="197" t="str">
        <f t="shared" si="60"/>
        <v>否</v>
      </c>
      <c r="G339" s="372" t="str">
        <f t="shared" si="57"/>
        <v>项</v>
      </c>
      <c r="H339" s="372" t="str">
        <f t="shared" si="61"/>
        <v>204</v>
      </c>
      <c r="I339" s="372" t="str">
        <f t="shared" si="62"/>
        <v>20408</v>
      </c>
    </row>
    <row r="340" ht="36" hidden="1" customHeight="1" spans="1:9">
      <c r="A340" s="341">
        <v>20409</v>
      </c>
      <c r="B340" s="336" t="s">
        <v>350</v>
      </c>
      <c r="C340" s="337">
        <f>SUM(C341:C347)</f>
        <v>0</v>
      </c>
      <c r="D340" s="494">
        <f>SUM(D341:D347)</f>
        <v>0</v>
      </c>
      <c r="E340" s="488" t="str">
        <f t="shared" si="56"/>
        <v/>
      </c>
      <c r="F340" s="197" t="str">
        <f t="shared" si="60"/>
        <v>否</v>
      </c>
      <c r="G340" s="372" t="str">
        <f t="shared" si="57"/>
        <v>款</v>
      </c>
      <c r="H340" s="372" t="str">
        <f t="shared" si="61"/>
        <v>204</v>
      </c>
      <c r="I340" s="372" t="str">
        <f t="shared" si="62"/>
        <v>20409</v>
      </c>
    </row>
    <row r="341" ht="36" hidden="1" customHeight="1" spans="1:9">
      <c r="A341" s="341">
        <v>2040901</v>
      </c>
      <c r="B341" s="336" t="s">
        <v>145</v>
      </c>
      <c r="C341" s="395">
        <v>0</v>
      </c>
      <c r="D341" s="490">
        <f t="shared" ref="D341:D347" si="64">ROUND(J341-P341,0)</f>
        <v>0</v>
      </c>
      <c r="E341" s="488" t="str">
        <f t="shared" si="56"/>
        <v/>
      </c>
      <c r="F341" s="197" t="str">
        <f t="shared" si="60"/>
        <v>否</v>
      </c>
      <c r="G341" s="372" t="str">
        <f t="shared" si="57"/>
        <v>项</v>
      </c>
      <c r="H341" s="372" t="str">
        <f t="shared" si="61"/>
        <v>204</v>
      </c>
      <c r="I341" s="372" t="str">
        <f t="shared" si="62"/>
        <v>20409</v>
      </c>
    </row>
    <row r="342" ht="33" hidden="1" customHeight="1" spans="1:9">
      <c r="A342" s="341">
        <v>2040902</v>
      </c>
      <c r="B342" s="336" t="s">
        <v>146</v>
      </c>
      <c r="C342" s="395">
        <v>0</v>
      </c>
      <c r="D342" s="490">
        <f t="shared" si="64"/>
        <v>0</v>
      </c>
      <c r="E342" s="488" t="str">
        <f t="shared" si="56"/>
        <v/>
      </c>
      <c r="F342" s="197" t="str">
        <f t="shared" si="60"/>
        <v>否</v>
      </c>
      <c r="G342" s="372" t="str">
        <f t="shared" si="57"/>
        <v>项</v>
      </c>
      <c r="H342" s="372" t="str">
        <f t="shared" si="61"/>
        <v>204</v>
      </c>
      <c r="I342" s="372" t="str">
        <f t="shared" si="62"/>
        <v>20409</v>
      </c>
    </row>
    <row r="343" ht="36" hidden="1" customHeight="1" spans="1:9">
      <c r="A343" s="341">
        <v>2040903</v>
      </c>
      <c r="B343" s="336" t="s">
        <v>147</v>
      </c>
      <c r="C343" s="395">
        <v>0</v>
      </c>
      <c r="D343" s="490">
        <f t="shared" si="64"/>
        <v>0</v>
      </c>
      <c r="E343" s="488" t="str">
        <f t="shared" si="56"/>
        <v/>
      </c>
      <c r="F343" s="197" t="str">
        <f t="shared" si="60"/>
        <v>否</v>
      </c>
      <c r="G343" s="372" t="str">
        <f t="shared" si="57"/>
        <v>项</v>
      </c>
      <c r="H343" s="372" t="str">
        <f t="shared" si="61"/>
        <v>204</v>
      </c>
      <c r="I343" s="372" t="str">
        <f t="shared" si="62"/>
        <v>20409</v>
      </c>
    </row>
    <row r="344" ht="33" hidden="1" customHeight="1" spans="1:9">
      <c r="A344" s="341">
        <v>2040904</v>
      </c>
      <c r="B344" s="336" t="s">
        <v>351</v>
      </c>
      <c r="C344" s="395">
        <v>0</v>
      </c>
      <c r="D344" s="490">
        <f t="shared" si="64"/>
        <v>0</v>
      </c>
      <c r="E344" s="488" t="str">
        <f t="shared" si="56"/>
        <v/>
      </c>
      <c r="F344" s="197" t="str">
        <f t="shared" si="60"/>
        <v>否</v>
      </c>
      <c r="G344" s="372" t="str">
        <f t="shared" si="57"/>
        <v>项</v>
      </c>
      <c r="H344" s="372" t="str">
        <f t="shared" si="61"/>
        <v>204</v>
      </c>
      <c r="I344" s="372" t="str">
        <f t="shared" si="62"/>
        <v>20409</v>
      </c>
    </row>
    <row r="345" ht="33" hidden="1" customHeight="1" spans="1:9">
      <c r="A345" s="341">
        <v>2040905</v>
      </c>
      <c r="B345" s="336" t="s">
        <v>352</v>
      </c>
      <c r="C345" s="395">
        <v>0</v>
      </c>
      <c r="D345" s="490">
        <f t="shared" si="64"/>
        <v>0</v>
      </c>
      <c r="E345" s="488" t="str">
        <f t="shared" si="56"/>
        <v/>
      </c>
      <c r="F345" s="197" t="str">
        <f t="shared" si="60"/>
        <v>否</v>
      </c>
      <c r="G345" s="372" t="str">
        <f t="shared" si="57"/>
        <v>项</v>
      </c>
      <c r="H345" s="372" t="str">
        <f t="shared" si="61"/>
        <v>204</v>
      </c>
      <c r="I345" s="372" t="str">
        <f t="shared" si="62"/>
        <v>20409</v>
      </c>
    </row>
    <row r="346" ht="33" hidden="1" customHeight="1" spans="1:9">
      <c r="A346" s="341">
        <v>2040950</v>
      </c>
      <c r="B346" s="336" t="s">
        <v>154</v>
      </c>
      <c r="C346" s="395">
        <v>0</v>
      </c>
      <c r="D346" s="490">
        <f t="shared" si="64"/>
        <v>0</v>
      </c>
      <c r="E346" s="488" t="str">
        <f t="shared" si="56"/>
        <v/>
      </c>
      <c r="F346" s="197" t="str">
        <f t="shared" si="60"/>
        <v>否</v>
      </c>
      <c r="G346" s="372" t="str">
        <f t="shared" si="57"/>
        <v>项</v>
      </c>
      <c r="H346" s="372" t="str">
        <f t="shared" si="61"/>
        <v>204</v>
      </c>
      <c r="I346" s="372" t="str">
        <f t="shared" si="62"/>
        <v>20409</v>
      </c>
    </row>
    <row r="347" ht="33" hidden="1" customHeight="1" spans="1:9">
      <c r="A347" s="341">
        <v>2040999</v>
      </c>
      <c r="B347" s="336" t="s">
        <v>353</v>
      </c>
      <c r="C347" s="395">
        <v>0</v>
      </c>
      <c r="D347" s="490">
        <f t="shared" si="64"/>
        <v>0</v>
      </c>
      <c r="E347" s="488" t="str">
        <f t="shared" si="56"/>
        <v/>
      </c>
      <c r="F347" s="197" t="str">
        <f t="shared" si="60"/>
        <v>否</v>
      </c>
      <c r="G347" s="372" t="str">
        <f t="shared" si="57"/>
        <v>项</v>
      </c>
      <c r="H347" s="372" t="str">
        <f t="shared" si="61"/>
        <v>204</v>
      </c>
      <c r="I347" s="372" t="str">
        <f t="shared" si="62"/>
        <v>20409</v>
      </c>
    </row>
    <row r="348" ht="36" hidden="1" customHeight="1" spans="1:9">
      <c r="A348" s="341">
        <v>20410</v>
      </c>
      <c r="B348" s="336" t="s">
        <v>354</v>
      </c>
      <c r="C348" s="337">
        <f>SUM(C349:C353)</f>
        <v>0</v>
      </c>
      <c r="D348" s="494">
        <f>SUM(D349:D353)</f>
        <v>0</v>
      </c>
      <c r="E348" s="488" t="str">
        <f t="shared" si="56"/>
        <v/>
      </c>
      <c r="F348" s="197" t="str">
        <f t="shared" si="60"/>
        <v>否</v>
      </c>
      <c r="G348" s="372" t="str">
        <f t="shared" si="57"/>
        <v>款</v>
      </c>
      <c r="H348" s="372" t="str">
        <f t="shared" si="61"/>
        <v>204</v>
      </c>
      <c r="I348" s="372" t="str">
        <f t="shared" si="62"/>
        <v>20410</v>
      </c>
    </row>
    <row r="349" ht="36" hidden="1" customHeight="1" spans="1:9">
      <c r="A349" s="341">
        <v>2041001</v>
      </c>
      <c r="B349" s="336" t="s">
        <v>145</v>
      </c>
      <c r="C349" s="395">
        <v>0</v>
      </c>
      <c r="D349" s="490">
        <f t="shared" ref="D349:D353" si="65">ROUND(J349-P349,0)</f>
        <v>0</v>
      </c>
      <c r="E349" s="488" t="str">
        <f t="shared" si="56"/>
        <v/>
      </c>
      <c r="F349" s="197" t="str">
        <f t="shared" si="60"/>
        <v>否</v>
      </c>
      <c r="G349" s="372" t="str">
        <f t="shared" si="57"/>
        <v>项</v>
      </c>
      <c r="H349" s="372" t="str">
        <f t="shared" si="61"/>
        <v>204</v>
      </c>
      <c r="I349" s="372" t="str">
        <f t="shared" si="62"/>
        <v>20410</v>
      </c>
    </row>
    <row r="350" ht="33" hidden="1" customHeight="1" spans="1:9">
      <c r="A350" s="341">
        <v>2041002</v>
      </c>
      <c r="B350" s="336" t="s">
        <v>146</v>
      </c>
      <c r="C350" s="395">
        <v>0</v>
      </c>
      <c r="D350" s="490">
        <f t="shared" si="65"/>
        <v>0</v>
      </c>
      <c r="E350" s="488" t="str">
        <f t="shared" si="56"/>
        <v/>
      </c>
      <c r="F350" s="197" t="str">
        <f t="shared" si="60"/>
        <v>否</v>
      </c>
      <c r="G350" s="372" t="str">
        <f t="shared" si="57"/>
        <v>项</v>
      </c>
      <c r="H350" s="372" t="str">
        <f t="shared" si="61"/>
        <v>204</v>
      </c>
      <c r="I350" s="372" t="str">
        <f t="shared" si="62"/>
        <v>20410</v>
      </c>
    </row>
    <row r="351" ht="33" hidden="1" customHeight="1" spans="1:9">
      <c r="A351" s="341">
        <v>2041006</v>
      </c>
      <c r="B351" s="336" t="s">
        <v>186</v>
      </c>
      <c r="C351" s="395">
        <v>0</v>
      </c>
      <c r="D351" s="490">
        <f t="shared" si="65"/>
        <v>0</v>
      </c>
      <c r="E351" s="488" t="str">
        <f t="shared" si="56"/>
        <v/>
      </c>
      <c r="F351" s="197" t="str">
        <f t="shared" si="60"/>
        <v>否</v>
      </c>
      <c r="G351" s="372" t="str">
        <f t="shared" si="57"/>
        <v>项</v>
      </c>
      <c r="H351" s="372" t="str">
        <f t="shared" si="61"/>
        <v>204</v>
      </c>
      <c r="I351" s="372" t="str">
        <f t="shared" si="62"/>
        <v>20410</v>
      </c>
    </row>
    <row r="352" ht="33" hidden="1" customHeight="1" spans="1:9">
      <c r="A352" s="341">
        <v>2041007</v>
      </c>
      <c r="B352" s="336" t="s">
        <v>355</v>
      </c>
      <c r="C352" s="395">
        <v>0</v>
      </c>
      <c r="D352" s="490">
        <f t="shared" si="65"/>
        <v>0</v>
      </c>
      <c r="E352" s="488" t="str">
        <f t="shared" si="56"/>
        <v/>
      </c>
      <c r="F352" s="197" t="str">
        <f t="shared" si="60"/>
        <v>否</v>
      </c>
      <c r="G352" s="372" t="str">
        <f t="shared" si="57"/>
        <v>项</v>
      </c>
      <c r="H352" s="372" t="str">
        <f t="shared" si="61"/>
        <v>204</v>
      </c>
      <c r="I352" s="372" t="str">
        <f t="shared" si="62"/>
        <v>20410</v>
      </c>
    </row>
    <row r="353" ht="33" hidden="1" customHeight="1" spans="1:9">
      <c r="A353" s="341">
        <v>2041099</v>
      </c>
      <c r="B353" s="336" t="s">
        <v>356</v>
      </c>
      <c r="C353" s="395">
        <v>0</v>
      </c>
      <c r="D353" s="490">
        <f t="shared" si="65"/>
        <v>0</v>
      </c>
      <c r="E353" s="488" t="str">
        <f t="shared" si="56"/>
        <v/>
      </c>
      <c r="F353" s="197" t="str">
        <f t="shared" si="60"/>
        <v>否</v>
      </c>
      <c r="G353" s="372" t="str">
        <f t="shared" si="57"/>
        <v>项</v>
      </c>
      <c r="H353" s="372" t="str">
        <f t="shared" si="61"/>
        <v>204</v>
      </c>
      <c r="I353" s="372" t="str">
        <f t="shared" si="62"/>
        <v>20410</v>
      </c>
    </row>
    <row r="354" ht="33" customHeight="1" spans="1:9">
      <c r="A354" s="341">
        <v>20499</v>
      </c>
      <c r="B354" s="336" t="s">
        <v>357</v>
      </c>
      <c r="C354" s="487">
        <f>SUM(C355:C356)</f>
        <v>16</v>
      </c>
      <c r="D354" s="487">
        <f>SUM(D355:D356)</f>
        <v>55</v>
      </c>
      <c r="E354" s="488">
        <f t="shared" si="56"/>
        <v>2.4375</v>
      </c>
      <c r="F354" s="197" t="str">
        <f t="shared" si="60"/>
        <v>是</v>
      </c>
      <c r="G354" s="372" t="str">
        <f t="shared" si="57"/>
        <v>款</v>
      </c>
      <c r="H354" s="372" t="str">
        <f t="shared" si="61"/>
        <v>204</v>
      </c>
      <c r="I354" s="372" t="str">
        <f t="shared" si="62"/>
        <v>20499</v>
      </c>
    </row>
    <row r="355" ht="33" hidden="1" customHeight="1" spans="1:9">
      <c r="A355" s="341">
        <v>2049902</v>
      </c>
      <c r="B355" s="336" t="s">
        <v>1685</v>
      </c>
      <c r="C355" s="395"/>
      <c r="D355" s="490">
        <f>ROUND(J355-P355,0)</f>
        <v>0</v>
      </c>
      <c r="E355" s="488" t="str">
        <f t="shared" si="56"/>
        <v/>
      </c>
      <c r="F355" s="197" t="str">
        <f t="shared" si="60"/>
        <v>否</v>
      </c>
      <c r="G355" s="372" t="str">
        <f t="shared" si="57"/>
        <v>项</v>
      </c>
      <c r="H355" s="372" t="str">
        <f t="shared" si="61"/>
        <v>204</v>
      </c>
      <c r="I355" s="372" t="str">
        <f t="shared" si="62"/>
        <v>20499</v>
      </c>
    </row>
    <row r="356" ht="36" customHeight="1" spans="1:9">
      <c r="A356" s="498">
        <v>2049999</v>
      </c>
      <c r="B356" s="336" t="s">
        <v>358</v>
      </c>
      <c r="C356" s="388">
        <v>16</v>
      </c>
      <c r="D356" s="489">
        <v>55</v>
      </c>
      <c r="E356" s="488">
        <f t="shared" si="56"/>
        <v>2.4375</v>
      </c>
      <c r="F356" s="197" t="str">
        <f t="shared" si="60"/>
        <v>是</v>
      </c>
      <c r="G356" s="372" t="str">
        <f t="shared" si="57"/>
        <v>项</v>
      </c>
      <c r="H356" s="372" t="str">
        <f t="shared" si="61"/>
        <v>204</v>
      </c>
      <c r="I356" s="372" t="str">
        <f t="shared" si="62"/>
        <v>20499</v>
      </c>
    </row>
    <row r="357" ht="33" customHeight="1" spans="1:9">
      <c r="A357" s="349">
        <v>205</v>
      </c>
      <c r="B357" s="331" t="s">
        <v>90</v>
      </c>
      <c r="C357" s="485">
        <f>SUM(C358,C363,C370,C376,C382,C386,C390,C394,C400,C407)</f>
        <v>63365</v>
      </c>
      <c r="D357" s="485">
        <f>SUM(D358,D363,D370,D376,D382,D386,D390,D394,D400,D407)</f>
        <v>61132</v>
      </c>
      <c r="E357" s="486">
        <f t="shared" si="56"/>
        <v>-0.0352402745995424</v>
      </c>
      <c r="F357" s="197" t="str">
        <f t="shared" si="60"/>
        <v>是</v>
      </c>
      <c r="G357" s="372" t="str">
        <f t="shared" si="57"/>
        <v>类</v>
      </c>
      <c r="H357" s="372" t="str">
        <f t="shared" si="61"/>
        <v>205</v>
      </c>
      <c r="I357" s="372" t="str">
        <f t="shared" si="62"/>
        <v>205</v>
      </c>
    </row>
    <row r="358" ht="33" customHeight="1" spans="1:9">
      <c r="A358" s="341">
        <v>20501</v>
      </c>
      <c r="B358" s="336" t="s">
        <v>359</v>
      </c>
      <c r="C358" s="487">
        <f>SUM(C359:C362)</f>
        <v>335</v>
      </c>
      <c r="D358" s="487">
        <f>SUM(D359:D362)</f>
        <v>252</v>
      </c>
      <c r="E358" s="488">
        <f t="shared" si="56"/>
        <v>-0.247761194029851</v>
      </c>
      <c r="F358" s="197" t="str">
        <f t="shared" si="60"/>
        <v>是</v>
      </c>
      <c r="G358" s="372" t="str">
        <f t="shared" si="57"/>
        <v>款</v>
      </c>
      <c r="H358" s="372" t="str">
        <f t="shared" si="61"/>
        <v>205</v>
      </c>
      <c r="I358" s="372" t="str">
        <f t="shared" si="62"/>
        <v>20501</v>
      </c>
    </row>
    <row r="359" ht="36" customHeight="1" spans="1:9">
      <c r="A359" s="341">
        <v>2050101</v>
      </c>
      <c r="B359" s="336" t="s">
        <v>145</v>
      </c>
      <c r="C359" s="388">
        <v>273</v>
      </c>
      <c r="D359" s="489">
        <v>252</v>
      </c>
      <c r="E359" s="488">
        <f t="shared" si="56"/>
        <v>-0.0769230769230769</v>
      </c>
      <c r="F359" s="197" t="str">
        <f t="shared" si="60"/>
        <v>是</v>
      </c>
      <c r="G359" s="372" t="str">
        <f t="shared" si="57"/>
        <v>项</v>
      </c>
      <c r="H359" s="372" t="str">
        <f t="shared" si="61"/>
        <v>205</v>
      </c>
      <c r="I359" s="372" t="str">
        <f t="shared" si="62"/>
        <v>20501</v>
      </c>
    </row>
    <row r="360" ht="33" hidden="1" customHeight="1" spans="1:9">
      <c r="A360" s="341">
        <v>2050102</v>
      </c>
      <c r="B360" s="336" t="s">
        <v>146</v>
      </c>
      <c r="C360" s="395">
        <v>0</v>
      </c>
      <c r="D360" s="490">
        <f>ROUND(J360-P360,0)</f>
        <v>0</v>
      </c>
      <c r="E360" s="488" t="str">
        <f t="shared" si="56"/>
        <v/>
      </c>
      <c r="F360" s="197" t="str">
        <f t="shared" si="60"/>
        <v>否</v>
      </c>
      <c r="G360" s="372" t="str">
        <f t="shared" si="57"/>
        <v>项</v>
      </c>
      <c r="H360" s="372" t="str">
        <f t="shared" si="61"/>
        <v>205</v>
      </c>
      <c r="I360" s="372" t="str">
        <f t="shared" si="62"/>
        <v>20501</v>
      </c>
    </row>
    <row r="361" ht="36" hidden="1" customHeight="1" spans="1:9">
      <c r="A361" s="341">
        <v>2050103</v>
      </c>
      <c r="B361" s="336" t="s">
        <v>147</v>
      </c>
      <c r="C361" s="395">
        <v>0</v>
      </c>
      <c r="D361" s="490">
        <f>ROUND(J361-P361,0)</f>
        <v>0</v>
      </c>
      <c r="E361" s="488" t="str">
        <f t="shared" si="56"/>
        <v/>
      </c>
      <c r="F361" s="197" t="str">
        <f t="shared" si="60"/>
        <v>否</v>
      </c>
      <c r="G361" s="372" t="str">
        <f t="shared" si="57"/>
        <v>项</v>
      </c>
      <c r="H361" s="372" t="str">
        <f t="shared" si="61"/>
        <v>205</v>
      </c>
      <c r="I361" s="372" t="str">
        <f t="shared" si="62"/>
        <v>20501</v>
      </c>
    </row>
    <row r="362" ht="36" customHeight="1" spans="1:9">
      <c r="A362" s="341">
        <v>2050199</v>
      </c>
      <c r="B362" s="336" t="s">
        <v>360</v>
      </c>
      <c r="C362" s="388">
        <v>62</v>
      </c>
      <c r="D362" s="489"/>
      <c r="E362" s="488">
        <f t="shared" si="56"/>
        <v>-1</v>
      </c>
      <c r="F362" s="197" t="str">
        <f t="shared" si="60"/>
        <v>是</v>
      </c>
      <c r="G362" s="372" t="str">
        <f t="shared" si="57"/>
        <v>项</v>
      </c>
      <c r="H362" s="372" t="str">
        <f t="shared" si="61"/>
        <v>205</v>
      </c>
      <c r="I362" s="372" t="str">
        <f t="shared" si="62"/>
        <v>20501</v>
      </c>
    </row>
    <row r="363" ht="36" customHeight="1" spans="1:9">
      <c r="A363" s="341">
        <v>20502</v>
      </c>
      <c r="B363" s="336" t="s">
        <v>361</v>
      </c>
      <c r="C363" s="487">
        <f>SUM(C364:C369)</f>
        <v>61550</v>
      </c>
      <c r="D363" s="487">
        <f>SUM(D364:D369)</f>
        <v>56900</v>
      </c>
      <c r="E363" s="488">
        <f t="shared" si="56"/>
        <v>-0.0755483346872461</v>
      </c>
      <c r="F363" s="197" t="str">
        <f t="shared" si="60"/>
        <v>是</v>
      </c>
      <c r="G363" s="372" t="str">
        <f t="shared" si="57"/>
        <v>款</v>
      </c>
      <c r="H363" s="372" t="str">
        <f t="shared" si="61"/>
        <v>205</v>
      </c>
      <c r="I363" s="372" t="str">
        <f t="shared" si="62"/>
        <v>20502</v>
      </c>
    </row>
    <row r="364" ht="36" customHeight="1" spans="1:9">
      <c r="A364" s="341">
        <v>2050201</v>
      </c>
      <c r="B364" s="336" t="s">
        <v>362</v>
      </c>
      <c r="C364" s="388">
        <v>1961</v>
      </c>
      <c r="D364" s="489">
        <v>2432</v>
      </c>
      <c r="E364" s="488">
        <f t="shared" si="56"/>
        <v>0.240183579806221</v>
      </c>
      <c r="F364" s="197" t="str">
        <f t="shared" si="60"/>
        <v>是</v>
      </c>
      <c r="G364" s="372" t="str">
        <f t="shared" si="57"/>
        <v>项</v>
      </c>
      <c r="H364" s="372" t="str">
        <f t="shared" si="61"/>
        <v>205</v>
      </c>
      <c r="I364" s="372" t="str">
        <f t="shared" si="62"/>
        <v>20502</v>
      </c>
    </row>
    <row r="365" ht="36" customHeight="1" spans="1:9">
      <c r="A365" s="341">
        <v>2050202</v>
      </c>
      <c r="B365" s="336" t="s">
        <v>363</v>
      </c>
      <c r="C365" s="388">
        <v>27188</v>
      </c>
      <c r="D365" s="489">
        <v>23993</v>
      </c>
      <c r="E365" s="488">
        <f t="shared" si="56"/>
        <v>-0.117515080182433</v>
      </c>
      <c r="F365" s="197" t="str">
        <f t="shared" si="60"/>
        <v>是</v>
      </c>
      <c r="G365" s="372" t="str">
        <f t="shared" si="57"/>
        <v>项</v>
      </c>
      <c r="H365" s="372" t="str">
        <f t="shared" si="61"/>
        <v>205</v>
      </c>
      <c r="I365" s="372" t="str">
        <f t="shared" si="62"/>
        <v>20502</v>
      </c>
    </row>
    <row r="366" ht="36" customHeight="1" spans="1:9">
      <c r="A366" s="341">
        <v>2050203</v>
      </c>
      <c r="B366" s="336" t="s">
        <v>364</v>
      </c>
      <c r="C366" s="388">
        <v>16460</v>
      </c>
      <c r="D366" s="489">
        <v>15409</v>
      </c>
      <c r="E366" s="488">
        <f t="shared" si="56"/>
        <v>-0.0638517618469016</v>
      </c>
      <c r="F366" s="197" t="str">
        <f t="shared" si="60"/>
        <v>是</v>
      </c>
      <c r="G366" s="372" t="str">
        <f t="shared" si="57"/>
        <v>项</v>
      </c>
      <c r="H366" s="372" t="str">
        <f t="shared" si="61"/>
        <v>205</v>
      </c>
      <c r="I366" s="372" t="str">
        <f t="shared" si="62"/>
        <v>20502</v>
      </c>
    </row>
    <row r="367" ht="36" customHeight="1" spans="1:9">
      <c r="A367" s="341">
        <v>2050204</v>
      </c>
      <c r="B367" s="336" t="s">
        <v>365</v>
      </c>
      <c r="C367" s="388">
        <v>9029</v>
      </c>
      <c r="D367" s="489">
        <v>7628</v>
      </c>
      <c r="E367" s="488">
        <f t="shared" si="56"/>
        <v>-0.155166685125706</v>
      </c>
      <c r="F367" s="197" t="str">
        <f t="shared" si="60"/>
        <v>是</v>
      </c>
      <c r="G367" s="372" t="str">
        <f t="shared" si="57"/>
        <v>项</v>
      </c>
      <c r="H367" s="372" t="str">
        <f t="shared" si="61"/>
        <v>205</v>
      </c>
      <c r="I367" s="372" t="str">
        <f t="shared" si="62"/>
        <v>20502</v>
      </c>
    </row>
    <row r="368" ht="36" customHeight="1" spans="1:9">
      <c r="A368" s="341">
        <v>2050205</v>
      </c>
      <c r="B368" s="336" t="s">
        <v>366</v>
      </c>
      <c r="C368" s="388">
        <v>7</v>
      </c>
      <c r="D368" s="489"/>
      <c r="E368" s="488">
        <f t="shared" si="56"/>
        <v>-1</v>
      </c>
      <c r="F368" s="197" t="str">
        <f t="shared" si="60"/>
        <v>是</v>
      </c>
      <c r="G368" s="372" t="str">
        <f t="shared" si="57"/>
        <v>项</v>
      </c>
      <c r="H368" s="372" t="str">
        <f t="shared" si="61"/>
        <v>205</v>
      </c>
      <c r="I368" s="372" t="str">
        <f t="shared" si="62"/>
        <v>20502</v>
      </c>
    </row>
    <row r="369" ht="36" customHeight="1" spans="1:9">
      <c r="A369" s="341">
        <v>2050299</v>
      </c>
      <c r="B369" s="336" t="s">
        <v>369</v>
      </c>
      <c r="C369" s="388">
        <v>6905</v>
      </c>
      <c r="D369" s="489">
        <v>7438</v>
      </c>
      <c r="E369" s="488">
        <f t="shared" si="56"/>
        <v>0.0771904417089067</v>
      </c>
      <c r="F369" s="197" t="str">
        <f t="shared" si="60"/>
        <v>是</v>
      </c>
      <c r="G369" s="372" t="str">
        <f t="shared" si="57"/>
        <v>项</v>
      </c>
      <c r="H369" s="372" t="str">
        <f t="shared" si="61"/>
        <v>205</v>
      </c>
      <c r="I369" s="372" t="str">
        <f t="shared" si="62"/>
        <v>20502</v>
      </c>
    </row>
    <row r="370" ht="36" customHeight="1" spans="1:9">
      <c r="A370" s="341">
        <v>20503</v>
      </c>
      <c r="B370" s="336" t="s">
        <v>370</v>
      </c>
      <c r="C370" s="487">
        <f>SUM(C371:C375)</f>
        <v>334</v>
      </c>
      <c r="D370" s="487">
        <f>SUM(D371:D375)</f>
        <v>1549</v>
      </c>
      <c r="E370" s="488">
        <f t="shared" ref="E370:E433" si="66">IF(C370&lt;&gt;0,D370/C370-1,"")</f>
        <v>3.6377245508982</v>
      </c>
      <c r="F370" s="197" t="str">
        <f t="shared" si="60"/>
        <v>是</v>
      </c>
      <c r="G370" s="372" t="str">
        <f t="shared" ref="G370:G433" si="67">IF(LEN(A370)=3,"类",IF(LEN(A370)=5,"款","项"))</f>
        <v>款</v>
      </c>
      <c r="H370" s="372" t="str">
        <f t="shared" si="61"/>
        <v>205</v>
      </c>
      <c r="I370" s="372" t="str">
        <f t="shared" si="62"/>
        <v>20503</v>
      </c>
    </row>
    <row r="371" ht="36" hidden="1" customHeight="1" spans="1:9">
      <c r="A371" s="341">
        <v>2050301</v>
      </c>
      <c r="B371" s="336" t="s">
        <v>371</v>
      </c>
      <c r="C371" s="395">
        <v>0</v>
      </c>
      <c r="D371" s="490">
        <f t="shared" ref="D371:D375" si="68">ROUND(J371-P371,0)</f>
        <v>0</v>
      </c>
      <c r="E371" s="488" t="str">
        <f t="shared" si="66"/>
        <v/>
      </c>
      <c r="F371" s="197" t="str">
        <f t="shared" si="60"/>
        <v>否</v>
      </c>
      <c r="G371" s="372" t="str">
        <f t="shared" si="67"/>
        <v>项</v>
      </c>
      <c r="H371" s="372" t="str">
        <f t="shared" si="61"/>
        <v>205</v>
      </c>
      <c r="I371" s="372" t="str">
        <f t="shared" si="62"/>
        <v>20503</v>
      </c>
    </row>
    <row r="372" ht="36" customHeight="1" spans="1:9">
      <c r="A372" s="341">
        <v>2050302</v>
      </c>
      <c r="B372" s="336" t="s">
        <v>372</v>
      </c>
      <c r="C372" s="388">
        <v>334</v>
      </c>
      <c r="D372" s="489">
        <v>1549</v>
      </c>
      <c r="E372" s="488">
        <f t="shared" si="66"/>
        <v>3.6377245508982</v>
      </c>
      <c r="F372" s="197" t="str">
        <f t="shared" si="60"/>
        <v>是</v>
      </c>
      <c r="G372" s="372" t="str">
        <f t="shared" si="67"/>
        <v>项</v>
      </c>
      <c r="H372" s="372" t="str">
        <f t="shared" si="61"/>
        <v>205</v>
      </c>
      <c r="I372" s="372" t="str">
        <f t="shared" si="62"/>
        <v>20503</v>
      </c>
    </row>
    <row r="373" ht="36" hidden="1" customHeight="1" spans="1:9">
      <c r="A373" s="341">
        <v>2050303</v>
      </c>
      <c r="B373" s="336" t="s">
        <v>373</v>
      </c>
      <c r="C373" s="395">
        <v>0</v>
      </c>
      <c r="D373" s="490">
        <f t="shared" si="68"/>
        <v>0</v>
      </c>
      <c r="E373" s="488" t="str">
        <f t="shared" si="66"/>
        <v/>
      </c>
      <c r="F373" s="197" t="str">
        <f t="shared" si="60"/>
        <v>否</v>
      </c>
      <c r="G373" s="372" t="str">
        <f t="shared" si="67"/>
        <v>项</v>
      </c>
      <c r="H373" s="372" t="str">
        <f t="shared" si="61"/>
        <v>205</v>
      </c>
      <c r="I373" s="372" t="str">
        <f t="shared" si="62"/>
        <v>20503</v>
      </c>
    </row>
    <row r="374" s="474" customFormat="1" ht="36" hidden="1" customHeight="1" spans="1:10">
      <c r="A374" s="341">
        <v>2050305</v>
      </c>
      <c r="B374" s="336" t="s">
        <v>375</v>
      </c>
      <c r="C374" s="395">
        <v>0</v>
      </c>
      <c r="D374" s="490">
        <f t="shared" si="68"/>
        <v>0</v>
      </c>
      <c r="E374" s="488" t="str">
        <f t="shared" si="66"/>
        <v/>
      </c>
      <c r="F374" s="197" t="str">
        <f t="shared" si="60"/>
        <v>否</v>
      </c>
      <c r="G374" s="372" t="str">
        <f t="shared" si="67"/>
        <v>项</v>
      </c>
      <c r="H374" s="372" t="str">
        <f t="shared" si="61"/>
        <v>205</v>
      </c>
      <c r="I374" s="372" t="str">
        <f t="shared" si="62"/>
        <v>20503</v>
      </c>
      <c r="J374" s="372"/>
    </row>
    <row r="375" ht="36" hidden="1" customHeight="1" spans="1:9">
      <c r="A375" s="341">
        <v>2050399</v>
      </c>
      <c r="B375" s="336" t="s">
        <v>376</v>
      </c>
      <c r="C375" s="395">
        <v>0</v>
      </c>
      <c r="D375" s="490">
        <f t="shared" si="68"/>
        <v>0</v>
      </c>
      <c r="E375" s="488" t="str">
        <f t="shared" si="66"/>
        <v/>
      </c>
      <c r="F375" s="197" t="str">
        <f t="shared" si="60"/>
        <v>否</v>
      </c>
      <c r="G375" s="372" t="str">
        <f t="shared" si="67"/>
        <v>项</v>
      </c>
      <c r="H375" s="372" t="str">
        <f t="shared" si="61"/>
        <v>205</v>
      </c>
      <c r="I375" s="372" t="str">
        <f t="shared" si="62"/>
        <v>20503</v>
      </c>
    </row>
    <row r="376" ht="36" hidden="1" customHeight="1" spans="1:9">
      <c r="A376" s="341">
        <v>20504</v>
      </c>
      <c r="B376" s="336" t="s">
        <v>377</v>
      </c>
      <c r="C376" s="337">
        <f>SUM(C377:C381)</f>
        <v>0</v>
      </c>
      <c r="D376" s="494">
        <f>SUM(D377:D381)</f>
        <v>0</v>
      </c>
      <c r="E376" s="488" t="str">
        <f t="shared" si="66"/>
        <v/>
      </c>
      <c r="F376" s="197" t="str">
        <f t="shared" si="60"/>
        <v>否</v>
      </c>
      <c r="G376" s="372" t="str">
        <f t="shared" si="67"/>
        <v>款</v>
      </c>
      <c r="H376" s="372" t="str">
        <f t="shared" si="61"/>
        <v>205</v>
      </c>
      <c r="I376" s="372" t="str">
        <f t="shared" si="62"/>
        <v>20504</v>
      </c>
    </row>
    <row r="377" s="474" customFormat="1" ht="36" hidden="1" customHeight="1" spans="1:16">
      <c r="A377" s="341">
        <v>2050401</v>
      </c>
      <c r="B377" s="336" t="s">
        <v>378</v>
      </c>
      <c r="C377" s="395">
        <v>0</v>
      </c>
      <c r="D377" s="490">
        <f t="shared" ref="D377:D381" si="69">ROUND(J377-P377,0)</f>
        <v>0</v>
      </c>
      <c r="E377" s="488" t="str">
        <f t="shared" si="66"/>
        <v/>
      </c>
      <c r="F377" s="197" t="str">
        <f t="shared" si="60"/>
        <v>否</v>
      </c>
      <c r="G377" s="372" t="str">
        <f t="shared" si="67"/>
        <v>项</v>
      </c>
      <c r="H377" s="372" t="str">
        <f t="shared" si="61"/>
        <v>205</v>
      </c>
      <c r="I377" s="372" t="str">
        <f t="shared" si="62"/>
        <v>20504</v>
      </c>
      <c r="J377" s="372"/>
      <c r="K377" s="372"/>
      <c r="L377" s="372"/>
      <c r="M377" s="372"/>
      <c r="N377" s="372"/>
      <c r="O377" s="372"/>
      <c r="P377" s="372"/>
    </row>
    <row r="378" ht="33" hidden="1" customHeight="1" spans="1:9">
      <c r="A378" s="341">
        <v>2050402</v>
      </c>
      <c r="B378" s="336" t="s">
        <v>379</v>
      </c>
      <c r="C378" s="395">
        <v>0</v>
      </c>
      <c r="D378" s="490">
        <f t="shared" si="69"/>
        <v>0</v>
      </c>
      <c r="E378" s="488" t="str">
        <f t="shared" si="66"/>
        <v/>
      </c>
      <c r="F378" s="197" t="str">
        <f t="shared" si="60"/>
        <v>否</v>
      </c>
      <c r="G378" s="372" t="str">
        <f t="shared" si="67"/>
        <v>项</v>
      </c>
      <c r="H378" s="372" t="str">
        <f t="shared" si="61"/>
        <v>205</v>
      </c>
      <c r="I378" s="372" t="str">
        <f t="shared" si="62"/>
        <v>20504</v>
      </c>
    </row>
    <row r="379" ht="33" hidden="1" customHeight="1" spans="1:9">
      <c r="A379" s="341">
        <v>2050403</v>
      </c>
      <c r="B379" s="336" t="s">
        <v>380</v>
      </c>
      <c r="C379" s="395">
        <v>0</v>
      </c>
      <c r="D379" s="490">
        <f t="shared" si="69"/>
        <v>0</v>
      </c>
      <c r="E379" s="488" t="str">
        <f t="shared" si="66"/>
        <v/>
      </c>
      <c r="F379" s="197" t="str">
        <f t="shared" si="60"/>
        <v>否</v>
      </c>
      <c r="G379" s="372" t="str">
        <f t="shared" si="67"/>
        <v>项</v>
      </c>
      <c r="H379" s="372" t="str">
        <f t="shared" si="61"/>
        <v>205</v>
      </c>
      <c r="I379" s="372" t="str">
        <f t="shared" si="62"/>
        <v>20504</v>
      </c>
    </row>
    <row r="380" ht="36" hidden="1" customHeight="1" spans="1:9">
      <c r="A380" s="341">
        <v>2050404</v>
      </c>
      <c r="B380" s="336" t="s">
        <v>381</v>
      </c>
      <c r="C380" s="395">
        <v>0</v>
      </c>
      <c r="D380" s="490">
        <f t="shared" si="69"/>
        <v>0</v>
      </c>
      <c r="E380" s="488" t="str">
        <f t="shared" si="66"/>
        <v/>
      </c>
      <c r="F380" s="197" t="str">
        <f t="shared" si="60"/>
        <v>否</v>
      </c>
      <c r="G380" s="372" t="str">
        <f t="shared" si="67"/>
        <v>项</v>
      </c>
      <c r="H380" s="372" t="str">
        <f t="shared" si="61"/>
        <v>205</v>
      </c>
      <c r="I380" s="372" t="str">
        <f t="shared" si="62"/>
        <v>20504</v>
      </c>
    </row>
    <row r="381" ht="36" hidden="1" customHeight="1" spans="1:9">
      <c r="A381" s="341">
        <v>2050499</v>
      </c>
      <c r="B381" s="336" t="s">
        <v>382</v>
      </c>
      <c r="C381" s="395">
        <v>0</v>
      </c>
      <c r="D381" s="490">
        <f t="shared" si="69"/>
        <v>0</v>
      </c>
      <c r="E381" s="488" t="str">
        <f t="shared" si="66"/>
        <v/>
      </c>
      <c r="F381" s="197" t="str">
        <f t="shared" si="60"/>
        <v>否</v>
      </c>
      <c r="G381" s="372" t="str">
        <f t="shared" si="67"/>
        <v>项</v>
      </c>
      <c r="H381" s="372" t="str">
        <f t="shared" si="61"/>
        <v>205</v>
      </c>
      <c r="I381" s="372" t="str">
        <f t="shared" si="62"/>
        <v>20504</v>
      </c>
    </row>
    <row r="382" ht="33" hidden="1" customHeight="1" spans="1:9">
      <c r="A382" s="341">
        <v>20505</v>
      </c>
      <c r="B382" s="336" t="s">
        <v>383</v>
      </c>
      <c r="C382" s="337">
        <f>SUM(C383:C385)</f>
        <v>0</v>
      </c>
      <c r="D382" s="494">
        <f>SUM(D383:D385)</f>
        <v>0</v>
      </c>
      <c r="E382" s="488" t="str">
        <f t="shared" si="66"/>
        <v/>
      </c>
      <c r="F382" s="197" t="str">
        <f t="shared" si="60"/>
        <v>否</v>
      </c>
      <c r="G382" s="372" t="str">
        <f t="shared" si="67"/>
        <v>款</v>
      </c>
      <c r="H382" s="372" t="str">
        <f t="shared" si="61"/>
        <v>205</v>
      </c>
      <c r="I382" s="372" t="str">
        <f t="shared" si="62"/>
        <v>20505</v>
      </c>
    </row>
    <row r="383" ht="36" hidden="1" customHeight="1" spans="1:9">
      <c r="A383" s="341">
        <v>2050501</v>
      </c>
      <c r="B383" s="336" t="s">
        <v>384</v>
      </c>
      <c r="C383" s="395">
        <v>0</v>
      </c>
      <c r="D383" s="490">
        <f t="shared" ref="D383:D385" si="70">ROUND(J383-P383,0)</f>
        <v>0</v>
      </c>
      <c r="E383" s="488" t="str">
        <f t="shared" si="66"/>
        <v/>
      </c>
      <c r="F383" s="197" t="str">
        <f t="shared" si="60"/>
        <v>否</v>
      </c>
      <c r="G383" s="372" t="str">
        <f t="shared" si="67"/>
        <v>项</v>
      </c>
      <c r="H383" s="372" t="str">
        <f t="shared" si="61"/>
        <v>205</v>
      </c>
      <c r="I383" s="372" t="str">
        <f t="shared" si="62"/>
        <v>20505</v>
      </c>
    </row>
    <row r="384" ht="33" hidden="1" customHeight="1" spans="1:9">
      <c r="A384" s="341">
        <v>2050502</v>
      </c>
      <c r="B384" s="336" t="s">
        <v>385</v>
      </c>
      <c r="C384" s="395">
        <v>0</v>
      </c>
      <c r="D384" s="490">
        <f t="shared" si="70"/>
        <v>0</v>
      </c>
      <c r="E384" s="488" t="str">
        <f t="shared" si="66"/>
        <v/>
      </c>
      <c r="F384" s="197" t="str">
        <f t="shared" si="60"/>
        <v>否</v>
      </c>
      <c r="G384" s="372" t="str">
        <f t="shared" si="67"/>
        <v>项</v>
      </c>
      <c r="H384" s="372" t="str">
        <f t="shared" si="61"/>
        <v>205</v>
      </c>
      <c r="I384" s="372" t="str">
        <f t="shared" si="62"/>
        <v>20505</v>
      </c>
    </row>
    <row r="385" ht="36" hidden="1" customHeight="1" spans="1:9">
      <c r="A385" s="341">
        <v>2050599</v>
      </c>
      <c r="B385" s="336" t="s">
        <v>386</v>
      </c>
      <c r="C385" s="395">
        <v>0</v>
      </c>
      <c r="D385" s="490">
        <f t="shared" si="70"/>
        <v>0</v>
      </c>
      <c r="E385" s="488" t="str">
        <f t="shared" si="66"/>
        <v/>
      </c>
      <c r="F385" s="197" t="str">
        <f t="shared" si="60"/>
        <v>否</v>
      </c>
      <c r="G385" s="372" t="str">
        <f t="shared" si="67"/>
        <v>项</v>
      </c>
      <c r="H385" s="372" t="str">
        <f t="shared" si="61"/>
        <v>205</v>
      </c>
      <c r="I385" s="372" t="str">
        <f t="shared" si="62"/>
        <v>20505</v>
      </c>
    </row>
    <row r="386" ht="36" hidden="1" customHeight="1" spans="1:9">
      <c r="A386" s="341">
        <v>20506</v>
      </c>
      <c r="B386" s="336" t="s">
        <v>387</v>
      </c>
      <c r="C386" s="337">
        <f>SUM(C387:C389)</f>
        <v>0</v>
      </c>
      <c r="D386" s="494">
        <f>SUM(D387:D389)</f>
        <v>0</v>
      </c>
      <c r="E386" s="488" t="str">
        <f t="shared" si="66"/>
        <v/>
      </c>
      <c r="F386" s="197" t="str">
        <f t="shared" si="60"/>
        <v>否</v>
      </c>
      <c r="G386" s="372" t="str">
        <f t="shared" si="67"/>
        <v>款</v>
      </c>
      <c r="H386" s="372" t="str">
        <f t="shared" si="61"/>
        <v>205</v>
      </c>
      <c r="I386" s="372" t="str">
        <f t="shared" si="62"/>
        <v>20506</v>
      </c>
    </row>
    <row r="387" ht="36" hidden="1" customHeight="1" spans="1:9">
      <c r="A387" s="341">
        <v>2050601</v>
      </c>
      <c r="B387" s="336" t="s">
        <v>388</v>
      </c>
      <c r="C387" s="395">
        <v>0</v>
      </c>
      <c r="D387" s="490">
        <f t="shared" ref="D387:D389" si="71">ROUND(J387-P387,0)</f>
        <v>0</v>
      </c>
      <c r="E387" s="488" t="str">
        <f t="shared" si="66"/>
        <v/>
      </c>
      <c r="F387" s="197" t="str">
        <f t="shared" si="60"/>
        <v>否</v>
      </c>
      <c r="G387" s="372" t="str">
        <f t="shared" si="67"/>
        <v>项</v>
      </c>
      <c r="H387" s="372" t="str">
        <f t="shared" si="61"/>
        <v>205</v>
      </c>
      <c r="I387" s="372" t="str">
        <f t="shared" si="62"/>
        <v>20506</v>
      </c>
    </row>
    <row r="388" ht="33" hidden="1" customHeight="1" spans="1:9">
      <c r="A388" s="341">
        <v>2050602</v>
      </c>
      <c r="B388" s="336" t="s">
        <v>389</v>
      </c>
      <c r="C388" s="395">
        <v>0</v>
      </c>
      <c r="D388" s="490">
        <f t="shared" si="71"/>
        <v>0</v>
      </c>
      <c r="E388" s="488" t="str">
        <f t="shared" si="66"/>
        <v/>
      </c>
      <c r="F388" s="197" t="str">
        <f t="shared" ref="F388:F451" si="72">IF(LEN(A388)=3,"是",IF(B388&lt;&gt;"",IF(SUM(C388:D388)&lt;&gt;0,"是","否"),"是"))</f>
        <v>否</v>
      </c>
      <c r="G388" s="372" t="str">
        <f t="shared" si="67"/>
        <v>项</v>
      </c>
      <c r="H388" s="372" t="str">
        <f t="shared" ref="H388:H451" si="73">LEFT(A388,3)</f>
        <v>205</v>
      </c>
      <c r="I388" s="372" t="str">
        <f t="shared" ref="I388:I451" si="74">LEFT(A388,5)</f>
        <v>20506</v>
      </c>
    </row>
    <row r="389" ht="36" hidden="1" customHeight="1" spans="1:9">
      <c r="A389" s="341">
        <v>2050699</v>
      </c>
      <c r="B389" s="336" t="s">
        <v>390</v>
      </c>
      <c r="C389" s="395">
        <v>0</v>
      </c>
      <c r="D389" s="490">
        <f t="shared" si="71"/>
        <v>0</v>
      </c>
      <c r="E389" s="488" t="str">
        <f t="shared" si="66"/>
        <v/>
      </c>
      <c r="F389" s="197" t="str">
        <f t="shared" si="72"/>
        <v>否</v>
      </c>
      <c r="G389" s="372" t="str">
        <f t="shared" si="67"/>
        <v>项</v>
      </c>
      <c r="H389" s="372" t="str">
        <f t="shared" si="73"/>
        <v>205</v>
      </c>
      <c r="I389" s="372" t="str">
        <f t="shared" si="74"/>
        <v>20506</v>
      </c>
    </row>
    <row r="390" ht="36" customHeight="1" spans="1:9">
      <c r="A390" s="341">
        <v>20507</v>
      </c>
      <c r="B390" s="336" t="s">
        <v>391</v>
      </c>
      <c r="C390" s="487">
        <f>SUM(C391:C393)</f>
        <v>251</v>
      </c>
      <c r="D390" s="487">
        <f>SUM(D391:D393)</f>
        <v>295</v>
      </c>
      <c r="E390" s="488">
        <f t="shared" si="66"/>
        <v>0.175298804780877</v>
      </c>
      <c r="F390" s="197" t="str">
        <f t="shared" si="72"/>
        <v>是</v>
      </c>
      <c r="G390" s="372" t="str">
        <f t="shared" si="67"/>
        <v>款</v>
      </c>
      <c r="H390" s="372" t="str">
        <f t="shared" si="73"/>
        <v>205</v>
      </c>
      <c r="I390" s="372" t="str">
        <f t="shared" si="74"/>
        <v>20507</v>
      </c>
    </row>
    <row r="391" ht="36" customHeight="1" spans="1:9">
      <c r="A391" s="341">
        <v>2050701</v>
      </c>
      <c r="B391" s="336" t="s">
        <v>392</v>
      </c>
      <c r="C391" s="388">
        <v>251</v>
      </c>
      <c r="D391" s="489">
        <v>295</v>
      </c>
      <c r="E391" s="488">
        <f t="shared" si="66"/>
        <v>0.175298804780877</v>
      </c>
      <c r="F391" s="197" t="str">
        <f t="shared" si="72"/>
        <v>是</v>
      </c>
      <c r="G391" s="372" t="str">
        <f t="shared" si="67"/>
        <v>项</v>
      </c>
      <c r="H391" s="372" t="str">
        <f t="shared" si="73"/>
        <v>205</v>
      </c>
      <c r="I391" s="372" t="str">
        <f t="shared" si="74"/>
        <v>20507</v>
      </c>
    </row>
    <row r="392" ht="36" hidden="1" customHeight="1" spans="1:9">
      <c r="A392" s="341">
        <v>2050702</v>
      </c>
      <c r="B392" s="336" t="s">
        <v>393</v>
      </c>
      <c r="C392" s="395">
        <v>0</v>
      </c>
      <c r="D392" s="490">
        <f t="shared" ref="D392:D395" si="75">ROUND(J392-P392,0)</f>
        <v>0</v>
      </c>
      <c r="E392" s="488" t="str">
        <f t="shared" si="66"/>
        <v/>
      </c>
      <c r="F392" s="197" t="str">
        <f t="shared" si="72"/>
        <v>否</v>
      </c>
      <c r="G392" s="372" t="str">
        <f t="shared" si="67"/>
        <v>项</v>
      </c>
      <c r="H392" s="372" t="str">
        <f t="shared" si="73"/>
        <v>205</v>
      </c>
      <c r="I392" s="372" t="str">
        <f t="shared" si="74"/>
        <v>20507</v>
      </c>
    </row>
    <row r="393" ht="36" hidden="1" customHeight="1" spans="1:9">
      <c r="A393" s="341">
        <v>2050799</v>
      </c>
      <c r="B393" s="336" t="s">
        <v>394</v>
      </c>
      <c r="C393" s="395">
        <v>0</v>
      </c>
      <c r="D393" s="490">
        <f t="shared" si="75"/>
        <v>0</v>
      </c>
      <c r="E393" s="488" t="str">
        <f t="shared" si="66"/>
        <v/>
      </c>
      <c r="F393" s="197" t="str">
        <f t="shared" si="72"/>
        <v>否</v>
      </c>
      <c r="G393" s="372" t="str">
        <f t="shared" si="67"/>
        <v>项</v>
      </c>
      <c r="H393" s="372" t="str">
        <f t="shared" si="73"/>
        <v>205</v>
      </c>
      <c r="I393" s="372" t="str">
        <f t="shared" si="74"/>
        <v>20507</v>
      </c>
    </row>
    <row r="394" ht="33" customHeight="1" spans="1:9">
      <c r="A394" s="341">
        <v>20508</v>
      </c>
      <c r="B394" s="336" t="s">
        <v>395</v>
      </c>
      <c r="C394" s="487">
        <f>SUM(C395:C399)</f>
        <v>233</v>
      </c>
      <c r="D394" s="487">
        <f>SUM(D395:D399)</f>
        <v>218</v>
      </c>
      <c r="E394" s="488">
        <f t="shared" si="66"/>
        <v>-0.0643776824034334</v>
      </c>
      <c r="F394" s="197" t="str">
        <f t="shared" si="72"/>
        <v>是</v>
      </c>
      <c r="G394" s="372" t="str">
        <f t="shared" si="67"/>
        <v>款</v>
      </c>
      <c r="H394" s="372" t="str">
        <f t="shared" si="73"/>
        <v>205</v>
      </c>
      <c r="I394" s="372" t="str">
        <f t="shared" si="74"/>
        <v>20508</v>
      </c>
    </row>
    <row r="395" ht="33" hidden="1" customHeight="1" spans="1:9">
      <c r="A395" s="341">
        <v>2050801</v>
      </c>
      <c r="B395" s="336" t="s">
        <v>396</v>
      </c>
      <c r="C395" s="395">
        <v>0</v>
      </c>
      <c r="D395" s="490">
        <f t="shared" si="75"/>
        <v>0</v>
      </c>
      <c r="E395" s="488" t="str">
        <f t="shared" si="66"/>
        <v/>
      </c>
      <c r="F395" s="197" t="str">
        <f t="shared" si="72"/>
        <v>否</v>
      </c>
      <c r="G395" s="372" t="str">
        <f t="shared" si="67"/>
        <v>项</v>
      </c>
      <c r="H395" s="372" t="str">
        <f t="shared" si="73"/>
        <v>205</v>
      </c>
      <c r="I395" s="372" t="str">
        <f t="shared" si="74"/>
        <v>20508</v>
      </c>
    </row>
    <row r="396" ht="33" customHeight="1" spans="1:9">
      <c r="A396" s="341">
        <v>2050802</v>
      </c>
      <c r="B396" s="336" t="s">
        <v>397</v>
      </c>
      <c r="C396" s="388">
        <v>233</v>
      </c>
      <c r="D396" s="489">
        <v>218</v>
      </c>
      <c r="E396" s="488">
        <f t="shared" si="66"/>
        <v>-0.0643776824034334</v>
      </c>
      <c r="F396" s="197" t="str">
        <f t="shared" si="72"/>
        <v>是</v>
      </c>
      <c r="G396" s="372" t="str">
        <f t="shared" si="67"/>
        <v>项</v>
      </c>
      <c r="H396" s="372" t="str">
        <f t="shared" si="73"/>
        <v>205</v>
      </c>
      <c r="I396" s="372" t="str">
        <f t="shared" si="74"/>
        <v>20508</v>
      </c>
    </row>
    <row r="397" ht="33" hidden="1" customHeight="1" spans="1:9">
      <c r="A397" s="341">
        <v>2050803</v>
      </c>
      <c r="B397" s="336" t="s">
        <v>398</v>
      </c>
      <c r="C397" s="395">
        <v>0</v>
      </c>
      <c r="D397" s="490">
        <f t="shared" ref="D397:D399" si="76">ROUND(J397-P397,0)</f>
        <v>0</v>
      </c>
      <c r="E397" s="488" t="str">
        <f t="shared" si="66"/>
        <v/>
      </c>
      <c r="F397" s="197" t="str">
        <f t="shared" si="72"/>
        <v>否</v>
      </c>
      <c r="G397" s="372" t="str">
        <f t="shared" si="67"/>
        <v>项</v>
      </c>
      <c r="H397" s="372" t="str">
        <f t="shared" si="73"/>
        <v>205</v>
      </c>
      <c r="I397" s="372" t="str">
        <f t="shared" si="74"/>
        <v>20508</v>
      </c>
    </row>
    <row r="398" ht="33" hidden="1" customHeight="1" spans="1:9">
      <c r="A398" s="341">
        <v>2050804</v>
      </c>
      <c r="B398" s="336" t="s">
        <v>399</v>
      </c>
      <c r="C398" s="395">
        <v>0</v>
      </c>
      <c r="D398" s="490">
        <f t="shared" si="76"/>
        <v>0</v>
      </c>
      <c r="E398" s="488" t="str">
        <f t="shared" si="66"/>
        <v/>
      </c>
      <c r="F398" s="197" t="str">
        <f t="shared" si="72"/>
        <v>否</v>
      </c>
      <c r="G398" s="372" t="str">
        <f t="shared" si="67"/>
        <v>项</v>
      </c>
      <c r="H398" s="372" t="str">
        <f t="shared" si="73"/>
        <v>205</v>
      </c>
      <c r="I398" s="372" t="str">
        <f t="shared" si="74"/>
        <v>20508</v>
      </c>
    </row>
    <row r="399" ht="33" hidden="1" customHeight="1" spans="1:9">
      <c r="A399" s="341">
        <v>2050899</v>
      </c>
      <c r="B399" s="336" t="s">
        <v>400</v>
      </c>
      <c r="C399" s="395">
        <v>0</v>
      </c>
      <c r="D399" s="490">
        <f t="shared" si="76"/>
        <v>0</v>
      </c>
      <c r="E399" s="488" t="str">
        <f t="shared" si="66"/>
        <v/>
      </c>
      <c r="F399" s="197" t="str">
        <f t="shared" si="72"/>
        <v>否</v>
      </c>
      <c r="G399" s="372" t="str">
        <f t="shared" si="67"/>
        <v>项</v>
      </c>
      <c r="H399" s="372" t="str">
        <f t="shared" si="73"/>
        <v>205</v>
      </c>
      <c r="I399" s="372" t="str">
        <f t="shared" si="74"/>
        <v>20508</v>
      </c>
    </row>
    <row r="400" ht="36" customHeight="1" spans="1:9">
      <c r="A400" s="341">
        <v>20509</v>
      </c>
      <c r="B400" s="336" t="s">
        <v>401</v>
      </c>
      <c r="C400" s="487">
        <f>SUM(C401:C406)</f>
        <v>606</v>
      </c>
      <c r="D400" s="487">
        <f>SUM(D401:D406)</f>
        <v>1918</v>
      </c>
      <c r="E400" s="488">
        <f t="shared" si="66"/>
        <v>2.16501650165016</v>
      </c>
      <c r="F400" s="197" t="str">
        <f t="shared" si="72"/>
        <v>是</v>
      </c>
      <c r="G400" s="372" t="str">
        <f t="shared" si="67"/>
        <v>款</v>
      </c>
      <c r="H400" s="372" t="str">
        <f t="shared" si="73"/>
        <v>205</v>
      </c>
      <c r="I400" s="372" t="str">
        <f t="shared" si="74"/>
        <v>20509</v>
      </c>
    </row>
    <row r="401" ht="36" hidden="1" customHeight="1" spans="1:9">
      <c r="A401" s="341">
        <v>2050901</v>
      </c>
      <c r="B401" s="336" t="s">
        <v>402</v>
      </c>
      <c r="C401" s="395">
        <v>0</v>
      </c>
      <c r="D401" s="490">
        <f t="shared" ref="D401:D405" si="77">ROUND(J401-P401,0)</f>
        <v>0</v>
      </c>
      <c r="E401" s="488" t="str">
        <f t="shared" si="66"/>
        <v/>
      </c>
      <c r="F401" s="197" t="str">
        <f t="shared" si="72"/>
        <v>否</v>
      </c>
      <c r="G401" s="372" t="str">
        <f t="shared" si="67"/>
        <v>项</v>
      </c>
      <c r="H401" s="372" t="str">
        <f t="shared" si="73"/>
        <v>205</v>
      </c>
      <c r="I401" s="372" t="str">
        <f t="shared" si="74"/>
        <v>20509</v>
      </c>
    </row>
    <row r="402" ht="36" hidden="1" customHeight="1" spans="1:9">
      <c r="A402" s="341">
        <v>2050902</v>
      </c>
      <c r="B402" s="336" t="s">
        <v>403</v>
      </c>
      <c r="C402" s="395">
        <v>0</v>
      </c>
      <c r="D402" s="490">
        <f t="shared" si="77"/>
        <v>0</v>
      </c>
      <c r="E402" s="488" t="str">
        <f t="shared" si="66"/>
        <v/>
      </c>
      <c r="F402" s="197" t="str">
        <f t="shared" si="72"/>
        <v>否</v>
      </c>
      <c r="G402" s="372" t="str">
        <f t="shared" si="67"/>
        <v>项</v>
      </c>
      <c r="H402" s="372" t="str">
        <f t="shared" si="73"/>
        <v>205</v>
      </c>
      <c r="I402" s="375" t="str">
        <f t="shared" si="74"/>
        <v>20509</v>
      </c>
    </row>
    <row r="403" ht="36" hidden="1" customHeight="1" spans="1:9">
      <c r="A403" s="341">
        <v>2050903</v>
      </c>
      <c r="B403" s="336" t="s">
        <v>404</v>
      </c>
      <c r="C403" s="395">
        <v>0</v>
      </c>
      <c r="D403" s="490">
        <f t="shared" si="77"/>
        <v>0</v>
      </c>
      <c r="E403" s="488" t="str">
        <f t="shared" si="66"/>
        <v/>
      </c>
      <c r="F403" s="197" t="str">
        <f t="shared" si="72"/>
        <v>否</v>
      </c>
      <c r="G403" s="372" t="str">
        <f t="shared" si="67"/>
        <v>项</v>
      </c>
      <c r="H403" s="372" t="str">
        <f t="shared" si="73"/>
        <v>205</v>
      </c>
      <c r="I403" s="372" t="str">
        <f t="shared" si="74"/>
        <v>20509</v>
      </c>
    </row>
    <row r="404" ht="36" hidden="1" customHeight="1" spans="1:9">
      <c r="A404" s="341">
        <v>2050904</v>
      </c>
      <c r="B404" s="336" t="s">
        <v>405</v>
      </c>
      <c r="C404" s="395">
        <v>0</v>
      </c>
      <c r="D404" s="490">
        <f t="shared" si="77"/>
        <v>0</v>
      </c>
      <c r="E404" s="488" t="str">
        <f t="shared" si="66"/>
        <v/>
      </c>
      <c r="F404" s="197" t="str">
        <f t="shared" si="72"/>
        <v>否</v>
      </c>
      <c r="G404" s="372" t="str">
        <f t="shared" si="67"/>
        <v>项</v>
      </c>
      <c r="H404" s="372" t="str">
        <f t="shared" si="73"/>
        <v>205</v>
      </c>
      <c r="I404" s="372" t="str">
        <f t="shared" si="74"/>
        <v>20509</v>
      </c>
    </row>
    <row r="405" ht="36" hidden="1" customHeight="1" spans="1:9">
      <c r="A405" s="341">
        <v>2050905</v>
      </c>
      <c r="B405" s="336" t="s">
        <v>406</v>
      </c>
      <c r="C405" s="395">
        <v>0</v>
      </c>
      <c r="D405" s="490">
        <f t="shared" si="77"/>
        <v>0</v>
      </c>
      <c r="E405" s="488" t="str">
        <f t="shared" si="66"/>
        <v/>
      </c>
      <c r="F405" s="197" t="str">
        <f t="shared" si="72"/>
        <v>否</v>
      </c>
      <c r="G405" s="372" t="str">
        <f t="shared" si="67"/>
        <v>项</v>
      </c>
      <c r="H405" s="372" t="str">
        <f t="shared" si="73"/>
        <v>205</v>
      </c>
      <c r="I405" s="372" t="str">
        <f t="shared" si="74"/>
        <v>20509</v>
      </c>
    </row>
    <row r="406" ht="36" customHeight="1" spans="1:9">
      <c r="A406" s="341">
        <v>2050999</v>
      </c>
      <c r="B406" s="336" t="s">
        <v>407</v>
      </c>
      <c r="C406" s="388">
        <v>606</v>
      </c>
      <c r="D406" s="489">
        <v>1918</v>
      </c>
      <c r="E406" s="488">
        <f t="shared" si="66"/>
        <v>2.16501650165016</v>
      </c>
      <c r="F406" s="197" t="str">
        <f t="shared" si="72"/>
        <v>是</v>
      </c>
      <c r="G406" s="372" t="str">
        <f t="shared" si="67"/>
        <v>项</v>
      </c>
      <c r="H406" s="372" t="str">
        <f t="shared" si="73"/>
        <v>205</v>
      </c>
      <c r="I406" s="372" t="str">
        <f t="shared" si="74"/>
        <v>20509</v>
      </c>
    </row>
    <row r="407" ht="36" customHeight="1" spans="1:9">
      <c r="A407" s="341">
        <v>20599</v>
      </c>
      <c r="B407" s="336" t="s">
        <v>408</v>
      </c>
      <c r="C407" s="487">
        <f>C408</f>
        <v>56</v>
      </c>
      <c r="D407" s="487">
        <f>D408</f>
        <v>0</v>
      </c>
      <c r="E407" s="488">
        <f t="shared" si="66"/>
        <v>-1</v>
      </c>
      <c r="F407" s="197" t="str">
        <f t="shared" si="72"/>
        <v>是</v>
      </c>
      <c r="G407" s="372" t="str">
        <f t="shared" si="67"/>
        <v>款</v>
      </c>
      <c r="H407" s="372" t="str">
        <f t="shared" si="73"/>
        <v>205</v>
      </c>
      <c r="I407" s="372" t="str">
        <f t="shared" si="74"/>
        <v>20599</v>
      </c>
    </row>
    <row r="408" ht="36" customHeight="1" spans="1:9">
      <c r="A408" s="336">
        <v>2059999</v>
      </c>
      <c r="B408" s="336" t="s">
        <v>1686</v>
      </c>
      <c r="C408" s="388">
        <v>56</v>
      </c>
      <c r="D408" s="489"/>
      <c r="E408" s="488">
        <f t="shared" si="66"/>
        <v>-1</v>
      </c>
      <c r="F408" s="197" t="str">
        <f t="shared" si="72"/>
        <v>是</v>
      </c>
      <c r="G408" s="372" t="str">
        <f t="shared" si="67"/>
        <v>项</v>
      </c>
      <c r="H408" s="372" t="str">
        <f t="shared" si="73"/>
        <v>205</v>
      </c>
      <c r="I408" s="372" t="str">
        <f t="shared" si="74"/>
        <v>20599</v>
      </c>
    </row>
    <row r="409" ht="36" customHeight="1" spans="1:9">
      <c r="A409" s="349">
        <v>206</v>
      </c>
      <c r="B409" s="331" t="s">
        <v>92</v>
      </c>
      <c r="C409" s="485">
        <f>SUM(C410,C415,C424,C430,C435,C440,C445,C452,C456,C460)</f>
        <v>807</v>
      </c>
      <c r="D409" s="485">
        <f>SUM(D410,D415,D424,D430,D435,D440,D445,D452,D456,D460)</f>
        <v>1811</v>
      </c>
      <c r="E409" s="486">
        <f t="shared" si="66"/>
        <v>1.24411400247831</v>
      </c>
      <c r="F409" s="197" t="str">
        <f t="shared" si="72"/>
        <v>是</v>
      </c>
      <c r="G409" s="372" t="str">
        <f t="shared" si="67"/>
        <v>类</v>
      </c>
      <c r="H409" s="372" t="str">
        <f t="shared" si="73"/>
        <v>206</v>
      </c>
      <c r="I409" s="372" t="str">
        <f t="shared" si="74"/>
        <v>206</v>
      </c>
    </row>
    <row r="410" ht="36" customHeight="1" spans="1:9">
      <c r="A410" s="341">
        <v>20601</v>
      </c>
      <c r="B410" s="336" t="s">
        <v>410</v>
      </c>
      <c r="C410" s="487">
        <f>SUM(C411:C414)</f>
        <v>618</v>
      </c>
      <c r="D410" s="487">
        <f>SUM(D411:D414)</f>
        <v>1582</v>
      </c>
      <c r="E410" s="488">
        <f t="shared" si="66"/>
        <v>1.55987055016181</v>
      </c>
      <c r="F410" s="197" t="str">
        <f t="shared" si="72"/>
        <v>是</v>
      </c>
      <c r="G410" s="372" t="str">
        <f t="shared" si="67"/>
        <v>款</v>
      </c>
      <c r="H410" s="372" t="str">
        <f t="shared" si="73"/>
        <v>206</v>
      </c>
      <c r="I410" s="372" t="str">
        <f t="shared" si="74"/>
        <v>20601</v>
      </c>
    </row>
    <row r="411" ht="36" customHeight="1" spans="1:9">
      <c r="A411" s="341">
        <v>2060101</v>
      </c>
      <c r="B411" s="336" t="s">
        <v>145</v>
      </c>
      <c r="C411" s="388">
        <v>369</v>
      </c>
      <c r="D411" s="489">
        <v>1364</v>
      </c>
      <c r="E411" s="488">
        <f t="shared" si="66"/>
        <v>2.69647696476965</v>
      </c>
      <c r="F411" s="197" t="str">
        <f t="shared" si="72"/>
        <v>是</v>
      </c>
      <c r="G411" s="372" t="str">
        <f t="shared" si="67"/>
        <v>项</v>
      </c>
      <c r="H411" s="372" t="str">
        <f t="shared" si="73"/>
        <v>206</v>
      </c>
      <c r="I411" s="372" t="str">
        <f t="shared" si="74"/>
        <v>20601</v>
      </c>
    </row>
    <row r="412" ht="36" hidden="1" customHeight="1" spans="1:9">
      <c r="A412" s="341">
        <v>2060102</v>
      </c>
      <c r="B412" s="336" t="s">
        <v>146</v>
      </c>
      <c r="C412" s="395">
        <v>0</v>
      </c>
      <c r="D412" s="490">
        <f t="shared" ref="D412:D423" si="78">ROUND(J412-P412,0)</f>
        <v>0</v>
      </c>
      <c r="E412" s="488" t="str">
        <f t="shared" si="66"/>
        <v/>
      </c>
      <c r="F412" s="197" t="str">
        <f t="shared" si="72"/>
        <v>否</v>
      </c>
      <c r="G412" s="372" t="str">
        <f t="shared" si="67"/>
        <v>项</v>
      </c>
      <c r="H412" s="372" t="str">
        <f t="shared" si="73"/>
        <v>206</v>
      </c>
      <c r="I412" s="372" t="str">
        <f t="shared" si="74"/>
        <v>20601</v>
      </c>
    </row>
    <row r="413" ht="36" customHeight="1" spans="1:9">
      <c r="A413" s="341">
        <v>2060103</v>
      </c>
      <c r="B413" s="336" t="s">
        <v>147</v>
      </c>
      <c r="C413" s="388">
        <v>231</v>
      </c>
      <c r="D413" s="489">
        <v>218</v>
      </c>
      <c r="E413" s="488">
        <f t="shared" si="66"/>
        <v>-0.0562770562770563</v>
      </c>
      <c r="F413" s="197" t="str">
        <f t="shared" si="72"/>
        <v>是</v>
      </c>
      <c r="G413" s="372" t="str">
        <f t="shared" si="67"/>
        <v>项</v>
      </c>
      <c r="H413" s="372" t="str">
        <f t="shared" si="73"/>
        <v>206</v>
      </c>
      <c r="I413" s="372" t="str">
        <f t="shared" si="74"/>
        <v>20601</v>
      </c>
    </row>
    <row r="414" ht="36" customHeight="1" spans="1:9">
      <c r="A414" s="341">
        <v>2060199</v>
      </c>
      <c r="B414" s="336" t="s">
        <v>411</v>
      </c>
      <c r="C414" s="388">
        <v>18</v>
      </c>
      <c r="D414" s="489"/>
      <c r="E414" s="488">
        <f t="shared" si="66"/>
        <v>-1</v>
      </c>
      <c r="F414" s="197" t="str">
        <f t="shared" si="72"/>
        <v>是</v>
      </c>
      <c r="G414" s="372" t="str">
        <f t="shared" si="67"/>
        <v>项</v>
      </c>
      <c r="H414" s="372" t="str">
        <f t="shared" si="73"/>
        <v>206</v>
      </c>
      <c r="I414" s="372" t="str">
        <f t="shared" si="74"/>
        <v>20601</v>
      </c>
    </row>
    <row r="415" ht="36" hidden="1" customHeight="1" spans="1:9">
      <c r="A415" s="341">
        <v>20602</v>
      </c>
      <c r="B415" s="336" t="s">
        <v>412</v>
      </c>
      <c r="C415" s="337">
        <f>SUM(C416:C423)</f>
        <v>0</v>
      </c>
      <c r="D415" s="494">
        <f>SUM(D416:D423)</f>
        <v>0</v>
      </c>
      <c r="E415" s="488" t="str">
        <f t="shared" si="66"/>
        <v/>
      </c>
      <c r="F415" s="197" t="str">
        <f t="shared" si="72"/>
        <v>否</v>
      </c>
      <c r="G415" s="372" t="str">
        <f t="shared" si="67"/>
        <v>款</v>
      </c>
      <c r="H415" s="372" t="str">
        <f t="shared" si="73"/>
        <v>206</v>
      </c>
      <c r="I415" s="372" t="str">
        <f t="shared" si="74"/>
        <v>20602</v>
      </c>
    </row>
    <row r="416" ht="36" hidden="1" customHeight="1" spans="1:9">
      <c r="A416" s="341">
        <v>2060201</v>
      </c>
      <c r="B416" s="336" t="s">
        <v>413</v>
      </c>
      <c r="C416" s="395">
        <v>0</v>
      </c>
      <c r="D416" s="490">
        <f t="shared" si="78"/>
        <v>0</v>
      </c>
      <c r="E416" s="488" t="str">
        <f t="shared" si="66"/>
        <v/>
      </c>
      <c r="F416" s="197" t="str">
        <f t="shared" si="72"/>
        <v>否</v>
      </c>
      <c r="G416" s="372" t="str">
        <f t="shared" si="67"/>
        <v>项</v>
      </c>
      <c r="H416" s="372" t="str">
        <f t="shared" si="73"/>
        <v>206</v>
      </c>
      <c r="I416" s="372" t="str">
        <f t="shared" si="74"/>
        <v>20602</v>
      </c>
    </row>
    <row r="417" ht="36" hidden="1" customHeight="1" spans="1:9">
      <c r="A417" s="341">
        <v>2060203</v>
      </c>
      <c r="B417" s="336" t="s">
        <v>415</v>
      </c>
      <c r="C417" s="395">
        <v>0</v>
      </c>
      <c r="D417" s="490">
        <f t="shared" si="78"/>
        <v>0</v>
      </c>
      <c r="E417" s="488" t="str">
        <f t="shared" si="66"/>
        <v/>
      </c>
      <c r="F417" s="197" t="str">
        <f t="shared" si="72"/>
        <v>否</v>
      </c>
      <c r="G417" s="372" t="str">
        <f t="shared" si="67"/>
        <v>项</v>
      </c>
      <c r="H417" s="372" t="str">
        <f t="shared" si="73"/>
        <v>206</v>
      </c>
      <c r="I417" s="372" t="str">
        <f t="shared" si="74"/>
        <v>20602</v>
      </c>
    </row>
    <row r="418" ht="33" hidden="1" customHeight="1" spans="1:9">
      <c r="A418" s="341">
        <v>2060204</v>
      </c>
      <c r="B418" s="336" t="s">
        <v>1687</v>
      </c>
      <c r="C418" s="395">
        <v>0</v>
      </c>
      <c r="D418" s="490">
        <f t="shared" si="78"/>
        <v>0</v>
      </c>
      <c r="E418" s="488" t="str">
        <f t="shared" si="66"/>
        <v/>
      </c>
      <c r="F418" s="197" t="str">
        <f t="shared" si="72"/>
        <v>否</v>
      </c>
      <c r="G418" s="372" t="str">
        <f t="shared" si="67"/>
        <v>项</v>
      </c>
      <c r="H418" s="372" t="str">
        <f t="shared" si="73"/>
        <v>206</v>
      </c>
      <c r="I418" s="372" t="str">
        <f t="shared" si="74"/>
        <v>20602</v>
      </c>
    </row>
    <row r="419" ht="36" hidden="1" customHeight="1" spans="1:9">
      <c r="A419" s="341">
        <v>2060205</v>
      </c>
      <c r="B419" s="336" t="s">
        <v>417</v>
      </c>
      <c r="C419" s="395">
        <v>0</v>
      </c>
      <c r="D419" s="490">
        <f t="shared" si="78"/>
        <v>0</v>
      </c>
      <c r="E419" s="488" t="str">
        <f t="shared" si="66"/>
        <v/>
      </c>
      <c r="F419" s="197" t="str">
        <f t="shared" si="72"/>
        <v>否</v>
      </c>
      <c r="G419" s="372" t="str">
        <f t="shared" si="67"/>
        <v>项</v>
      </c>
      <c r="H419" s="372" t="str">
        <f t="shared" si="73"/>
        <v>206</v>
      </c>
      <c r="I419" s="372" t="str">
        <f t="shared" si="74"/>
        <v>20602</v>
      </c>
    </row>
    <row r="420" ht="36" hidden="1" customHeight="1" spans="1:9">
      <c r="A420" s="341">
        <v>2060206</v>
      </c>
      <c r="B420" s="336" t="s">
        <v>418</v>
      </c>
      <c r="C420" s="395">
        <v>0</v>
      </c>
      <c r="D420" s="490">
        <f t="shared" si="78"/>
        <v>0</v>
      </c>
      <c r="E420" s="488" t="str">
        <f t="shared" si="66"/>
        <v/>
      </c>
      <c r="F420" s="197" t="str">
        <f t="shared" si="72"/>
        <v>否</v>
      </c>
      <c r="G420" s="372" t="str">
        <f t="shared" si="67"/>
        <v>项</v>
      </c>
      <c r="H420" s="372" t="str">
        <f t="shared" si="73"/>
        <v>206</v>
      </c>
      <c r="I420" s="372" t="str">
        <f t="shared" si="74"/>
        <v>20602</v>
      </c>
    </row>
    <row r="421" ht="36" hidden="1" customHeight="1" spans="1:9">
      <c r="A421" s="341">
        <v>2060207</v>
      </c>
      <c r="B421" s="336" t="s">
        <v>419</v>
      </c>
      <c r="C421" s="395">
        <v>0</v>
      </c>
      <c r="D421" s="490">
        <f t="shared" si="78"/>
        <v>0</v>
      </c>
      <c r="E421" s="488" t="str">
        <f t="shared" si="66"/>
        <v/>
      </c>
      <c r="F421" s="197" t="str">
        <f t="shared" si="72"/>
        <v>否</v>
      </c>
      <c r="G421" s="372" t="str">
        <f t="shared" si="67"/>
        <v>项</v>
      </c>
      <c r="H421" s="372" t="str">
        <f t="shared" si="73"/>
        <v>206</v>
      </c>
      <c r="I421" s="372" t="str">
        <f t="shared" si="74"/>
        <v>20602</v>
      </c>
    </row>
    <row r="422" ht="33" hidden="1" customHeight="1" spans="1:9">
      <c r="A422" s="493">
        <v>2060208</v>
      </c>
      <c r="B422" s="499" t="s">
        <v>1688</v>
      </c>
      <c r="C422" s="395"/>
      <c r="D422" s="490">
        <f t="shared" si="78"/>
        <v>0</v>
      </c>
      <c r="E422" s="488" t="str">
        <f t="shared" si="66"/>
        <v/>
      </c>
      <c r="F422" s="197" t="str">
        <f t="shared" si="72"/>
        <v>否</v>
      </c>
      <c r="G422" s="372" t="str">
        <f t="shared" si="67"/>
        <v>项</v>
      </c>
      <c r="H422" s="372" t="str">
        <f t="shared" si="73"/>
        <v>206</v>
      </c>
      <c r="I422" s="372" t="str">
        <f t="shared" si="74"/>
        <v>20602</v>
      </c>
    </row>
    <row r="423" ht="36" hidden="1" customHeight="1" spans="1:9">
      <c r="A423" s="341">
        <v>2060299</v>
      </c>
      <c r="B423" s="336" t="s">
        <v>420</v>
      </c>
      <c r="C423" s="395">
        <v>0</v>
      </c>
      <c r="D423" s="490">
        <f t="shared" si="78"/>
        <v>0</v>
      </c>
      <c r="E423" s="488" t="str">
        <f t="shared" si="66"/>
        <v/>
      </c>
      <c r="F423" s="197" t="str">
        <f t="shared" si="72"/>
        <v>否</v>
      </c>
      <c r="G423" s="372" t="str">
        <f t="shared" si="67"/>
        <v>项</v>
      </c>
      <c r="H423" s="372" t="str">
        <f t="shared" si="73"/>
        <v>206</v>
      </c>
      <c r="I423" s="372" t="str">
        <f t="shared" si="74"/>
        <v>20602</v>
      </c>
    </row>
    <row r="424" ht="36" hidden="1" customHeight="1" spans="1:9">
      <c r="A424" s="341">
        <v>20603</v>
      </c>
      <c r="B424" s="336" t="s">
        <v>421</v>
      </c>
      <c r="C424" s="337">
        <f>SUM(C425:C429)</f>
        <v>0</v>
      </c>
      <c r="D424" s="494">
        <f>SUM(D425:D429)</f>
        <v>0</v>
      </c>
      <c r="E424" s="488" t="str">
        <f t="shared" si="66"/>
        <v/>
      </c>
      <c r="F424" s="197" t="str">
        <f t="shared" si="72"/>
        <v>否</v>
      </c>
      <c r="G424" s="372" t="str">
        <f t="shared" si="67"/>
        <v>款</v>
      </c>
      <c r="H424" s="372" t="str">
        <f t="shared" si="73"/>
        <v>206</v>
      </c>
      <c r="I424" s="372" t="str">
        <f t="shared" si="74"/>
        <v>20603</v>
      </c>
    </row>
    <row r="425" ht="36" hidden="1" customHeight="1" spans="1:9">
      <c r="A425" s="341">
        <v>2060301</v>
      </c>
      <c r="B425" s="336" t="s">
        <v>413</v>
      </c>
      <c r="C425" s="395">
        <v>0</v>
      </c>
      <c r="D425" s="490">
        <f t="shared" ref="D425:D429" si="79">ROUND(J425-P425,0)</f>
        <v>0</v>
      </c>
      <c r="E425" s="488" t="str">
        <f t="shared" si="66"/>
        <v/>
      </c>
      <c r="F425" s="197" t="str">
        <f t="shared" si="72"/>
        <v>否</v>
      </c>
      <c r="G425" s="372" t="str">
        <f t="shared" si="67"/>
        <v>项</v>
      </c>
      <c r="H425" s="372" t="str">
        <f t="shared" si="73"/>
        <v>206</v>
      </c>
      <c r="I425" s="372" t="str">
        <f t="shared" si="74"/>
        <v>20603</v>
      </c>
    </row>
    <row r="426" ht="36" hidden="1" customHeight="1" spans="1:9">
      <c r="A426" s="341">
        <v>2060302</v>
      </c>
      <c r="B426" s="336" t="s">
        <v>422</v>
      </c>
      <c r="C426" s="395">
        <v>0</v>
      </c>
      <c r="D426" s="490">
        <f t="shared" si="79"/>
        <v>0</v>
      </c>
      <c r="E426" s="488" t="str">
        <f t="shared" si="66"/>
        <v/>
      </c>
      <c r="F426" s="197" t="str">
        <f t="shared" si="72"/>
        <v>否</v>
      </c>
      <c r="G426" s="372" t="str">
        <f t="shared" si="67"/>
        <v>项</v>
      </c>
      <c r="H426" s="372" t="str">
        <f t="shared" si="73"/>
        <v>206</v>
      </c>
      <c r="I426" s="372" t="str">
        <f t="shared" si="74"/>
        <v>20603</v>
      </c>
    </row>
    <row r="427" ht="36" hidden="1" customHeight="1" spans="1:9">
      <c r="A427" s="341">
        <v>2060303</v>
      </c>
      <c r="B427" s="336" t="s">
        <v>423</v>
      </c>
      <c r="C427" s="395">
        <v>0</v>
      </c>
      <c r="D427" s="490">
        <f t="shared" si="79"/>
        <v>0</v>
      </c>
      <c r="E427" s="488" t="str">
        <f t="shared" si="66"/>
        <v/>
      </c>
      <c r="F427" s="197" t="str">
        <f t="shared" si="72"/>
        <v>否</v>
      </c>
      <c r="G427" s="372" t="str">
        <f t="shared" si="67"/>
        <v>项</v>
      </c>
      <c r="H427" s="372" t="str">
        <f t="shared" si="73"/>
        <v>206</v>
      </c>
      <c r="I427" s="372" t="str">
        <f t="shared" si="74"/>
        <v>20603</v>
      </c>
    </row>
    <row r="428" ht="36" hidden="1" customHeight="1" spans="1:9">
      <c r="A428" s="341">
        <v>2060304</v>
      </c>
      <c r="B428" s="336" t="s">
        <v>424</v>
      </c>
      <c r="C428" s="395">
        <v>0</v>
      </c>
      <c r="D428" s="490">
        <f t="shared" si="79"/>
        <v>0</v>
      </c>
      <c r="E428" s="488" t="str">
        <f t="shared" si="66"/>
        <v/>
      </c>
      <c r="F428" s="197" t="str">
        <f t="shared" si="72"/>
        <v>否</v>
      </c>
      <c r="G428" s="372" t="str">
        <f t="shared" si="67"/>
        <v>项</v>
      </c>
      <c r="H428" s="372" t="str">
        <f t="shared" si="73"/>
        <v>206</v>
      </c>
      <c r="I428" s="372" t="str">
        <f t="shared" si="74"/>
        <v>20603</v>
      </c>
    </row>
    <row r="429" ht="36" hidden="1" customHeight="1" spans="1:9">
      <c r="A429" s="341">
        <v>2060399</v>
      </c>
      <c r="B429" s="336" t="s">
        <v>425</v>
      </c>
      <c r="C429" s="395">
        <v>0</v>
      </c>
      <c r="D429" s="490">
        <f t="shared" si="79"/>
        <v>0</v>
      </c>
      <c r="E429" s="488" t="str">
        <f t="shared" si="66"/>
        <v/>
      </c>
      <c r="F429" s="197" t="str">
        <f t="shared" si="72"/>
        <v>否</v>
      </c>
      <c r="G429" s="372" t="str">
        <f t="shared" si="67"/>
        <v>项</v>
      </c>
      <c r="H429" s="372" t="str">
        <f t="shared" si="73"/>
        <v>206</v>
      </c>
      <c r="I429" s="372" t="str">
        <f t="shared" si="74"/>
        <v>20603</v>
      </c>
    </row>
    <row r="430" ht="36" hidden="1" customHeight="1" spans="1:9">
      <c r="A430" s="341">
        <v>20604</v>
      </c>
      <c r="B430" s="336" t="s">
        <v>426</v>
      </c>
      <c r="C430" s="337">
        <f>SUM(C431:C434)</f>
        <v>0</v>
      </c>
      <c r="D430" s="494">
        <f>SUM(D431:D434)</f>
        <v>0</v>
      </c>
      <c r="E430" s="488" t="str">
        <f t="shared" si="66"/>
        <v/>
      </c>
      <c r="F430" s="197" t="str">
        <f t="shared" si="72"/>
        <v>否</v>
      </c>
      <c r="G430" s="372" t="str">
        <f t="shared" si="67"/>
        <v>款</v>
      </c>
      <c r="H430" s="372" t="str">
        <f t="shared" si="73"/>
        <v>206</v>
      </c>
      <c r="I430" s="372" t="str">
        <f t="shared" si="74"/>
        <v>20604</v>
      </c>
    </row>
    <row r="431" ht="36" hidden="1" customHeight="1" spans="1:9">
      <c r="A431" s="341">
        <v>2060401</v>
      </c>
      <c r="B431" s="336" t="s">
        <v>413</v>
      </c>
      <c r="C431" s="395">
        <v>0</v>
      </c>
      <c r="D431" s="490">
        <f t="shared" ref="D431:D434" si="80">ROUND(J431-P431,0)</f>
        <v>0</v>
      </c>
      <c r="E431" s="488" t="str">
        <f t="shared" si="66"/>
        <v/>
      </c>
      <c r="F431" s="197" t="str">
        <f t="shared" si="72"/>
        <v>否</v>
      </c>
      <c r="G431" s="372" t="str">
        <f t="shared" si="67"/>
        <v>项</v>
      </c>
      <c r="H431" s="372" t="str">
        <f t="shared" si="73"/>
        <v>206</v>
      </c>
      <c r="I431" s="372" t="str">
        <f t="shared" si="74"/>
        <v>20604</v>
      </c>
    </row>
    <row r="432" ht="36" hidden="1" customHeight="1" spans="1:9">
      <c r="A432" s="341">
        <v>2060404</v>
      </c>
      <c r="B432" s="336" t="s">
        <v>429</v>
      </c>
      <c r="C432" s="395">
        <v>0</v>
      </c>
      <c r="D432" s="490">
        <f t="shared" si="80"/>
        <v>0</v>
      </c>
      <c r="E432" s="488" t="str">
        <f t="shared" si="66"/>
        <v/>
      </c>
      <c r="F432" s="197" t="str">
        <f t="shared" si="72"/>
        <v>否</v>
      </c>
      <c r="G432" s="372" t="str">
        <f t="shared" si="67"/>
        <v>项</v>
      </c>
      <c r="H432" s="372" t="str">
        <f t="shared" si="73"/>
        <v>206</v>
      </c>
      <c r="I432" s="372" t="str">
        <f t="shared" si="74"/>
        <v>20604</v>
      </c>
    </row>
    <row r="433" ht="33" hidden="1" customHeight="1" spans="1:9">
      <c r="A433" s="500">
        <v>2060405</v>
      </c>
      <c r="B433" s="336" t="s">
        <v>1689</v>
      </c>
      <c r="C433" s="395"/>
      <c r="D433" s="490">
        <f t="shared" si="80"/>
        <v>0</v>
      </c>
      <c r="E433" s="488" t="str">
        <f t="shared" si="66"/>
        <v/>
      </c>
      <c r="F433" s="197" t="str">
        <f t="shared" si="72"/>
        <v>否</v>
      </c>
      <c r="G433" s="372" t="str">
        <f t="shared" si="67"/>
        <v>项</v>
      </c>
      <c r="H433" s="372" t="str">
        <f t="shared" si="73"/>
        <v>206</v>
      </c>
      <c r="I433" s="372" t="str">
        <f t="shared" si="74"/>
        <v>20604</v>
      </c>
    </row>
    <row r="434" ht="33" hidden="1" customHeight="1" spans="1:9">
      <c r="A434" s="341">
        <v>2060499</v>
      </c>
      <c r="B434" s="336" t="s">
        <v>430</v>
      </c>
      <c r="C434" s="395"/>
      <c r="D434" s="490">
        <f t="shared" si="80"/>
        <v>0</v>
      </c>
      <c r="E434" s="488" t="str">
        <f t="shared" ref="E434:E497" si="81">IF(C434&lt;&gt;0,D434/C434-1,"")</f>
        <v/>
      </c>
      <c r="F434" s="197" t="str">
        <f t="shared" si="72"/>
        <v>否</v>
      </c>
      <c r="G434" s="372" t="str">
        <f t="shared" ref="G434:G497" si="82">IF(LEN(A434)=3,"类",IF(LEN(A434)=5,"款","项"))</f>
        <v>项</v>
      </c>
      <c r="H434" s="372" t="str">
        <f t="shared" si="73"/>
        <v>206</v>
      </c>
      <c r="I434" s="372" t="str">
        <f t="shared" si="74"/>
        <v>20604</v>
      </c>
    </row>
    <row r="435" ht="33" hidden="1" customHeight="1" spans="1:9">
      <c r="A435" s="341">
        <v>20605</v>
      </c>
      <c r="B435" s="336" t="s">
        <v>431</v>
      </c>
      <c r="C435" s="337">
        <f>SUM(C436:C439)</f>
        <v>0</v>
      </c>
      <c r="D435" s="494">
        <f>SUM(D436:D439)</f>
        <v>0</v>
      </c>
      <c r="E435" s="488" t="str">
        <f t="shared" si="81"/>
        <v/>
      </c>
      <c r="F435" s="197" t="str">
        <f t="shared" si="72"/>
        <v>否</v>
      </c>
      <c r="G435" s="372" t="str">
        <f t="shared" si="82"/>
        <v>款</v>
      </c>
      <c r="H435" s="372" t="str">
        <f t="shared" si="73"/>
        <v>206</v>
      </c>
      <c r="I435" s="372" t="str">
        <f t="shared" si="74"/>
        <v>20605</v>
      </c>
    </row>
    <row r="436" ht="36" hidden="1" customHeight="1" spans="1:9">
      <c r="A436" s="341">
        <v>2060501</v>
      </c>
      <c r="B436" s="336" t="s">
        <v>413</v>
      </c>
      <c r="C436" s="395">
        <v>0</v>
      </c>
      <c r="D436" s="490">
        <f t="shared" ref="D436:D439" si="83">ROUND(J436-P436,0)</f>
        <v>0</v>
      </c>
      <c r="E436" s="488" t="str">
        <f t="shared" si="81"/>
        <v/>
      </c>
      <c r="F436" s="197" t="str">
        <f t="shared" si="72"/>
        <v>否</v>
      </c>
      <c r="G436" s="372" t="str">
        <f t="shared" si="82"/>
        <v>项</v>
      </c>
      <c r="H436" s="372" t="str">
        <f t="shared" si="73"/>
        <v>206</v>
      </c>
      <c r="I436" s="372" t="str">
        <f t="shared" si="74"/>
        <v>20605</v>
      </c>
    </row>
    <row r="437" ht="36" hidden="1" customHeight="1" spans="1:9">
      <c r="A437" s="341">
        <v>2060502</v>
      </c>
      <c r="B437" s="336" t="s">
        <v>432</v>
      </c>
      <c r="C437" s="395">
        <v>0</v>
      </c>
      <c r="D437" s="490">
        <f t="shared" si="83"/>
        <v>0</v>
      </c>
      <c r="E437" s="488" t="str">
        <f t="shared" si="81"/>
        <v/>
      </c>
      <c r="F437" s="197" t="str">
        <f t="shared" si="72"/>
        <v>否</v>
      </c>
      <c r="G437" s="372" t="str">
        <f t="shared" si="82"/>
        <v>项</v>
      </c>
      <c r="H437" s="372" t="str">
        <f t="shared" si="73"/>
        <v>206</v>
      </c>
      <c r="I437" s="372" t="str">
        <f t="shared" si="74"/>
        <v>20605</v>
      </c>
    </row>
    <row r="438" ht="36" hidden="1" customHeight="1" spans="1:9">
      <c r="A438" s="341">
        <v>2060503</v>
      </c>
      <c r="B438" s="336" t="s">
        <v>433</v>
      </c>
      <c r="C438" s="395">
        <v>0</v>
      </c>
      <c r="D438" s="490">
        <f t="shared" si="83"/>
        <v>0</v>
      </c>
      <c r="E438" s="488" t="str">
        <f t="shared" si="81"/>
        <v/>
      </c>
      <c r="F438" s="197" t="str">
        <f t="shared" si="72"/>
        <v>否</v>
      </c>
      <c r="G438" s="372" t="str">
        <f t="shared" si="82"/>
        <v>项</v>
      </c>
      <c r="H438" s="372" t="str">
        <f t="shared" si="73"/>
        <v>206</v>
      </c>
      <c r="I438" s="372" t="str">
        <f t="shared" si="74"/>
        <v>20605</v>
      </c>
    </row>
    <row r="439" ht="33" hidden="1" customHeight="1" spans="1:9">
      <c r="A439" s="341">
        <v>2060599</v>
      </c>
      <c r="B439" s="336" t="s">
        <v>434</v>
      </c>
      <c r="C439" s="395">
        <v>0</v>
      </c>
      <c r="D439" s="490">
        <f t="shared" si="83"/>
        <v>0</v>
      </c>
      <c r="E439" s="488" t="str">
        <f t="shared" si="81"/>
        <v/>
      </c>
      <c r="F439" s="197" t="str">
        <f t="shared" si="72"/>
        <v>否</v>
      </c>
      <c r="G439" s="372" t="str">
        <f t="shared" si="82"/>
        <v>项</v>
      </c>
      <c r="H439" s="372" t="str">
        <f t="shared" si="73"/>
        <v>206</v>
      </c>
      <c r="I439" s="372" t="str">
        <f t="shared" si="74"/>
        <v>20605</v>
      </c>
    </row>
    <row r="440" ht="36" hidden="1" customHeight="1" spans="1:9">
      <c r="A440" s="341">
        <v>20606</v>
      </c>
      <c r="B440" s="336" t="s">
        <v>435</v>
      </c>
      <c r="C440" s="337">
        <f>SUM(C441:C444)</f>
        <v>0</v>
      </c>
      <c r="D440" s="494">
        <f>SUM(D441:D444)</f>
        <v>0</v>
      </c>
      <c r="E440" s="488" t="str">
        <f t="shared" si="81"/>
        <v/>
      </c>
      <c r="F440" s="197" t="str">
        <f t="shared" si="72"/>
        <v>否</v>
      </c>
      <c r="G440" s="372" t="str">
        <f t="shared" si="82"/>
        <v>款</v>
      </c>
      <c r="H440" s="372" t="str">
        <f t="shared" si="73"/>
        <v>206</v>
      </c>
      <c r="I440" s="372" t="str">
        <f t="shared" si="74"/>
        <v>20606</v>
      </c>
    </row>
    <row r="441" ht="36" hidden="1" customHeight="1" spans="1:9">
      <c r="A441" s="341">
        <v>2060601</v>
      </c>
      <c r="B441" s="336" t="s">
        <v>436</v>
      </c>
      <c r="C441" s="395">
        <v>0</v>
      </c>
      <c r="D441" s="490">
        <f t="shared" ref="D441:D444" si="84">ROUND(J441-P441,0)</f>
        <v>0</v>
      </c>
      <c r="E441" s="488" t="str">
        <f t="shared" si="81"/>
        <v/>
      </c>
      <c r="F441" s="197" t="str">
        <f t="shared" si="72"/>
        <v>否</v>
      </c>
      <c r="G441" s="372" t="str">
        <f t="shared" si="82"/>
        <v>项</v>
      </c>
      <c r="H441" s="372" t="str">
        <f t="shared" si="73"/>
        <v>206</v>
      </c>
      <c r="I441" s="372" t="str">
        <f t="shared" si="74"/>
        <v>20606</v>
      </c>
    </row>
    <row r="442" ht="36" hidden="1" customHeight="1" spans="1:9">
      <c r="A442" s="341">
        <v>2060602</v>
      </c>
      <c r="B442" s="336" t="s">
        <v>437</v>
      </c>
      <c r="C442" s="395">
        <v>0</v>
      </c>
      <c r="D442" s="490">
        <f t="shared" si="84"/>
        <v>0</v>
      </c>
      <c r="E442" s="488" t="str">
        <f t="shared" si="81"/>
        <v/>
      </c>
      <c r="F442" s="197" t="str">
        <f t="shared" si="72"/>
        <v>否</v>
      </c>
      <c r="G442" s="372" t="str">
        <f t="shared" si="82"/>
        <v>项</v>
      </c>
      <c r="H442" s="372" t="str">
        <f t="shared" si="73"/>
        <v>206</v>
      </c>
      <c r="I442" s="372" t="str">
        <f t="shared" si="74"/>
        <v>20606</v>
      </c>
    </row>
    <row r="443" ht="36" hidden="1" customHeight="1" spans="1:9">
      <c r="A443" s="341">
        <v>2060603</v>
      </c>
      <c r="B443" s="336" t="s">
        <v>438</v>
      </c>
      <c r="C443" s="395">
        <v>0</v>
      </c>
      <c r="D443" s="490">
        <f t="shared" si="84"/>
        <v>0</v>
      </c>
      <c r="E443" s="488" t="str">
        <f t="shared" si="81"/>
        <v/>
      </c>
      <c r="F443" s="197" t="str">
        <f t="shared" si="72"/>
        <v>否</v>
      </c>
      <c r="G443" s="372" t="str">
        <f t="shared" si="82"/>
        <v>项</v>
      </c>
      <c r="H443" s="372" t="str">
        <f t="shared" si="73"/>
        <v>206</v>
      </c>
      <c r="I443" s="372" t="str">
        <f t="shared" si="74"/>
        <v>20606</v>
      </c>
    </row>
    <row r="444" ht="36" hidden="1" customHeight="1" spans="1:9">
      <c r="A444" s="341">
        <v>2060699</v>
      </c>
      <c r="B444" s="336" t="s">
        <v>439</v>
      </c>
      <c r="C444" s="395">
        <v>0</v>
      </c>
      <c r="D444" s="490">
        <f t="shared" si="84"/>
        <v>0</v>
      </c>
      <c r="E444" s="488" t="str">
        <f t="shared" si="81"/>
        <v/>
      </c>
      <c r="F444" s="197" t="str">
        <f t="shared" si="72"/>
        <v>否</v>
      </c>
      <c r="G444" s="372" t="str">
        <f t="shared" si="82"/>
        <v>项</v>
      </c>
      <c r="H444" s="372" t="str">
        <f t="shared" si="73"/>
        <v>206</v>
      </c>
      <c r="I444" s="372" t="str">
        <f t="shared" si="74"/>
        <v>20606</v>
      </c>
    </row>
    <row r="445" ht="36" customHeight="1" spans="1:9">
      <c r="A445" s="341">
        <v>20607</v>
      </c>
      <c r="B445" s="336" t="s">
        <v>440</v>
      </c>
      <c r="C445" s="487">
        <f>SUM(C446:C451)</f>
        <v>189</v>
      </c>
      <c r="D445" s="487">
        <f>SUM(D446:D451)</f>
        <v>229</v>
      </c>
      <c r="E445" s="488">
        <f t="shared" si="81"/>
        <v>0.211640211640212</v>
      </c>
      <c r="F445" s="197" t="str">
        <f t="shared" si="72"/>
        <v>是</v>
      </c>
      <c r="G445" s="372" t="str">
        <f t="shared" si="82"/>
        <v>款</v>
      </c>
      <c r="H445" s="372" t="str">
        <f t="shared" si="73"/>
        <v>206</v>
      </c>
      <c r="I445" s="372" t="str">
        <f t="shared" si="74"/>
        <v>20607</v>
      </c>
    </row>
    <row r="446" ht="36" customHeight="1" spans="1:9">
      <c r="A446" s="341">
        <v>2060701</v>
      </c>
      <c r="B446" s="336" t="s">
        <v>413</v>
      </c>
      <c r="C446" s="388">
        <v>99</v>
      </c>
      <c r="D446" s="489">
        <v>88</v>
      </c>
      <c r="E446" s="488">
        <f t="shared" si="81"/>
        <v>-0.111111111111111</v>
      </c>
      <c r="F446" s="197" t="str">
        <f t="shared" si="72"/>
        <v>是</v>
      </c>
      <c r="G446" s="372" t="str">
        <f t="shared" si="82"/>
        <v>项</v>
      </c>
      <c r="H446" s="372" t="str">
        <f t="shared" si="73"/>
        <v>206</v>
      </c>
      <c r="I446" s="372" t="str">
        <f t="shared" si="74"/>
        <v>20607</v>
      </c>
    </row>
    <row r="447" ht="36" customHeight="1" spans="1:9">
      <c r="A447" s="341">
        <v>2060702</v>
      </c>
      <c r="B447" s="336" t="s">
        <v>441</v>
      </c>
      <c r="C447" s="388">
        <v>67</v>
      </c>
      <c r="D447" s="489">
        <v>72</v>
      </c>
      <c r="E447" s="488">
        <f t="shared" si="81"/>
        <v>0.0746268656716418</v>
      </c>
      <c r="F447" s="197" t="str">
        <f t="shared" si="72"/>
        <v>是</v>
      </c>
      <c r="G447" s="372" t="str">
        <f t="shared" si="82"/>
        <v>项</v>
      </c>
      <c r="H447" s="372" t="str">
        <f t="shared" si="73"/>
        <v>206</v>
      </c>
      <c r="I447" s="372" t="str">
        <f t="shared" si="74"/>
        <v>20607</v>
      </c>
    </row>
    <row r="448" ht="33" hidden="1" customHeight="1" spans="1:9">
      <c r="A448" s="341">
        <v>2060703</v>
      </c>
      <c r="B448" s="336" t="s">
        <v>442</v>
      </c>
      <c r="C448" s="395">
        <v>0</v>
      </c>
      <c r="D448" s="490">
        <f t="shared" ref="D448:D455" si="85">ROUND(J448-P448,0)</f>
        <v>0</v>
      </c>
      <c r="E448" s="488" t="str">
        <f t="shared" si="81"/>
        <v/>
      </c>
      <c r="F448" s="197" t="str">
        <f t="shared" si="72"/>
        <v>否</v>
      </c>
      <c r="G448" s="372" t="str">
        <f t="shared" si="82"/>
        <v>项</v>
      </c>
      <c r="H448" s="372" t="str">
        <f t="shared" si="73"/>
        <v>206</v>
      </c>
      <c r="I448" s="372" t="str">
        <f t="shared" si="74"/>
        <v>20607</v>
      </c>
    </row>
    <row r="449" ht="36" hidden="1" customHeight="1" spans="1:9">
      <c r="A449" s="341">
        <v>2060704</v>
      </c>
      <c r="B449" s="336" t="s">
        <v>443</v>
      </c>
      <c r="C449" s="395">
        <v>0</v>
      </c>
      <c r="D449" s="490">
        <f t="shared" si="85"/>
        <v>0</v>
      </c>
      <c r="E449" s="488" t="str">
        <f t="shared" si="81"/>
        <v/>
      </c>
      <c r="F449" s="197" t="str">
        <f t="shared" si="72"/>
        <v>否</v>
      </c>
      <c r="G449" s="372" t="str">
        <f t="shared" si="82"/>
        <v>项</v>
      </c>
      <c r="H449" s="372" t="str">
        <f t="shared" si="73"/>
        <v>206</v>
      </c>
      <c r="I449" s="372" t="str">
        <f t="shared" si="74"/>
        <v>20607</v>
      </c>
    </row>
    <row r="450" ht="36" customHeight="1" spans="1:9">
      <c r="A450" s="341">
        <v>2060705</v>
      </c>
      <c r="B450" s="336" t="s">
        <v>444</v>
      </c>
      <c r="C450" s="388">
        <v>19</v>
      </c>
      <c r="D450" s="489">
        <v>69</v>
      </c>
      <c r="E450" s="488">
        <f t="shared" si="81"/>
        <v>2.63157894736842</v>
      </c>
      <c r="F450" s="197" t="str">
        <f t="shared" si="72"/>
        <v>是</v>
      </c>
      <c r="G450" s="372" t="str">
        <f t="shared" si="82"/>
        <v>项</v>
      </c>
      <c r="H450" s="372" t="str">
        <f t="shared" si="73"/>
        <v>206</v>
      </c>
      <c r="I450" s="372" t="str">
        <f t="shared" si="74"/>
        <v>20607</v>
      </c>
    </row>
    <row r="451" ht="36" customHeight="1" spans="1:9">
      <c r="A451" s="341">
        <v>2060799</v>
      </c>
      <c r="B451" s="336" t="s">
        <v>445</v>
      </c>
      <c r="C451" s="388">
        <v>4</v>
      </c>
      <c r="D451" s="489"/>
      <c r="E451" s="488">
        <f t="shared" si="81"/>
        <v>-1</v>
      </c>
      <c r="F451" s="197" t="str">
        <f t="shared" si="72"/>
        <v>是</v>
      </c>
      <c r="G451" s="372" t="str">
        <f t="shared" si="82"/>
        <v>项</v>
      </c>
      <c r="H451" s="372" t="str">
        <f t="shared" si="73"/>
        <v>206</v>
      </c>
      <c r="I451" s="372" t="str">
        <f t="shared" si="74"/>
        <v>20607</v>
      </c>
    </row>
    <row r="452" ht="33" hidden="1" customHeight="1" spans="1:9">
      <c r="A452" s="341">
        <v>20608</v>
      </c>
      <c r="B452" s="336" t="s">
        <v>446</v>
      </c>
      <c r="C452" s="337">
        <f>SUM(C453:C455)</f>
        <v>0</v>
      </c>
      <c r="D452" s="494">
        <f>SUM(D453:D455)</f>
        <v>0</v>
      </c>
      <c r="E452" s="488" t="str">
        <f t="shared" si="81"/>
        <v/>
      </c>
      <c r="F452" s="197" t="str">
        <f t="shared" ref="F452:F515" si="86">IF(LEN(A452)=3,"是",IF(B452&lt;&gt;"",IF(SUM(C452:D452)&lt;&gt;0,"是","否"),"是"))</f>
        <v>否</v>
      </c>
      <c r="G452" s="372" t="str">
        <f t="shared" si="82"/>
        <v>款</v>
      </c>
      <c r="H452" s="372" t="str">
        <f t="shared" ref="H452:H515" si="87">LEFT(A452,3)</f>
        <v>206</v>
      </c>
      <c r="I452" s="372" t="str">
        <f t="shared" ref="I452:I515" si="88">LEFT(A452,5)</f>
        <v>20608</v>
      </c>
    </row>
    <row r="453" ht="33" hidden="1" customHeight="1" spans="1:9">
      <c r="A453" s="341">
        <v>2060801</v>
      </c>
      <c r="B453" s="336" t="s">
        <v>447</v>
      </c>
      <c r="C453" s="395">
        <v>0</v>
      </c>
      <c r="D453" s="490">
        <f t="shared" si="85"/>
        <v>0</v>
      </c>
      <c r="E453" s="488" t="str">
        <f t="shared" si="81"/>
        <v/>
      </c>
      <c r="F453" s="197" t="str">
        <f t="shared" si="86"/>
        <v>否</v>
      </c>
      <c r="G453" s="372" t="str">
        <f t="shared" si="82"/>
        <v>项</v>
      </c>
      <c r="H453" s="372" t="str">
        <f t="shared" si="87"/>
        <v>206</v>
      </c>
      <c r="I453" s="372" t="str">
        <f t="shared" si="88"/>
        <v>20608</v>
      </c>
    </row>
    <row r="454" ht="33" hidden="1" customHeight="1" spans="1:9">
      <c r="A454" s="341">
        <v>2060802</v>
      </c>
      <c r="B454" s="336" t="s">
        <v>448</v>
      </c>
      <c r="C454" s="395">
        <v>0</v>
      </c>
      <c r="D454" s="490">
        <f t="shared" si="85"/>
        <v>0</v>
      </c>
      <c r="E454" s="488" t="str">
        <f t="shared" si="81"/>
        <v/>
      </c>
      <c r="F454" s="197" t="str">
        <f t="shared" si="86"/>
        <v>否</v>
      </c>
      <c r="G454" s="372" t="str">
        <f t="shared" si="82"/>
        <v>项</v>
      </c>
      <c r="H454" s="372" t="str">
        <f t="shared" si="87"/>
        <v>206</v>
      </c>
      <c r="I454" s="372" t="str">
        <f t="shared" si="88"/>
        <v>20608</v>
      </c>
    </row>
    <row r="455" ht="36" hidden="1" customHeight="1" spans="1:9">
      <c r="A455" s="341">
        <v>2060899</v>
      </c>
      <c r="B455" s="336" t="s">
        <v>449</v>
      </c>
      <c r="C455" s="395">
        <v>0</v>
      </c>
      <c r="D455" s="490">
        <f t="shared" si="85"/>
        <v>0</v>
      </c>
      <c r="E455" s="488" t="str">
        <f t="shared" si="81"/>
        <v/>
      </c>
      <c r="F455" s="197" t="str">
        <f t="shared" si="86"/>
        <v>否</v>
      </c>
      <c r="G455" s="372" t="str">
        <f t="shared" si="82"/>
        <v>项</v>
      </c>
      <c r="H455" s="372" t="str">
        <f t="shared" si="87"/>
        <v>206</v>
      </c>
      <c r="I455" s="372" t="str">
        <f t="shared" si="88"/>
        <v>20608</v>
      </c>
    </row>
    <row r="456" ht="36" hidden="1" customHeight="1" spans="1:9">
      <c r="A456" s="341">
        <v>20609</v>
      </c>
      <c r="B456" s="336" t="s">
        <v>450</v>
      </c>
      <c r="C456" s="337">
        <f>SUM(C457:C459)</f>
        <v>0</v>
      </c>
      <c r="D456" s="494">
        <f>SUM(D457:D459)</f>
        <v>0</v>
      </c>
      <c r="E456" s="488" t="str">
        <f t="shared" si="81"/>
        <v/>
      </c>
      <c r="F456" s="197" t="str">
        <f t="shared" si="86"/>
        <v>否</v>
      </c>
      <c r="G456" s="372" t="str">
        <f t="shared" si="82"/>
        <v>款</v>
      </c>
      <c r="H456" s="372" t="str">
        <f t="shared" si="87"/>
        <v>206</v>
      </c>
      <c r="I456" s="372" t="str">
        <f t="shared" si="88"/>
        <v>20609</v>
      </c>
    </row>
    <row r="457" ht="36" hidden="1" customHeight="1" spans="1:9">
      <c r="A457" s="341">
        <v>2060901</v>
      </c>
      <c r="B457" s="336" t="s">
        <v>451</v>
      </c>
      <c r="C457" s="395">
        <v>0</v>
      </c>
      <c r="D457" s="490">
        <f t="shared" ref="D457:D459" si="89">ROUND(J457-P457,0)</f>
        <v>0</v>
      </c>
      <c r="E457" s="488" t="str">
        <f t="shared" si="81"/>
        <v/>
      </c>
      <c r="F457" s="197" t="str">
        <f t="shared" si="86"/>
        <v>否</v>
      </c>
      <c r="G457" s="372" t="str">
        <f t="shared" si="82"/>
        <v>项</v>
      </c>
      <c r="H457" s="372" t="str">
        <f t="shared" si="87"/>
        <v>206</v>
      </c>
      <c r="I457" s="372" t="str">
        <f t="shared" si="88"/>
        <v>20609</v>
      </c>
    </row>
    <row r="458" ht="36" hidden="1" customHeight="1" spans="1:9">
      <c r="A458" s="341">
        <v>2060902</v>
      </c>
      <c r="B458" s="336" t="s">
        <v>452</v>
      </c>
      <c r="C458" s="395">
        <v>0</v>
      </c>
      <c r="D458" s="490">
        <f t="shared" si="89"/>
        <v>0</v>
      </c>
      <c r="E458" s="488" t="str">
        <f t="shared" si="81"/>
        <v/>
      </c>
      <c r="F458" s="197" t="str">
        <f t="shared" si="86"/>
        <v>否</v>
      </c>
      <c r="G458" s="372" t="str">
        <f t="shared" si="82"/>
        <v>项</v>
      </c>
      <c r="H458" s="372" t="str">
        <f t="shared" si="87"/>
        <v>206</v>
      </c>
      <c r="I458" s="372" t="str">
        <f t="shared" si="88"/>
        <v>20609</v>
      </c>
    </row>
    <row r="459" ht="36" hidden="1" customHeight="1" spans="1:9">
      <c r="A459" s="341">
        <v>2060999</v>
      </c>
      <c r="B459" s="336" t="s">
        <v>453</v>
      </c>
      <c r="C459" s="395">
        <v>0</v>
      </c>
      <c r="D459" s="490">
        <f t="shared" si="89"/>
        <v>0</v>
      </c>
      <c r="E459" s="488" t="str">
        <f t="shared" si="81"/>
        <v/>
      </c>
      <c r="F459" s="197" t="str">
        <f t="shared" si="86"/>
        <v>否</v>
      </c>
      <c r="G459" s="372" t="str">
        <f t="shared" si="82"/>
        <v>项</v>
      </c>
      <c r="H459" s="372" t="str">
        <f t="shared" si="87"/>
        <v>206</v>
      </c>
      <c r="I459" s="372" t="str">
        <f t="shared" si="88"/>
        <v>20609</v>
      </c>
    </row>
    <row r="460" ht="36" hidden="1" customHeight="1" spans="1:9">
      <c r="A460" s="341">
        <v>20699</v>
      </c>
      <c r="B460" s="336" t="s">
        <v>454</v>
      </c>
      <c r="C460" s="337">
        <f>SUM(C461:C464)</f>
        <v>0</v>
      </c>
      <c r="D460" s="494">
        <f>SUM(D461:D464)</f>
        <v>0</v>
      </c>
      <c r="E460" s="488" t="str">
        <f t="shared" si="81"/>
        <v/>
      </c>
      <c r="F460" s="197" t="str">
        <f t="shared" si="86"/>
        <v>否</v>
      </c>
      <c r="G460" s="372" t="str">
        <f t="shared" si="82"/>
        <v>款</v>
      </c>
      <c r="H460" s="372" t="str">
        <f t="shared" si="87"/>
        <v>206</v>
      </c>
      <c r="I460" s="372" t="str">
        <f t="shared" si="88"/>
        <v>20699</v>
      </c>
    </row>
    <row r="461" ht="36" hidden="1" customHeight="1" spans="1:9">
      <c r="A461" s="341">
        <v>2069901</v>
      </c>
      <c r="B461" s="336" t="s">
        <v>455</v>
      </c>
      <c r="C461" s="395">
        <v>0</v>
      </c>
      <c r="D461" s="490">
        <f t="shared" ref="D461:D464" si="90">ROUND(J461-P461,0)</f>
        <v>0</v>
      </c>
      <c r="E461" s="488" t="str">
        <f t="shared" si="81"/>
        <v/>
      </c>
      <c r="F461" s="197" t="str">
        <f t="shared" si="86"/>
        <v>否</v>
      </c>
      <c r="G461" s="372" t="str">
        <f t="shared" si="82"/>
        <v>项</v>
      </c>
      <c r="H461" s="372" t="str">
        <f t="shared" si="87"/>
        <v>206</v>
      </c>
      <c r="I461" s="372" t="str">
        <f t="shared" si="88"/>
        <v>20699</v>
      </c>
    </row>
    <row r="462" ht="36" hidden="1" customHeight="1" spans="1:9">
      <c r="A462" s="341">
        <v>2069902</v>
      </c>
      <c r="B462" s="336" t="s">
        <v>456</v>
      </c>
      <c r="C462" s="395">
        <v>0</v>
      </c>
      <c r="D462" s="490">
        <f t="shared" si="90"/>
        <v>0</v>
      </c>
      <c r="E462" s="488" t="str">
        <f t="shared" si="81"/>
        <v/>
      </c>
      <c r="F462" s="197" t="str">
        <f t="shared" si="86"/>
        <v>否</v>
      </c>
      <c r="G462" s="372" t="str">
        <f t="shared" si="82"/>
        <v>项</v>
      </c>
      <c r="H462" s="372" t="str">
        <f t="shared" si="87"/>
        <v>206</v>
      </c>
      <c r="I462" s="372" t="str">
        <f t="shared" si="88"/>
        <v>20699</v>
      </c>
    </row>
    <row r="463" ht="33" hidden="1" customHeight="1" spans="1:9">
      <c r="A463" s="341">
        <v>2069903</v>
      </c>
      <c r="B463" s="336" t="s">
        <v>457</v>
      </c>
      <c r="C463" s="395">
        <v>0</v>
      </c>
      <c r="D463" s="490">
        <f t="shared" si="90"/>
        <v>0</v>
      </c>
      <c r="E463" s="488" t="str">
        <f t="shared" si="81"/>
        <v/>
      </c>
      <c r="F463" s="197" t="str">
        <f t="shared" si="86"/>
        <v>否</v>
      </c>
      <c r="G463" s="372" t="str">
        <f t="shared" si="82"/>
        <v>项</v>
      </c>
      <c r="H463" s="372" t="str">
        <f t="shared" si="87"/>
        <v>206</v>
      </c>
      <c r="I463" s="372" t="str">
        <f t="shared" si="88"/>
        <v>20699</v>
      </c>
    </row>
    <row r="464" ht="36" hidden="1" customHeight="1" spans="1:9">
      <c r="A464" s="341">
        <v>2069999</v>
      </c>
      <c r="B464" s="336" t="s">
        <v>458</v>
      </c>
      <c r="C464" s="395">
        <v>0</v>
      </c>
      <c r="D464" s="490">
        <f t="shared" si="90"/>
        <v>0</v>
      </c>
      <c r="E464" s="488" t="str">
        <f t="shared" si="81"/>
        <v/>
      </c>
      <c r="F464" s="197" t="str">
        <f t="shared" si="86"/>
        <v>否</v>
      </c>
      <c r="G464" s="372" t="str">
        <f t="shared" si="82"/>
        <v>项</v>
      </c>
      <c r="H464" s="372" t="str">
        <f t="shared" si="87"/>
        <v>206</v>
      </c>
      <c r="I464" s="372" t="str">
        <f t="shared" si="88"/>
        <v>20699</v>
      </c>
    </row>
    <row r="465" ht="33" customHeight="1" spans="1:9">
      <c r="A465" s="349">
        <v>207</v>
      </c>
      <c r="B465" s="331" t="s">
        <v>94</v>
      </c>
      <c r="C465" s="485">
        <f>SUM(C466,C482,C490,C501,C510,C518)</f>
        <v>1354</v>
      </c>
      <c r="D465" s="485">
        <f>SUM(D466,D482,D490,D501,D510,D518)</f>
        <v>3329</v>
      </c>
      <c r="E465" s="486">
        <f t="shared" si="81"/>
        <v>1.45864106351551</v>
      </c>
      <c r="F465" s="197" t="str">
        <f t="shared" si="86"/>
        <v>是</v>
      </c>
      <c r="G465" s="372" t="str">
        <f t="shared" si="82"/>
        <v>类</v>
      </c>
      <c r="H465" s="372" t="str">
        <f t="shared" si="87"/>
        <v>207</v>
      </c>
      <c r="I465" s="372" t="str">
        <f t="shared" si="88"/>
        <v>207</v>
      </c>
    </row>
    <row r="466" ht="36" customHeight="1" spans="1:9">
      <c r="A466" s="341">
        <v>20701</v>
      </c>
      <c r="B466" s="336" t="s">
        <v>459</v>
      </c>
      <c r="C466" s="487">
        <f>SUM(C467:C481)</f>
        <v>1196</v>
      </c>
      <c r="D466" s="487">
        <f>SUM(D467:D481)</f>
        <v>1295</v>
      </c>
      <c r="E466" s="488">
        <f t="shared" si="81"/>
        <v>0.0827759197324414</v>
      </c>
      <c r="F466" s="197" t="str">
        <f t="shared" si="86"/>
        <v>是</v>
      </c>
      <c r="G466" s="372" t="str">
        <f t="shared" si="82"/>
        <v>款</v>
      </c>
      <c r="H466" s="372" t="str">
        <f t="shared" si="87"/>
        <v>207</v>
      </c>
      <c r="I466" s="372" t="str">
        <f t="shared" si="88"/>
        <v>20701</v>
      </c>
    </row>
    <row r="467" ht="36" customHeight="1" spans="1:9">
      <c r="A467" s="341">
        <v>2070101</v>
      </c>
      <c r="B467" s="336" t="s">
        <v>145</v>
      </c>
      <c r="C467" s="388">
        <v>213</v>
      </c>
      <c r="D467" s="489">
        <v>228</v>
      </c>
      <c r="E467" s="488">
        <f t="shared" si="81"/>
        <v>0.0704225352112675</v>
      </c>
      <c r="F467" s="197" t="str">
        <f t="shared" si="86"/>
        <v>是</v>
      </c>
      <c r="G467" s="372" t="str">
        <f t="shared" si="82"/>
        <v>项</v>
      </c>
      <c r="H467" s="372" t="str">
        <f t="shared" si="87"/>
        <v>207</v>
      </c>
      <c r="I467" s="372" t="str">
        <f t="shared" si="88"/>
        <v>20701</v>
      </c>
    </row>
    <row r="468" ht="36" hidden="1" customHeight="1" spans="1:9">
      <c r="A468" s="341">
        <v>2070102</v>
      </c>
      <c r="B468" s="336" t="s">
        <v>146</v>
      </c>
      <c r="C468" s="395">
        <v>0</v>
      </c>
      <c r="D468" s="490">
        <f t="shared" ref="D468:D474" si="91">ROUND(J468-P468,0)</f>
        <v>0</v>
      </c>
      <c r="E468" s="488" t="str">
        <f t="shared" si="81"/>
        <v/>
      </c>
      <c r="F468" s="197" t="str">
        <f t="shared" si="86"/>
        <v>否</v>
      </c>
      <c r="G468" s="372" t="str">
        <f t="shared" si="82"/>
        <v>项</v>
      </c>
      <c r="H468" s="372" t="str">
        <f t="shared" si="87"/>
        <v>207</v>
      </c>
      <c r="I468" s="372" t="str">
        <f t="shared" si="88"/>
        <v>20701</v>
      </c>
    </row>
    <row r="469" ht="33" hidden="1" customHeight="1" spans="1:9">
      <c r="A469" s="341">
        <v>2070103</v>
      </c>
      <c r="B469" s="336" t="s">
        <v>147</v>
      </c>
      <c r="C469" s="395">
        <v>0</v>
      </c>
      <c r="D469" s="490">
        <f t="shared" si="91"/>
        <v>0</v>
      </c>
      <c r="E469" s="488" t="str">
        <f t="shared" si="81"/>
        <v/>
      </c>
      <c r="F469" s="197" t="str">
        <f t="shared" si="86"/>
        <v>否</v>
      </c>
      <c r="G469" s="372" t="str">
        <f t="shared" si="82"/>
        <v>项</v>
      </c>
      <c r="H469" s="372" t="str">
        <f t="shared" si="87"/>
        <v>207</v>
      </c>
      <c r="I469" s="372" t="str">
        <f t="shared" si="88"/>
        <v>20701</v>
      </c>
    </row>
    <row r="470" ht="33" customHeight="1" spans="1:9">
      <c r="A470" s="341">
        <v>2070104</v>
      </c>
      <c r="B470" s="336" t="s">
        <v>460</v>
      </c>
      <c r="C470" s="388">
        <v>168</v>
      </c>
      <c r="D470" s="489">
        <v>161</v>
      </c>
      <c r="E470" s="488">
        <f t="shared" si="81"/>
        <v>-0.0416666666666666</v>
      </c>
      <c r="F470" s="197" t="str">
        <f t="shared" si="86"/>
        <v>是</v>
      </c>
      <c r="G470" s="372" t="str">
        <f t="shared" si="82"/>
        <v>项</v>
      </c>
      <c r="H470" s="372" t="str">
        <f t="shared" si="87"/>
        <v>207</v>
      </c>
      <c r="I470" s="372" t="str">
        <f t="shared" si="88"/>
        <v>20701</v>
      </c>
    </row>
    <row r="471" ht="36" hidden="1" customHeight="1" spans="1:9">
      <c r="A471" s="341">
        <v>2070105</v>
      </c>
      <c r="B471" s="336" t="s">
        <v>461</v>
      </c>
      <c r="C471" s="395">
        <v>0</v>
      </c>
      <c r="D471" s="490">
        <f t="shared" si="91"/>
        <v>0</v>
      </c>
      <c r="E471" s="488" t="str">
        <f t="shared" si="81"/>
        <v/>
      </c>
      <c r="F471" s="197" t="str">
        <f t="shared" si="86"/>
        <v>否</v>
      </c>
      <c r="G471" s="372" t="str">
        <f t="shared" si="82"/>
        <v>项</v>
      </c>
      <c r="H471" s="372" t="str">
        <f t="shared" si="87"/>
        <v>207</v>
      </c>
      <c r="I471" s="372" t="str">
        <f t="shared" si="88"/>
        <v>20701</v>
      </c>
    </row>
    <row r="472" ht="36" hidden="1" customHeight="1" spans="1:9">
      <c r="A472" s="341">
        <v>2070106</v>
      </c>
      <c r="B472" s="336" t="s">
        <v>462</v>
      </c>
      <c r="C472" s="395">
        <v>0</v>
      </c>
      <c r="D472" s="490">
        <f t="shared" si="91"/>
        <v>0</v>
      </c>
      <c r="E472" s="488" t="str">
        <f t="shared" si="81"/>
        <v/>
      </c>
      <c r="F472" s="197" t="str">
        <f t="shared" si="86"/>
        <v>否</v>
      </c>
      <c r="G472" s="372" t="str">
        <f t="shared" si="82"/>
        <v>项</v>
      </c>
      <c r="H472" s="372" t="str">
        <f t="shared" si="87"/>
        <v>207</v>
      </c>
      <c r="I472" s="372" t="str">
        <f t="shared" si="88"/>
        <v>20701</v>
      </c>
    </row>
    <row r="473" ht="36" hidden="1" customHeight="1" spans="1:9">
      <c r="A473" s="341">
        <v>2070107</v>
      </c>
      <c r="B473" s="336" t="s">
        <v>463</v>
      </c>
      <c r="C473" s="395">
        <v>0</v>
      </c>
      <c r="D473" s="490">
        <f t="shared" si="91"/>
        <v>0</v>
      </c>
      <c r="E473" s="488" t="str">
        <f t="shared" si="81"/>
        <v/>
      </c>
      <c r="F473" s="197" t="str">
        <f t="shared" si="86"/>
        <v>否</v>
      </c>
      <c r="G473" s="372" t="str">
        <f t="shared" si="82"/>
        <v>项</v>
      </c>
      <c r="H473" s="372" t="str">
        <f t="shared" si="87"/>
        <v>207</v>
      </c>
      <c r="I473" s="372" t="str">
        <f t="shared" si="88"/>
        <v>20701</v>
      </c>
    </row>
    <row r="474" ht="33" hidden="1" customHeight="1" spans="1:9">
      <c r="A474" s="341">
        <v>2070108</v>
      </c>
      <c r="B474" s="336" t="s">
        <v>464</v>
      </c>
      <c r="C474" s="395">
        <v>0</v>
      </c>
      <c r="D474" s="490">
        <f t="shared" si="91"/>
        <v>0</v>
      </c>
      <c r="E474" s="488" t="str">
        <f t="shared" si="81"/>
        <v/>
      </c>
      <c r="F474" s="197" t="str">
        <f t="shared" si="86"/>
        <v>否</v>
      </c>
      <c r="G474" s="372" t="str">
        <f t="shared" si="82"/>
        <v>项</v>
      </c>
      <c r="H474" s="372" t="str">
        <f t="shared" si="87"/>
        <v>207</v>
      </c>
      <c r="I474" s="372" t="str">
        <f t="shared" si="88"/>
        <v>20701</v>
      </c>
    </row>
    <row r="475" ht="36" customHeight="1" spans="1:9">
      <c r="A475" s="341">
        <v>2070109</v>
      </c>
      <c r="B475" s="336" t="s">
        <v>465</v>
      </c>
      <c r="C475" s="388">
        <v>506</v>
      </c>
      <c r="D475" s="489">
        <v>508</v>
      </c>
      <c r="E475" s="488">
        <f t="shared" si="81"/>
        <v>0.00395256916996045</v>
      </c>
      <c r="F475" s="197" t="str">
        <f t="shared" si="86"/>
        <v>是</v>
      </c>
      <c r="G475" s="372" t="str">
        <f t="shared" si="82"/>
        <v>项</v>
      </c>
      <c r="H475" s="372" t="str">
        <f t="shared" si="87"/>
        <v>207</v>
      </c>
      <c r="I475" s="372" t="str">
        <f t="shared" si="88"/>
        <v>20701</v>
      </c>
    </row>
    <row r="476" ht="36" hidden="1" customHeight="1" spans="1:9">
      <c r="A476" s="341">
        <v>2070110</v>
      </c>
      <c r="B476" s="336" t="s">
        <v>466</v>
      </c>
      <c r="C476" s="395">
        <v>0</v>
      </c>
      <c r="D476" s="490">
        <f>ROUND(J476-P476,0)</f>
        <v>0</v>
      </c>
      <c r="E476" s="488" t="str">
        <f t="shared" si="81"/>
        <v/>
      </c>
      <c r="F476" s="197" t="str">
        <f t="shared" si="86"/>
        <v>否</v>
      </c>
      <c r="G476" s="372" t="str">
        <f t="shared" si="82"/>
        <v>项</v>
      </c>
      <c r="H476" s="372" t="str">
        <f t="shared" si="87"/>
        <v>207</v>
      </c>
      <c r="I476" s="372" t="str">
        <f t="shared" si="88"/>
        <v>20701</v>
      </c>
    </row>
    <row r="477" ht="36" customHeight="1" spans="1:9">
      <c r="A477" s="341">
        <v>2070111</v>
      </c>
      <c r="B477" s="336" t="s">
        <v>467</v>
      </c>
      <c r="C477" s="388">
        <v>1</v>
      </c>
      <c r="D477" s="489">
        <v>8</v>
      </c>
      <c r="E477" s="488">
        <f t="shared" si="81"/>
        <v>7</v>
      </c>
      <c r="F477" s="197" t="str">
        <f t="shared" si="86"/>
        <v>是</v>
      </c>
      <c r="G477" s="372" t="str">
        <f t="shared" si="82"/>
        <v>项</v>
      </c>
      <c r="H477" s="372" t="str">
        <f t="shared" si="87"/>
        <v>207</v>
      </c>
      <c r="I477" s="372" t="str">
        <f t="shared" si="88"/>
        <v>20701</v>
      </c>
    </row>
    <row r="478" ht="33" customHeight="1" spans="1:9">
      <c r="A478" s="341">
        <v>2070112</v>
      </c>
      <c r="B478" s="336" t="s">
        <v>468</v>
      </c>
      <c r="C478" s="388">
        <v>61</v>
      </c>
      <c r="D478" s="489">
        <v>47</v>
      </c>
      <c r="E478" s="488">
        <f t="shared" si="81"/>
        <v>-0.229508196721312</v>
      </c>
      <c r="F478" s="197" t="str">
        <f t="shared" si="86"/>
        <v>是</v>
      </c>
      <c r="G478" s="372" t="str">
        <f t="shared" si="82"/>
        <v>项</v>
      </c>
      <c r="H478" s="372" t="str">
        <f t="shared" si="87"/>
        <v>207</v>
      </c>
      <c r="I478" s="372" t="str">
        <f t="shared" si="88"/>
        <v>20701</v>
      </c>
    </row>
    <row r="479" ht="36" hidden="1" customHeight="1" spans="1:9">
      <c r="A479" s="341">
        <v>2070113</v>
      </c>
      <c r="B479" s="336" t="s">
        <v>469</v>
      </c>
      <c r="C479" s="395">
        <v>0</v>
      </c>
      <c r="D479" s="490">
        <f>ROUND(J479-P479,0)</f>
        <v>0</v>
      </c>
      <c r="E479" s="488" t="str">
        <f t="shared" si="81"/>
        <v/>
      </c>
      <c r="F479" s="197" t="str">
        <f t="shared" si="86"/>
        <v>否</v>
      </c>
      <c r="G479" s="372" t="str">
        <f t="shared" si="82"/>
        <v>项</v>
      </c>
      <c r="H479" s="372" t="str">
        <f t="shared" si="87"/>
        <v>207</v>
      </c>
      <c r="I479" s="372" t="str">
        <f t="shared" si="88"/>
        <v>20701</v>
      </c>
    </row>
    <row r="480" ht="36" customHeight="1" spans="1:9">
      <c r="A480" s="341">
        <v>2070114</v>
      </c>
      <c r="B480" s="336" t="s">
        <v>470</v>
      </c>
      <c r="C480" s="388">
        <v>187</v>
      </c>
      <c r="D480" s="489">
        <v>179</v>
      </c>
      <c r="E480" s="488">
        <f t="shared" si="81"/>
        <v>-0.0427807486631016</v>
      </c>
      <c r="F480" s="197" t="str">
        <f t="shared" si="86"/>
        <v>是</v>
      </c>
      <c r="G480" s="372" t="str">
        <f t="shared" si="82"/>
        <v>项</v>
      </c>
      <c r="H480" s="372" t="str">
        <f t="shared" si="87"/>
        <v>207</v>
      </c>
      <c r="I480" s="372" t="str">
        <f t="shared" si="88"/>
        <v>20701</v>
      </c>
    </row>
    <row r="481" ht="36" customHeight="1" spans="1:9">
      <c r="A481" s="341">
        <v>2070199</v>
      </c>
      <c r="B481" s="336" t="s">
        <v>471</v>
      </c>
      <c r="C481" s="388">
        <v>60</v>
      </c>
      <c r="D481" s="489">
        <v>164</v>
      </c>
      <c r="E481" s="488">
        <f t="shared" si="81"/>
        <v>1.73333333333333</v>
      </c>
      <c r="F481" s="197" t="str">
        <f t="shared" si="86"/>
        <v>是</v>
      </c>
      <c r="G481" s="372" t="str">
        <f t="shared" si="82"/>
        <v>项</v>
      </c>
      <c r="H481" s="372" t="str">
        <f t="shared" si="87"/>
        <v>207</v>
      </c>
      <c r="I481" s="372" t="str">
        <f t="shared" si="88"/>
        <v>20701</v>
      </c>
    </row>
    <row r="482" ht="36" customHeight="1" spans="1:9">
      <c r="A482" s="341">
        <v>20702</v>
      </c>
      <c r="B482" s="336" t="s">
        <v>472</v>
      </c>
      <c r="C482" s="487">
        <f>SUM(C483:C489)</f>
        <v>64</v>
      </c>
      <c r="D482" s="487">
        <f>SUM(D483:D489)</f>
        <v>84</v>
      </c>
      <c r="E482" s="488">
        <f t="shared" si="81"/>
        <v>0.3125</v>
      </c>
      <c r="F482" s="197" t="str">
        <f t="shared" si="86"/>
        <v>是</v>
      </c>
      <c r="G482" s="372" t="str">
        <f t="shared" si="82"/>
        <v>款</v>
      </c>
      <c r="H482" s="372" t="str">
        <f t="shared" si="87"/>
        <v>207</v>
      </c>
      <c r="I482" s="372" t="str">
        <f t="shared" si="88"/>
        <v>20702</v>
      </c>
    </row>
    <row r="483" ht="36" customHeight="1" spans="1:9">
      <c r="A483" s="341">
        <v>2070201</v>
      </c>
      <c r="B483" s="336" t="s">
        <v>145</v>
      </c>
      <c r="C483" s="388">
        <v>64</v>
      </c>
      <c r="D483" s="489">
        <v>78</v>
      </c>
      <c r="E483" s="488">
        <f t="shared" si="81"/>
        <v>0.21875</v>
      </c>
      <c r="F483" s="197" t="str">
        <f t="shared" si="86"/>
        <v>是</v>
      </c>
      <c r="G483" s="372" t="str">
        <f t="shared" si="82"/>
        <v>项</v>
      </c>
      <c r="H483" s="372" t="str">
        <f t="shared" si="87"/>
        <v>207</v>
      </c>
      <c r="I483" s="372" t="str">
        <f t="shared" si="88"/>
        <v>20702</v>
      </c>
    </row>
    <row r="484" ht="36" hidden="1" customHeight="1" spans="1:9">
      <c r="A484" s="341">
        <v>2070202</v>
      </c>
      <c r="B484" s="336" t="s">
        <v>146</v>
      </c>
      <c r="C484" s="395">
        <v>0</v>
      </c>
      <c r="D484" s="490">
        <f t="shared" ref="D484:D489" si="92">ROUND(J484-P484,0)</f>
        <v>0</v>
      </c>
      <c r="E484" s="488" t="str">
        <f t="shared" si="81"/>
        <v/>
      </c>
      <c r="F484" s="197" t="str">
        <f t="shared" si="86"/>
        <v>否</v>
      </c>
      <c r="G484" s="372" t="str">
        <f t="shared" si="82"/>
        <v>项</v>
      </c>
      <c r="H484" s="372" t="str">
        <f t="shared" si="87"/>
        <v>207</v>
      </c>
      <c r="I484" s="372" t="str">
        <f t="shared" si="88"/>
        <v>20702</v>
      </c>
    </row>
    <row r="485" ht="33" hidden="1" customHeight="1" spans="1:9">
      <c r="A485" s="341">
        <v>2070203</v>
      </c>
      <c r="B485" s="336" t="s">
        <v>147</v>
      </c>
      <c r="C485" s="395">
        <v>0</v>
      </c>
      <c r="D485" s="490">
        <f t="shared" si="92"/>
        <v>0</v>
      </c>
      <c r="E485" s="488" t="str">
        <f t="shared" si="81"/>
        <v/>
      </c>
      <c r="F485" s="197" t="str">
        <f t="shared" si="86"/>
        <v>否</v>
      </c>
      <c r="G485" s="372" t="str">
        <f t="shared" si="82"/>
        <v>项</v>
      </c>
      <c r="H485" s="372" t="str">
        <f t="shared" si="87"/>
        <v>207</v>
      </c>
      <c r="I485" s="372" t="str">
        <f t="shared" si="88"/>
        <v>20702</v>
      </c>
    </row>
    <row r="486" ht="36" customHeight="1" spans="1:9">
      <c r="A486" s="341">
        <v>2070204</v>
      </c>
      <c r="B486" s="336" t="s">
        <v>473</v>
      </c>
      <c r="C486" s="388"/>
      <c r="D486" s="489">
        <v>6</v>
      </c>
      <c r="E486" s="488" t="str">
        <f t="shared" si="81"/>
        <v/>
      </c>
      <c r="F486" s="197" t="str">
        <f t="shared" si="86"/>
        <v>是</v>
      </c>
      <c r="G486" s="372" t="str">
        <f t="shared" si="82"/>
        <v>项</v>
      </c>
      <c r="H486" s="372" t="str">
        <f t="shared" si="87"/>
        <v>207</v>
      </c>
      <c r="I486" s="372" t="str">
        <f t="shared" si="88"/>
        <v>20702</v>
      </c>
    </row>
    <row r="487" ht="36" hidden="1" customHeight="1" spans="1:9">
      <c r="A487" s="341">
        <v>2070205</v>
      </c>
      <c r="B487" s="336" t="s">
        <v>474</v>
      </c>
      <c r="C487" s="395">
        <v>0</v>
      </c>
      <c r="D487" s="490">
        <f t="shared" si="92"/>
        <v>0</v>
      </c>
      <c r="E487" s="488" t="str">
        <f t="shared" si="81"/>
        <v/>
      </c>
      <c r="F487" s="197" t="str">
        <f t="shared" si="86"/>
        <v>否</v>
      </c>
      <c r="G487" s="372" t="str">
        <f t="shared" si="82"/>
        <v>项</v>
      </c>
      <c r="H487" s="372" t="str">
        <f t="shared" si="87"/>
        <v>207</v>
      </c>
      <c r="I487" s="372" t="str">
        <f t="shared" si="88"/>
        <v>20702</v>
      </c>
    </row>
    <row r="488" ht="36" hidden="1" customHeight="1" spans="1:9">
      <c r="A488" s="341">
        <v>2070206</v>
      </c>
      <c r="B488" s="336" t="s">
        <v>475</v>
      </c>
      <c r="C488" s="395">
        <v>0</v>
      </c>
      <c r="D488" s="490">
        <f t="shared" si="92"/>
        <v>0</v>
      </c>
      <c r="E488" s="488" t="str">
        <f t="shared" si="81"/>
        <v/>
      </c>
      <c r="F488" s="197" t="str">
        <f t="shared" si="86"/>
        <v>否</v>
      </c>
      <c r="G488" s="372" t="str">
        <f t="shared" si="82"/>
        <v>项</v>
      </c>
      <c r="H488" s="372" t="str">
        <f t="shared" si="87"/>
        <v>207</v>
      </c>
      <c r="I488" s="372" t="str">
        <f t="shared" si="88"/>
        <v>20702</v>
      </c>
    </row>
    <row r="489" ht="36" hidden="1" customHeight="1" spans="1:9">
      <c r="A489" s="341">
        <v>2070299</v>
      </c>
      <c r="B489" s="336" t="s">
        <v>476</v>
      </c>
      <c r="C489" s="395">
        <v>0</v>
      </c>
      <c r="D489" s="490">
        <f t="shared" si="92"/>
        <v>0</v>
      </c>
      <c r="E489" s="488" t="str">
        <f t="shared" si="81"/>
        <v/>
      </c>
      <c r="F489" s="197" t="str">
        <f t="shared" si="86"/>
        <v>否</v>
      </c>
      <c r="G489" s="372" t="str">
        <f t="shared" si="82"/>
        <v>项</v>
      </c>
      <c r="H489" s="372" t="str">
        <f t="shared" si="87"/>
        <v>207</v>
      </c>
      <c r="I489" s="372" t="str">
        <f t="shared" si="88"/>
        <v>20702</v>
      </c>
    </row>
    <row r="490" ht="36" customHeight="1" spans="1:9">
      <c r="A490" s="341">
        <v>20703</v>
      </c>
      <c r="B490" s="336" t="s">
        <v>477</v>
      </c>
      <c r="C490" s="487">
        <f>SUM(C491:C500)</f>
        <v>0</v>
      </c>
      <c r="D490" s="487">
        <f>SUM(D491:D500)</f>
        <v>499</v>
      </c>
      <c r="E490" s="488" t="str">
        <f t="shared" si="81"/>
        <v/>
      </c>
      <c r="F490" s="197" t="str">
        <f t="shared" si="86"/>
        <v>是</v>
      </c>
      <c r="G490" s="372" t="str">
        <f t="shared" si="82"/>
        <v>款</v>
      </c>
      <c r="H490" s="372" t="str">
        <f t="shared" si="87"/>
        <v>207</v>
      </c>
      <c r="I490" s="372" t="str">
        <f t="shared" si="88"/>
        <v>20703</v>
      </c>
    </row>
    <row r="491" ht="36" hidden="1" customHeight="1" spans="1:9">
      <c r="A491" s="341">
        <v>2070301</v>
      </c>
      <c r="B491" s="336" t="s">
        <v>145</v>
      </c>
      <c r="C491" s="395">
        <v>0</v>
      </c>
      <c r="D491" s="490">
        <f t="shared" ref="D491:D496" si="93">ROUND(J491-P491,0)</f>
        <v>0</v>
      </c>
      <c r="E491" s="488" t="str">
        <f t="shared" si="81"/>
        <v/>
      </c>
      <c r="F491" s="197" t="str">
        <f t="shared" si="86"/>
        <v>否</v>
      </c>
      <c r="G491" s="372" t="str">
        <f t="shared" si="82"/>
        <v>项</v>
      </c>
      <c r="H491" s="372" t="str">
        <f t="shared" si="87"/>
        <v>207</v>
      </c>
      <c r="I491" s="372" t="str">
        <f t="shared" si="88"/>
        <v>20703</v>
      </c>
    </row>
    <row r="492" ht="36" hidden="1" customHeight="1" spans="1:9">
      <c r="A492" s="341">
        <v>2070302</v>
      </c>
      <c r="B492" s="336" t="s">
        <v>146</v>
      </c>
      <c r="C492" s="395">
        <v>0</v>
      </c>
      <c r="D492" s="490">
        <f t="shared" si="93"/>
        <v>0</v>
      </c>
      <c r="E492" s="488" t="str">
        <f t="shared" si="81"/>
        <v/>
      </c>
      <c r="F492" s="197" t="str">
        <f t="shared" si="86"/>
        <v>否</v>
      </c>
      <c r="G492" s="372" t="str">
        <f t="shared" si="82"/>
        <v>项</v>
      </c>
      <c r="H492" s="372" t="str">
        <f t="shared" si="87"/>
        <v>207</v>
      </c>
      <c r="I492" s="372" t="str">
        <f t="shared" si="88"/>
        <v>20703</v>
      </c>
    </row>
    <row r="493" ht="36" hidden="1" customHeight="1" spans="1:9">
      <c r="A493" s="341">
        <v>2070303</v>
      </c>
      <c r="B493" s="336" t="s">
        <v>147</v>
      </c>
      <c r="C493" s="395">
        <v>0</v>
      </c>
      <c r="D493" s="490">
        <f t="shared" si="93"/>
        <v>0</v>
      </c>
      <c r="E493" s="488" t="str">
        <f t="shared" si="81"/>
        <v/>
      </c>
      <c r="F493" s="197" t="str">
        <f t="shared" si="86"/>
        <v>否</v>
      </c>
      <c r="G493" s="372" t="str">
        <f t="shared" si="82"/>
        <v>项</v>
      </c>
      <c r="H493" s="372" t="str">
        <f t="shared" si="87"/>
        <v>207</v>
      </c>
      <c r="I493" s="372" t="str">
        <f t="shared" si="88"/>
        <v>20703</v>
      </c>
    </row>
    <row r="494" ht="36" hidden="1" customHeight="1" spans="1:9">
      <c r="A494" s="341">
        <v>2070304</v>
      </c>
      <c r="B494" s="336" t="s">
        <v>478</v>
      </c>
      <c r="C494" s="395">
        <v>0</v>
      </c>
      <c r="D494" s="490">
        <f t="shared" si="93"/>
        <v>0</v>
      </c>
      <c r="E494" s="488" t="str">
        <f t="shared" si="81"/>
        <v/>
      </c>
      <c r="F494" s="197" t="str">
        <f t="shared" si="86"/>
        <v>否</v>
      </c>
      <c r="G494" s="372" t="str">
        <f t="shared" si="82"/>
        <v>项</v>
      </c>
      <c r="H494" s="372" t="str">
        <f t="shared" si="87"/>
        <v>207</v>
      </c>
      <c r="I494" s="372" t="str">
        <f t="shared" si="88"/>
        <v>20703</v>
      </c>
    </row>
    <row r="495" ht="36" hidden="1" customHeight="1" spans="1:9">
      <c r="A495" s="341">
        <v>2070305</v>
      </c>
      <c r="B495" s="336" t="s">
        <v>479</v>
      </c>
      <c r="C495" s="395">
        <v>0</v>
      </c>
      <c r="D495" s="490">
        <f t="shared" si="93"/>
        <v>0</v>
      </c>
      <c r="E495" s="488" t="str">
        <f t="shared" si="81"/>
        <v/>
      </c>
      <c r="F495" s="197" t="str">
        <f t="shared" si="86"/>
        <v>否</v>
      </c>
      <c r="G495" s="372" t="str">
        <f t="shared" si="82"/>
        <v>项</v>
      </c>
      <c r="H495" s="372" t="str">
        <f t="shared" si="87"/>
        <v>207</v>
      </c>
      <c r="I495" s="372" t="str">
        <f t="shared" si="88"/>
        <v>20703</v>
      </c>
    </row>
    <row r="496" ht="36" hidden="1" customHeight="1" spans="1:9">
      <c r="A496" s="341">
        <v>2070306</v>
      </c>
      <c r="B496" s="336" t="s">
        <v>480</v>
      </c>
      <c r="C496" s="395">
        <v>0</v>
      </c>
      <c r="D496" s="490">
        <f t="shared" si="93"/>
        <v>0</v>
      </c>
      <c r="E496" s="488" t="str">
        <f t="shared" si="81"/>
        <v/>
      </c>
      <c r="F496" s="197" t="str">
        <f t="shared" si="86"/>
        <v>否</v>
      </c>
      <c r="G496" s="372" t="str">
        <f t="shared" si="82"/>
        <v>项</v>
      </c>
      <c r="H496" s="372" t="str">
        <f t="shared" si="87"/>
        <v>207</v>
      </c>
      <c r="I496" s="372" t="str">
        <f t="shared" si="88"/>
        <v>20703</v>
      </c>
    </row>
    <row r="497" ht="36" customHeight="1" spans="1:9">
      <c r="A497" s="341">
        <v>2070307</v>
      </c>
      <c r="B497" s="336" t="s">
        <v>481</v>
      </c>
      <c r="C497" s="388"/>
      <c r="D497" s="489">
        <v>19</v>
      </c>
      <c r="E497" s="488" t="str">
        <f t="shared" si="81"/>
        <v/>
      </c>
      <c r="F497" s="197" t="str">
        <f t="shared" si="86"/>
        <v>是</v>
      </c>
      <c r="G497" s="372" t="str">
        <f t="shared" si="82"/>
        <v>项</v>
      </c>
      <c r="H497" s="372" t="str">
        <f t="shared" si="87"/>
        <v>207</v>
      </c>
      <c r="I497" s="372" t="str">
        <f t="shared" si="88"/>
        <v>20703</v>
      </c>
    </row>
    <row r="498" ht="33" customHeight="1" spans="1:9">
      <c r="A498" s="341">
        <v>2070308</v>
      </c>
      <c r="B498" s="336" t="s">
        <v>482</v>
      </c>
      <c r="C498" s="388"/>
      <c r="D498" s="489">
        <v>480</v>
      </c>
      <c r="E498" s="488" t="str">
        <f t="shared" ref="E498:E561" si="94">IF(C498&lt;&gt;0,D498/C498-1,"")</f>
        <v/>
      </c>
      <c r="F498" s="197" t="str">
        <f t="shared" si="86"/>
        <v>是</v>
      </c>
      <c r="G498" s="372" t="str">
        <f t="shared" ref="G498:G561" si="95">IF(LEN(A498)=3,"类",IF(LEN(A498)=5,"款","项"))</f>
        <v>项</v>
      </c>
      <c r="H498" s="372" t="str">
        <f t="shared" si="87"/>
        <v>207</v>
      </c>
      <c r="I498" s="372" t="str">
        <f t="shared" si="88"/>
        <v>20703</v>
      </c>
    </row>
    <row r="499" ht="36" hidden="1" customHeight="1" spans="1:9">
      <c r="A499" s="341">
        <v>2070309</v>
      </c>
      <c r="B499" s="336" t="s">
        <v>483</v>
      </c>
      <c r="C499" s="395">
        <v>0</v>
      </c>
      <c r="D499" s="490">
        <f t="shared" ref="D499:D509" si="96">ROUND(J499-P499,0)</f>
        <v>0</v>
      </c>
      <c r="E499" s="488" t="str">
        <f t="shared" si="94"/>
        <v/>
      </c>
      <c r="F499" s="197" t="str">
        <f t="shared" si="86"/>
        <v>否</v>
      </c>
      <c r="G499" s="372" t="str">
        <f t="shared" si="95"/>
        <v>项</v>
      </c>
      <c r="H499" s="372" t="str">
        <f t="shared" si="87"/>
        <v>207</v>
      </c>
      <c r="I499" s="372" t="str">
        <f t="shared" si="88"/>
        <v>20703</v>
      </c>
    </row>
    <row r="500" ht="36" hidden="1" customHeight="1" spans="1:9">
      <c r="A500" s="341">
        <v>2070399</v>
      </c>
      <c r="B500" s="336" t="s">
        <v>484</v>
      </c>
      <c r="C500" s="395">
        <v>0</v>
      </c>
      <c r="D500" s="490">
        <f t="shared" si="96"/>
        <v>0</v>
      </c>
      <c r="E500" s="488" t="str">
        <f t="shared" si="94"/>
        <v/>
      </c>
      <c r="F500" s="197" t="str">
        <f t="shared" si="86"/>
        <v>否</v>
      </c>
      <c r="G500" s="372" t="str">
        <f t="shared" si="95"/>
        <v>项</v>
      </c>
      <c r="H500" s="372" t="str">
        <f t="shared" si="87"/>
        <v>207</v>
      </c>
      <c r="I500" s="372" t="str">
        <f t="shared" si="88"/>
        <v>20703</v>
      </c>
    </row>
    <row r="501" ht="36" hidden="1" customHeight="1" spans="1:9">
      <c r="A501" s="341">
        <v>20706</v>
      </c>
      <c r="B501" s="336" t="s">
        <v>485</v>
      </c>
      <c r="C501" s="337">
        <f>SUM(C502:C509)</f>
        <v>0</v>
      </c>
      <c r="D501" s="494">
        <f>SUM(D502:D509)</f>
        <v>0</v>
      </c>
      <c r="E501" s="488" t="str">
        <f t="shared" si="94"/>
        <v/>
      </c>
      <c r="F501" s="197" t="str">
        <f t="shared" si="86"/>
        <v>否</v>
      </c>
      <c r="G501" s="372" t="str">
        <f t="shared" si="95"/>
        <v>款</v>
      </c>
      <c r="H501" s="372" t="str">
        <f t="shared" si="87"/>
        <v>207</v>
      </c>
      <c r="I501" s="372" t="str">
        <f t="shared" si="88"/>
        <v>20706</v>
      </c>
    </row>
    <row r="502" ht="36" hidden="1" customHeight="1" spans="1:9">
      <c r="A502" s="341">
        <v>2070601</v>
      </c>
      <c r="B502" s="336" t="s">
        <v>145</v>
      </c>
      <c r="C502" s="395">
        <v>0</v>
      </c>
      <c r="D502" s="490">
        <f t="shared" si="96"/>
        <v>0</v>
      </c>
      <c r="E502" s="488" t="str">
        <f t="shared" si="94"/>
        <v/>
      </c>
      <c r="F502" s="197" t="str">
        <f t="shared" si="86"/>
        <v>否</v>
      </c>
      <c r="G502" s="372" t="str">
        <f t="shared" si="95"/>
        <v>项</v>
      </c>
      <c r="H502" s="372" t="str">
        <f t="shared" si="87"/>
        <v>207</v>
      </c>
      <c r="I502" s="372" t="str">
        <f t="shared" si="88"/>
        <v>20706</v>
      </c>
    </row>
    <row r="503" ht="36" hidden="1" customHeight="1" spans="1:9">
      <c r="A503" s="341">
        <v>2070602</v>
      </c>
      <c r="B503" s="336" t="s">
        <v>146</v>
      </c>
      <c r="C503" s="395">
        <v>0</v>
      </c>
      <c r="D503" s="490">
        <f t="shared" si="96"/>
        <v>0</v>
      </c>
      <c r="E503" s="488" t="str">
        <f t="shared" si="94"/>
        <v/>
      </c>
      <c r="F503" s="197" t="str">
        <f t="shared" si="86"/>
        <v>否</v>
      </c>
      <c r="G503" s="372" t="str">
        <f t="shared" si="95"/>
        <v>项</v>
      </c>
      <c r="H503" s="372" t="str">
        <f t="shared" si="87"/>
        <v>207</v>
      </c>
      <c r="I503" s="372" t="str">
        <f t="shared" si="88"/>
        <v>20706</v>
      </c>
    </row>
    <row r="504" ht="36" hidden="1" customHeight="1" spans="1:9">
      <c r="A504" s="341">
        <v>2070603</v>
      </c>
      <c r="B504" s="336" t="s">
        <v>147</v>
      </c>
      <c r="C504" s="395">
        <v>0</v>
      </c>
      <c r="D504" s="490">
        <f t="shared" si="96"/>
        <v>0</v>
      </c>
      <c r="E504" s="488" t="str">
        <f t="shared" si="94"/>
        <v/>
      </c>
      <c r="F504" s="197" t="str">
        <f t="shared" si="86"/>
        <v>否</v>
      </c>
      <c r="G504" s="372" t="str">
        <f t="shared" si="95"/>
        <v>项</v>
      </c>
      <c r="H504" s="372" t="str">
        <f t="shared" si="87"/>
        <v>207</v>
      </c>
      <c r="I504" s="372" t="str">
        <f t="shared" si="88"/>
        <v>20706</v>
      </c>
    </row>
    <row r="505" ht="33" hidden="1" customHeight="1" spans="1:9">
      <c r="A505" s="341">
        <v>2070604</v>
      </c>
      <c r="B505" s="336" t="s">
        <v>486</v>
      </c>
      <c r="C505" s="395">
        <v>0</v>
      </c>
      <c r="D505" s="490">
        <f t="shared" si="96"/>
        <v>0</v>
      </c>
      <c r="E505" s="488" t="str">
        <f t="shared" si="94"/>
        <v/>
      </c>
      <c r="F505" s="197" t="str">
        <f t="shared" si="86"/>
        <v>否</v>
      </c>
      <c r="G505" s="372" t="str">
        <f t="shared" si="95"/>
        <v>项</v>
      </c>
      <c r="H505" s="372" t="str">
        <f t="shared" si="87"/>
        <v>207</v>
      </c>
      <c r="I505" s="372" t="str">
        <f t="shared" si="88"/>
        <v>20706</v>
      </c>
    </row>
    <row r="506" ht="33" hidden="1" customHeight="1" spans="1:9">
      <c r="A506" s="341">
        <v>2070605</v>
      </c>
      <c r="B506" s="336" t="s">
        <v>487</v>
      </c>
      <c r="C506" s="395">
        <v>0</v>
      </c>
      <c r="D506" s="490">
        <f t="shared" si="96"/>
        <v>0</v>
      </c>
      <c r="E506" s="488" t="str">
        <f t="shared" si="94"/>
        <v/>
      </c>
      <c r="F506" s="197" t="str">
        <f t="shared" si="86"/>
        <v>否</v>
      </c>
      <c r="G506" s="372" t="str">
        <f t="shared" si="95"/>
        <v>项</v>
      </c>
      <c r="H506" s="372" t="str">
        <f t="shared" si="87"/>
        <v>207</v>
      </c>
      <c r="I506" s="372" t="str">
        <f t="shared" si="88"/>
        <v>20706</v>
      </c>
    </row>
    <row r="507" ht="36" hidden="1" customHeight="1" spans="1:9">
      <c r="A507" s="341">
        <v>2070606</v>
      </c>
      <c r="B507" s="336" t="s">
        <v>488</v>
      </c>
      <c r="C507" s="395">
        <v>0</v>
      </c>
      <c r="D507" s="490">
        <f t="shared" si="96"/>
        <v>0</v>
      </c>
      <c r="E507" s="488" t="str">
        <f t="shared" si="94"/>
        <v/>
      </c>
      <c r="F507" s="197" t="str">
        <f t="shared" si="86"/>
        <v>否</v>
      </c>
      <c r="G507" s="372" t="str">
        <f t="shared" si="95"/>
        <v>项</v>
      </c>
      <c r="H507" s="372" t="str">
        <f t="shared" si="87"/>
        <v>207</v>
      </c>
      <c r="I507" s="372" t="str">
        <f t="shared" si="88"/>
        <v>20706</v>
      </c>
    </row>
    <row r="508" ht="33" hidden="1" customHeight="1" spans="1:9">
      <c r="A508" s="341">
        <v>2070607</v>
      </c>
      <c r="B508" s="336" t="s">
        <v>489</v>
      </c>
      <c r="C508" s="395">
        <v>0</v>
      </c>
      <c r="D508" s="490">
        <f t="shared" si="96"/>
        <v>0</v>
      </c>
      <c r="E508" s="488" t="str">
        <f t="shared" si="94"/>
        <v/>
      </c>
      <c r="F508" s="197" t="str">
        <f t="shared" si="86"/>
        <v>否</v>
      </c>
      <c r="G508" s="372" t="str">
        <f t="shared" si="95"/>
        <v>项</v>
      </c>
      <c r="H508" s="372" t="str">
        <f t="shared" si="87"/>
        <v>207</v>
      </c>
      <c r="I508" s="372" t="str">
        <f t="shared" si="88"/>
        <v>20706</v>
      </c>
    </row>
    <row r="509" ht="33" hidden="1" customHeight="1" spans="1:9">
      <c r="A509" s="341">
        <v>2070699</v>
      </c>
      <c r="B509" s="336" t="s">
        <v>490</v>
      </c>
      <c r="C509" s="395">
        <v>0</v>
      </c>
      <c r="D509" s="490">
        <f t="shared" si="96"/>
        <v>0</v>
      </c>
      <c r="E509" s="488" t="str">
        <f t="shared" si="94"/>
        <v/>
      </c>
      <c r="F509" s="197" t="str">
        <f t="shared" si="86"/>
        <v>否</v>
      </c>
      <c r="G509" s="372" t="str">
        <f t="shared" si="95"/>
        <v>项</v>
      </c>
      <c r="H509" s="372" t="str">
        <f t="shared" si="87"/>
        <v>207</v>
      </c>
      <c r="I509" s="372" t="str">
        <f t="shared" si="88"/>
        <v>20706</v>
      </c>
    </row>
    <row r="510" ht="33" customHeight="1" spans="1:9">
      <c r="A510" s="341">
        <v>20708</v>
      </c>
      <c r="B510" s="336" t="s">
        <v>491</v>
      </c>
      <c r="C510" s="487">
        <f>SUM(C511:C517)</f>
        <v>36</v>
      </c>
      <c r="D510" s="487">
        <f>SUM(D511:D517)</f>
        <v>476</v>
      </c>
      <c r="E510" s="488">
        <f t="shared" si="94"/>
        <v>12.2222222222222</v>
      </c>
      <c r="F510" s="197" t="str">
        <f t="shared" si="86"/>
        <v>是</v>
      </c>
      <c r="G510" s="372" t="str">
        <f t="shared" si="95"/>
        <v>款</v>
      </c>
      <c r="H510" s="372" t="str">
        <f t="shared" si="87"/>
        <v>207</v>
      </c>
      <c r="I510" s="372" t="str">
        <f t="shared" si="88"/>
        <v>20708</v>
      </c>
    </row>
    <row r="511" ht="33" hidden="1" customHeight="1" spans="1:9">
      <c r="A511" s="341">
        <v>2070801</v>
      </c>
      <c r="B511" s="336" t="s">
        <v>145</v>
      </c>
      <c r="C511" s="395">
        <v>0</v>
      </c>
      <c r="D511" s="490">
        <f t="shared" ref="D511:D516" si="97">ROUND(J511-P511,0)</f>
        <v>0</v>
      </c>
      <c r="E511" s="488" t="str">
        <f t="shared" si="94"/>
        <v/>
      </c>
      <c r="F511" s="197" t="str">
        <f t="shared" si="86"/>
        <v>否</v>
      </c>
      <c r="G511" s="372" t="str">
        <f t="shared" si="95"/>
        <v>项</v>
      </c>
      <c r="H511" s="372" t="str">
        <f t="shared" si="87"/>
        <v>207</v>
      </c>
      <c r="I511" s="372" t="str">
        <f t="shared" si="88"/>
        <v>20708</v>
      </c>
    </row>
    <row r="512" ht="33" hidden="1" customHeight="1" spans="1:9">
      <c r="A512" s="341">
        <v>2070802</v>
      </c>
      <c r="B512" s="336" t="s">
        <v>146</v>
      </c>
      <c r="C512" s="395">
        <v>0</v>
      </c>
      <c r="D512" s="490">
        <f t="shared" si="97"/>
        <v>0</v>
      </c>
      <c r="E512" s="488" t="str">
        <f t="shared" si="94"/>
        <v/>
      </c>
      <c r="F512" s="197" t="str">
        <f t="shared" si="86"/>
        <v>否</v>
      </c>
      <c r="G512" s="372" t="str">
        <f t="shared" si="95"/>
        <v>项</v>
      </c>
      <c r="H512" s="372" t="str">
        <f t="shared" si="87"/>
        <v>207</v>
      </c>
      <c r="I512" s="372" t="str">
        <f t="shared" si="88"/>
        <v>20708</v>
      </c>
    </row>
    <row r="513" ht="36" hidden="1" customHeight="1" spans="1:9">
      <c r="A513" s="341">
        <v>2070803</v>
      </c>
      <c r="B513" s="336" t="s">
        <v>147</v>
      </c>
      <c r="C513" s="395">
        <v>0</v>
      </c>
      <c r="D513" s="490">
        <f t="shared" si="97"/>
        <v>0</v>
      </c>
      <c r="E513" s="488" t="str">
        <f t="shared" si="94"/>
        <v/>
      </c>
      <c r="F513" s="197" t="str">
        <f t="shared" si="86"/>
        <v>否</v>
      </c>
      <c r="G513" s="372" t="str">
        <f t="shared" si="95"/>
        <v>项</v>
      </c>
      <c r="H513" s="372" t="str">
        <f t="shared" si="87"/>
        <v>207</v>
      </c>
      <c r="I513" s="372" t="str">
        <f t="shared" si="88"/>
        <v>20708</v>
      </c>
    </row>
    <row r="514" ht="36" hidden="1" customHeight="1" spans="1:9">
      <c r="A514" s="341">
        <v>2070806</v>
      </c>
      <c r="B514" s="336" t="s">
        <v>494</v>
      </c>
      <c r="C514" s="395">
        <v>0</v>
      </c>
      <c r="D514" s="490">
        <f t="shared" si="97"/>
        <v>0</v>
      </c>
      <c r="E514" s="488" t="str">
        <f t="shared" si="94"/>
        <v/>
      </c>
      <c r="F514" s="197" t="str">
        <f t="shared" si="86"/>
        <v>否</v>
      </c>
      <c r="G514" s="372" t="str">
        <f t="shared" si="95"/>
        <v>项</v>
      </c>
      <c r="H514" s="372" t="str">
        <f t="shared" si="87"/>
        <v>207</v>
      </c>
      <c r="I514" s="372" t="str">
        <f t="shared" si="88"/>
        <v>20708</v>
      </c>
    </row>
    <row r="515" ht="36" hidden="1" customHeight="1" spans="1:9">
      <c r="A515" s="500">
        <v>2070807</v>
      </c>
      <c r="B515" s="336" t="s">
        <v>1690</v>
      </c>
      <c r="C515" s="395"/>
      <c r="D515" s="490">
        <f t="shared" si="97"/>
        <v>0</v>
      </c>
      <c r="E515" s="488" t="str">
        <f t="shared" si="94"/>
        <v/>
      </c>
      <c r="F515" s="197" t="str">
        <f t="shared" si="86"/>
        <v>否</v>
      </c>
      <c r="G515" s="372" t="str">
        <f t="shared" si="95"/>
        <v>项</v>
      </c>
      <c r="H515" s="372" t="str">
        <f t="shared" si="87"/>
        <v>207</v>
      </c>
      <c r="I515" s="372" t="str">
        <f t="shared" si="88"/>
        <v>20708</v>
      </c>
    </row>
    <row r="516" ht="36" hidden="1" customHeight="1" spans="1:9">
      <c r="A516" s="500">
        <v>2070808</v>
      </c>
      <c r="B516" s="336" t="s">
        <v>1691</v>
      </c>
      <c r="C516" s="395"/>
      <c r="D516" s="490">
        <f t="shared" si="97"/>
        <v>0</v>
      </c>
      <c r="E516" s="488" t="str">
        <f t="shared" si="94"/>
        <v/>
      </c>
      <c r="F516" s="197" t="str">
        <f t="shared" ref="F516:F579" si="98">IF(LEN(A516)=3,"是",IF(B516&lt;&gt;"",IF(SUM(C516:D516)&lt;&gt;0,"是","否"),"是"))</f>
        <v>否</v>
      </c>
      <c r="G516" s="372" t="str">
        <f t="shared" si="95"/>
        <v>项</v>
      </c>
      <c r="H516" s="372" t="str">
        <f t="shared" ref="H516:H579" si="99">LEFT(A516,3)</f>
        <v>207</v>
      </c>
      <c r="I516" s="372" t="str">
        <f t="shared" ref="I516:I579" si="100">LEFT(A516,5)</f>
        <v>20708</v>
      </c>
    </row>
    <row r="517" ht="33" customHeight="1" spans="1:9">
      <c r="A517" s="341">
        <v>2070899</v>
      </c>
      <c r="B517" s="336" t="s">
        <v>495</v>
      </c>
      <c r="C517" s="388">
        <v>36</v>
      </c>
      <c r="D517" s="489">
        <v>476</v>
      </c>
      <c r="E517" s="488">
        <f t="shared" si="94"/>
        <v>12.2222222222222</v>
      </c>
      <c r="F517" s="197" t="str">
        <f t="shared" si="98"/>
        <v>是</v>
      </c>
      <c r="G517" s="372" t="str">
        <f t="shared" si="95"/>
        <v>项</v>
      </c>
      <c r="H517" s="372" t="str">
        <f t="shared" si="99"/>
        <v>207</v>
      </c>
      <c r="I517" s="372" t="str">
        <f t="shared" si="100"/>
        <v>20708</v>
      </c>
    </row>
    <row r="518" ht="33" customHeight="1" spans="1:9">
      <c r="A518" s="341">
        <v>20799</v>
      </c>
      <c r="B518" s="336" t="s">
        <v>496</v>
      </c>
      <c r="C518" s="487">
        <f>SUM(C519:C521)</f>
        <v>58</v>
      </c>
      <c r="D518" s="487">
        <f>SUM(D519:D521)</f>
        <v>975</v>
      </c>
      <c r="E518" s="488">
        <f t="shared" si="94"/>
        <v>15.8103448275862</v>
      </c>
      <c r="F518" s="197" t="str">
        <f t="shared" si="98"/>
        <v>是</v>
      </c>
      <c r="G518" s="372" t="str">
        <f t="shared" si="95"/>
        <v>款</v>
      </c>
      <c r="H518" s="372" t="str">
        <f t="shared" si="99"/>
        <v>207</v>
      </c>
      <c r="I518" s="372" t="str">
        <f t="shared" si="100"/>
        <v>20799</v>
      </c>
    </row>
    <row r="519" ht="36" hidden="1" customHeight="1" spans="1:9">
      <c r="A519" s="341">
        <v>2079902</v>
      </c>
      <c r="B519" s="336" t="s">
        <v>497</v>
      </c>
      <c r="C519" s="395"/>
      <c r="D519" s="490"/>
      <c r="E519" s="488" t="str">
        <f t="shared" si="94"/>
        <v/>
      </c>
      <c r="F519" s="197" t="str">
        <f t="shared" si="98"/>
        <v>否</v>
      </c>
      <c r="G519" s="372" t="str">
        <f t="shared" si="95"/>
        <v>项</v>
      </c>
      <c r="H519" s="372" t="str">
        <f t="shared" si="99"/>
        <v>207</v>
      </c>
      <c r="I519" s="372" t="str">
        <f t="shared" si="100"/>
        <v>20799</v>
      </c>
    </row>
    <row r="520" ht="33" hidden="1" customHeight="1" spans="1:9">
      <c r="A520" s="341">
        <v>2079903</v>
      </c>
      <c r="B520" s="336" t="s">
        <v>498</v>
      </c>
      <c r="C520" s="395">
        <v>0</v>
      </c>
      <c r="D520" s="490">
        <f>ROUND(J520-P520,0)</f>
        <v>0</v>
      </c>
      <c r="E520" s="488" t="str">
        <f t="shared" si="94"/>
        <v/>
      </c>
      <c r="F520" s="197" t="str">
        <f t="shared" si="98"/>
        <v>否</v>
      </c>
      <c r="G520" s="372" t="str">
        <f t="shared" si="95"/>
        <v>项</v>
      </c>
      <c r="H520" s="372" t="str">
        <f t="shared" si="99"/>
        <v>207</v>
      </c>
      <c r="I520" s="372" t="str">
        <f t="shared" si="100"/>
        <v>20799</v>
      </c>
    </row>
    <row r="521" ht="36" customHeight="1" spans="1:9">
      <c r="A521" s="341">
        <v>2079999</v>
      </c>
      <c r="B521" s="336" t="s">
        <v>499</v>
      </c>
      <c r="C521" s="388">
        <v>58</v>
      </c>
      <c r="D521" s="489">
        <v>975</v>
      </c>
      <c r="E521" s="488">
        <f t="shared" si="94"/>
        <v>15.8103448275862</v>
      </c>
      <c r="F521" s="197" t="str">
        <f t="shared" si="98"/>
        <v>是</v>
      </c>
      <c r="G521" s="372" t="str">
        <f t="shared" si="95"/>
        <v>项</v>
      </c>
      <c r="H521" s="372" t="str">
        <f t="shared" si="99"/>
        <v>207</v>
      </c>
      <c r="I521" s="372" t="str">
        <f t="shared" si="100"/>
        <v>20799</v>
      </c>
    </row>
    <row r="522" ht="33" customHeight="1" spans="1:9">
      <c r="A522" s="349">
        <v>208</v>
      </c>
      <c r="B522" s="331" t="s">
        <v>96</v>
      </c>
      <c r="C522" s="485">
        <f>SUM(C523,C542,C550,C552,C561,C565,C575,C584,C591,C599,C608,C613,C616,C619,C622,C625,C628,C632,C636,C645,C648)</f>
        <v>94996</v>
      </c>
      <c r="D522" s="485">
        <f>SUM(D523,D542,D550,D552,D561,D565,D575,D584,D591,D599,D608,D613,D616,D619,D622,D625,D628,D632,D636,D645,D648)</f>
        <v>91012</v>
      </c>
      <c r="E522" s="486">
        <f t="shared" si="94"/>
        <v>-0.041938607941387</v>
      </c>
      <c r="F522" s="197" t="str">
        <f t="shared" si="98"/>
        <v>是</v>
      </c>
      <c r="G522" s="372" t="str">
        <f t="shared" si="95"/>
        <v>类</v>
      </c>
      <c r="H522" s="372" t="str">
        <f t="shared" si="99"/>
        <v>208</v>
      </c>
      <c r="I522" s="372" t="str">
        <f t="shared" si="100"/>
        <v>208</v>
      </c>
    </row>
    <row r="523" ht="36" customHeight="1" spans="1:9">
      <c r="A523" s="341">
        <v>20801</v>
      </c>
      <c r="B523" s="336" t="s">
        <v>500</v>
      </c>
      <c r="C523" s="487">
        <f>SUM(C524:C541)</f>
        <v>1471</v>
      </c>
      <c r="D523" s="487">
        <f>SUM(D524:D541)</f>
        <v>1618</v>
      </c>
      <c r="E523" s="488">
        <f t="shared" si="94"/>
        <v>0.0999320190346702</v>
      </c>
      <c r="F523" s="197" t="str">
        <f t="shared" si="98"/>
        <v>是</v>
      </c>
      <c r="G523" s="372" t="str">
        <f t="shared" si="95"/>
        <v>款</v>
      </c>
      <c r="H523" s="372" t="str">
        <f t="shared" si="99"/>
        <v>208</v>
      </c>
      <c r="I523" s="372" t="str">
        <f t="shared" si="100"/>
        <v>20801</v>
      </c>
    </row>
    <row r="524" ht="36" customHeight="1" spans="1:9">
      <c r="A524" s="341">
        <v>2080101</v>
      </c>
      <c r="B524" s="336" t="s">
        <v>145</v>
      </c>
      <c r="C524" s="388">
        <v>463</v>
      </c>
      <c r="D524" s="489">
        <v>434</v>
      </c>
      <c r="E524" s="488">
        <f t="shared" si="94"/>
        <v>-0.062634989200864</v>
      </c>
      <c r="F524" s="197" t="str">
        <f t="shared" si="98"/>
        <v>是</v>
      </c>
      <c r="G524" s="372" t="str">
        <f t="shared" si="95"/>
        <v>项</v>
      </c>
      <c r="H524" s="372" t="str">
        <f t="shared" si="99"/>
        <v>208</v>
      </c>
      <c r="I524" s="372" t="str">
        <f t="shared" si="100"/>
        <v>20801</v>
      </c>
    </row>
    <row r="525" ht="36" hidden="1" customHeight="1" spans="1:9">
      <c r="A525" s="341">
        <v>2080102</v>
      </c>
      <c r="B525" s="336" t="s">
        <v>146</v>
      </c>
      <c r="C525" s="395">
        <v>0</v>
      </c>
      <c r="D525" s="490">
        <f t="shared" ref="D525:D531" si="101">ROUND(J525-P525,0)</f>
        <v>0</v>
      </c>
      <c r="E525" s="488" t="str">
        <f t="shared" si="94"/>
        <v/>
      </c>
      <c r="F525" s="197" t="str">
        <f t="shared" si="98"/>
        <v>否</v>
      </c>
      <c r="G525" s="372" t="str">
        <f t="shared" si="95"/>
        <v>项</v>
      </c>
      <c r="H525" s="372" t="str">
        <f t="shared" si="99"/>
        <v>208</v>
      </c>
      <c r="I525" s="372" t="str">
        <f t="shared" si="100"/>
        <v>20801</v>
      </c>
    </row>
    <row r="526" ht="36" hidden="1" customHeight="1" spans="1:9">
      <c r="A526" s="341">
        <v>2080103</v>
      </c>
      <c r="B526" s="336" t="s">
        <v>147</v>
      </c>
      <c r="C526" s="395">
        <v>0</v>
      </c>
      <c r="D526" s="490">
        <f t="shared" si="101"/>
        <v>0</v>
      </c>
      <c r="E526" s="488" t="str">
        <f t="shared" si="94"/>
        <v/>
      </c>
      <c r="F526" s="197" t="str">
        <f t="shared" si="98"/>
        <v>否</v>
      </c>
      <c r="G526" s="372" t="str">
        <f t="shared" si="95"/>
        <v>项</v>
      </c>
      <c r="H526" s="372" t="str">
        <f t="shared" si="99"/>
        <v>208</v>
      </c>
      <c r="I526" s="372" t="str">
        <f t="shared" si="100"/>
        <v>20801</v>
      </c>
    </row>
    <row r="527" ht="36" hidden="1" customHeight="1" spans="1:9">
      <c r="A527" s="341">
        <v>2080104</v>
      </c>
      <c r="B527" s="336" t="s">
        <v>501</v>
      </c>
      <c r="C527" s="395">
        <v>0</v>
      </c>
      <c r="D527" s="490">
        <f t="shared" si="101"/>
        <v>0</v>
      </c>
      <c r="E527" s="488" t="str">
        <f t="shared" si="94"/>
        <v/>
      </c>
      <c r="F527" s="197" t="str">
        <f t="shared" si="98"/>
        <v>否</v>
      </c>
      <c r="G527" s="372" t="str">
        <f t="shared" si="95"/>
        <v>项</v>
      </c>
      <c r="H527" s="372" t="str">
        <f t="shared" si="99"/>
        <v>208</v>
      </c>
      <c r="I527" s="372" t="str">
        <f t="shared" si="100"/>
        <v>20801</v>
      </c>
    </row>
    <row r="528" ht="36" hidden="1" customHeight="1" spans="1:9">
      <c r="A528" s="341">
        <v>2080105</v>
      </c>
      <c r="B528" s="336" t="s">
        <v>502</v>
      </c>
      <c r="C528" s="395">
        <v>0</v>
      </c>
      <c r="D528" s="490">
        <f t="shared" si="101"/>
        <v>0</v>
      </c>
      <c r="E528" s="488" t="str">
        <f t="shared" si="94"/>
        <v/>
      </c>
      <c r="F528" s="197" t="str">
        <f t="shared" si="98"/>
        <v>否</v>
      </c>
      <c r="G528" s="372" t="str">
        <f t="shared" si="95"/>
        <v>项</v>
      </c>
      <c r="H528" s="372" t="str">
        <f t="shared" si="99"/>
        <v>208</v>
      </c>
      <c r="I528" s="372" t="str">
        <f t="shared" si="100"/>
        <v>20801</v>
      </c>
    </row>
    <row r="529" ht="33" hidden="1" customHeight="1" spans="1:9">
      <c r="A529" s="341">
        <v>2080106</v>
      </c>
      <c r="B529" s="336" t="s">
        <v>503</v>
      </c>
      <c r="C529" s="395">
        <v>0</v>
      </c>
      <c r="D529" s="490">
        <f t="shared" si="101"/>
        <v>0</v>
      </c>
      <c r="E529" s="488" t="str">
        <f t="shared" si="94"/>
        <v/>
      </c>
      <c r="F529" s="197" t="str">
        <f t="shared" si="98"/>
        <v>否</v>
      </c>
      <c r="G529" s="372" t="str">
        <f t="shared" si="95"/>
        <v>项</v>
      </c>
      <c r="H529" s="372" t="str">
        <f t="shared" si="99"/>
        <v>208</v>
      </c>
      <c r="I529" s="372" t="str">
        <f t="shared" si="100"/>
        <v>20801</v>
      </c>
    </row>
    <row r="530" ht="33" hidden="1" customHeight="1" spans="1:9">
      <c r="A530" s="341">
        <v>2080107</v>
      </c>
      <c r="B530" s="336" t="s">
        <v>504</v>
      </c>
      <c r="C530" s="395">
        <v>0</v>
      </c>
      <c r="D530" s="490">
        <f t="shared" si="101"/>
        <v>0</v>
      </c>
      <c r="E530" s="488" t="str">
        <f t="shared" si="94"/>
        <v/>
      </c>
      <c r="F530" s="197" t="str">
        <f t="shared" si="98"/>
        <v>否</v>
      </c>
      <c r="G530" s="372" t="str">
        <f t="shared" si="95"/>
        <v>项</v>
      </c>
      <c r="H530" s="372" t="str">
        <f t="shared" si="99"/>
        <v>208</v>
      </c>
      <c r="I530" s="372" t="str">
        <f t="shared" si="100"/>
        <v>20801</v>
      </c>
    </row>
    <row r="531" ht="33" hidden="1" customHeight="1" spans="1:9">
      <c r="A531" s="341">
        <v>2080108</v>
      </c>
      <c r="B531" s="336" t="s">
        <v>186</v>
      </c>
      <c r="C531" s="395">
        <v>0</v>
      </c>
      <c r="D531" s="490">
        <f t="shared" si="101"/>
        <v>0</v>
      </c>
      <c r="E531" s="488" t="str">
        <f t="shared" si="94"/>
        <v/>
      </c>
      <c r="F531" s="197" t="str">
        <f t="shared" si="98"/>
        <v>否</v>
      </c>
      <c r="G531" s="372" t="str">
        <f t="shared" si="95"/>
        <v>项</v>
      </c>
      <c r="H531" s="372" t="str">
        <f t="shared" si="99"/>
        <v>208</v>
      </c>
      <c r="I531" s="372" t="str">
        <f t="shared" si="100"/>
        <v>20801</v>
      </c>
    </row>
    <row r="532" ht="36" customHeight="1" spans="1:9">
      <c r="A532" s="341">
        <v>2080109</v>
      </c>
      <c r="B532" s="336" t="s">
        <v>505</v>
      </c>
      <c r="C532" s="388">
        <v>985</v>
      </c>
      <c r="D532" s="489">
        <v>922</v>
      </c>
      <c r="E532" s="488">
        <f t="shared" si="94"/>
        <v>-0.0639593908629441</v>
      </c>
      <c r="F532" s="197" t="str">
        <f t="shared" si="98"/>
        <v>是</v>
      </c>
      <c r="G532" s="372" t="str">
        <f t="shared" si="95"/>
        <v>项</v>
      </c>
      <c r="H532" s="372" t="str">
        <f t="shared" si="99"/>
        <v>208</v>
      </c>
      <c r="I532" s="372" t="str">
        <f t="shared" si="100"/>
        <v>20801</v>
      </c>
    </row>
    <row r="533" ht="36" hidden="1" customHeight="1" spans="1:9">
      <c r="A533" s="341">
        <v>2080110</v>
      </c>
      <c r="B533" s="336" t="s">
        <v>506</v>
      </c>
      <c r="C533" s="395">
        <v>0</v>
      </c>
      <c r="D533" s="490">
        <f t="shared" ref="D533:D540" si="102">ROUND(J533-P533,0)</f>
        <v>0</v>
      </c>
      <c r="E533" s="488" t="str">
        <f t="shared" si="94"/>
        <v/>
      </c>
      <c r="F533" s="197" t="str">
        <f t="shared" si="98"/>
        <v>否</v>
      </c>
      <c r="G533" s="372" t="str">
        <f t="shared" si="95"/>
        <v>项</v>
      </c>
      <c r="H533" s="372" t="str">
        <f t="shared" si="99"/>
        <v>208</v>
      </c>
      <c r="I533" s="372" t="str">
        <f t="shared" si="100"/>
        <v>20801</v>
      </c>
    </row>
    <row r="534" ht="36" customHeight="1" spans="1:9">
      <c r="A534" s="341">
        <v>2080111</v>
      </c>
      <c r="B534" s="336" t="s">
        <v>507</v>
      </c>
      <c r="C534" s="388"/>
      <c r="D534" s="489">
        <v>162</v>
      </c>
      <c r="E534" s="488" t="str">
        <f t="shared" si="94"/>
        <v/>
      </c>
      <c r="F534" s="197" t="str">
        <f t="shared" si="98"/>
        <v>是</v>
      </c>
      <c r="G534" s="372" t="str">
        <f t="shared" si="95"/>
        <v>项</v>
      </c>
      <c r="H534" s="372" t="str">
        <f t="shared" si="99"/>
        <v>208</v>
      </c>
      <c r="I534" s="372" t="str">
        <f t="shared" si="100"/>
        <v>20801</v>
      </c>
    </row>
    <row r="535" ht="36" hidden="1" customHeight="1" spans="1:9">
      <c r="A535" s="341">
        <v>2080112</v>
      </c>
      <c r="B535" s="336" t="s">
        <v>508</v>
      </c>
      <c r="C535" s="395">
        <v>0</v>
      </c>
      <c r="D535" s="490">
        <f t="shared" si="102"/>
        <v>0</v>
      </c>
      <c r="E535" s="488" t="str">
        <f t="shared" si="94"/>
        <v/>
      </c>
      <c r="F535" s="197" t="str">
        <f t="shared" si="98"/>
        <v>否</v>
      </c>
      <c r="G535" s="372" t="str">
        <f t="shared" si="95"/>
        <v>项</v>
      </c>
      <c r="H535" s="372" t="str">
        <f t="shared" si="99"/>
        <v>208</v>
      </c>
      <c r="I535" s="372" t="str">
        <f t="shared" si="100"/>
        <v>20801</v>
      </c>
    </row>
    <row r="536" ht="33" hidden="1" customHeight="1" spans="1:9">
      <c r="A536" s="493">
        <v>2080113</v>
      </c>
      <c r="B536" s="499" t="s">
        <v>209</v>
      </c>
      <c r="C536" s="395"/>
      <c r="D536" s="490">
        <f t="shared" si="102"/>
        <v>0</v>
      </c>
      <c r="E536" s="488" t="str">
        <f t="shared" si="94"/>
        <v/>
      </c>
      <c r="F536" s="197" t="str">
        <f t="shared" si="98"/>
        <v>否</v>
      </c>
      <c r="G536" s="372" t="str">
        <f t="shared" si="95"/>
        <v>项</v>
      </c>
      <c r="H536" s="372" t="str">
        <f t="shared" si="99"/>
        <v>208</v>
      </c>
      <c r="I536" s="372" t="str">
        <f t="shared" si="100"/>
        <v>20801</v>
      </c>
    </row>
    <row r="537" ht="33" hidden="1" customHeight="1" spans="1:9">
      <c r="A537" s="493">
        <v>2080114</v>
      </c>
      <c r="B537" s="499" t="s">
        <v>210</v>
      </c>
      <c r="C537" s="395"/>
      <c r="D537" s="490">
        <f t="shared" si="102"/>
        <v>0</v>
      </c>
      <c r="E537" s="488" t="str">
        <f t="shared" si="94"/>
        <v/>
      </c>
      <c r="F537" s="197" t="str">
        <f t="shared" si="98"/>
        <v>否</v>
      </c>
      <c r="G537" s="372" t="str">
        <f t="shared" si="95"/>
        <v>项</v>
      </c>
      <c r="H537" s="372" t="str">
        <f t="shared" si="99"/>
        <v>208</v>
      </c>
      <c r="I537" s="372" t="str">
        <f t="shared" si="100"/>
        <v>20801</v>
      </c>
    </row>
    <row r="538" ht="36" hidden="1" customHeight="1" spans="1:9">
      <c r="A538" s="493">
        <v>2080115</v>
      </c>
      <c r="B538" s="499" t="s">
        <v>211</v>
      </c>
      <c r="C538" s="395"/>
      <c r="D538" s="490">
        <f t="shared" si="102"/>
        <v>0</v>
      </c>
      <c r="E538" s="488" t="str">
        <f t="shared" si="94"/>
        <v/>
      </c>
      <c r="F538" s="197" t="str">
        <f t="shared" si="98"/>
        <v>否</v>
      </c>
      <c r="G538" s="372" t="str">
        <f t="shared" si="95"/>
        <v>项</v>
      </c>
      <c r="H538" s="372" t="str">
        <f t="shared" si="99"/>
        <v>208</v>
      </c>
      <c r="I538" s="372" t="str">
        <f t="shared" si="100"/>
        <v>20801</v>
      </c>
    </row>
    <row r="539" ht="36" hidden="1" customHeight="1" spans="1:9">
      <c r="A539" s="493">
        <v>2080116</v>
      </c>
      <c r="B539" s="499" t="s">
        <v>212</v>
      </c>
      <c r="C539" s="395"/>
      <c r="D539" s="490">
        <f t="shared" si="102"/>
        <v>0</v>
      </c>
      <c r="E539" s="488" t="str">
        <f t="shared" si="94"/>
        <v/>
      </c>
      <c r="F539" s="197" t="str">
        <f t="shared" si="98"/>
        <v>否</v>
      </c>
      <c r="G539" s="372" t="str">
        <f t="shared" si="95"/>
        <v>项</v>
      </c>
      <c r="H539" s="372" t="str">
        <f t="shared" si="99"/>
        <v>208</v>
      </c>
      <c r="I539" s="372" t="str">
        <f t="shared" si="100"/>
        <v>20801</v>
      </c>
    </row>
    <row r="540" ht="33" hidden="1" customHeight="1" spans="1:9">
      <c r="A540" s="493">
        <v>2080150</v>
      </c>
      <c r="B540" s="499" t="s">
        <v>154</v>
      </c>
      <c r="C540" s="395"/>
      <c r="D540" s="490">
        <f t="shared" si="102"/>
        <v>0</v>
      </c>
      <c r="E540" s="488" t="str">
        <f t="shared" si="94"/>
        <v/>
      </c>
      <c r="F540" s="197" t="str">
        <f t="shared" si="98"/>
        <v>否</v>
      </c>
      <c r="G540" s="372" t="str">
        <f t="shared" si="95"/>
        <v>项</v>
      </c>
      <c r="H540" s="372" t="str">
        <f t="shared" si="99"/>
        <v>208</v>
      </c>
      <c r="I540" s="372" t="str">
        <f t="shared" si="100"/>
        <v>20801</v>
      </c>
    </row>
    <row r="541" ht="33" customHeight="1" spans="1:9">
      <c r="A541" s="341">
        <v>2080199</v>
      </c>
      <c r="B541" s="336" t="s">
        <v>509</v>
      </c>
      <c r="C541" s="388">
        <v>23</v>
      </c>
      <c r="D541" s="489">
        <v>100</v>
      </c>
      <c r="E541" s="488">
        <f t="shared" si="94"/>
        <v>3.34782608695652</v>
      </c>
      <c r="F541" s="197" t="str">
        <f t="shared" si="98"/>
        <v>是</v>
      </c>
      <c r="G541" s="372" t="str">
        <f t="shared" si="95"/>
        <v>项</v>
      </c>
      <c r="H541" s="372" t="str">
        <f t="shared" si="99"/>
        <v>208</v>
      </c>
      <c r="I541" s="372" t="str">
        <f t="shared" si="100"/>
        <v>20801</v>
      </c>
    </row>
    <row r="542" ht="33" customHeight="1" spans="1:9">
      <c r="A542" s="341">
        <v>20802</v>
      </c>
      <c r="B542" s="336" t="s">
        <v>510</v>
      </c>
      <c r="C542" s="487">
        <f>SUM(C543:C549)</f>
        <v>4437</v>
      </c>
      <c r="D542" s="487">
        <f>SUM(D543:D549)</f>
        <v>3599</v>
      </c>
      <c r="E542" s="488">
        <f t="shared" si="94"/>
        <v>-0.188866351138156</v>
      </c>
      <c r="F542" s="197" t="str">
        <f t="shared" si="98"/>
        <v>是</v>
      </c>
      <c r="G542" s="372" t="str">
        <f t="shared" si="95"/>
        <v>款</v>
      </c>
      <c r="H542" s="372" t="str">
        <f t="shared" si="99"/>
        <v>208</v>
      </c>
      <c r="I542" s="372" t="str">
        <f t="shared" si="100"/>
        <v>20802</v>
      </c>
    </row>
    <row r="543" ht="36" customHeight="1" spans="1:9">
      <c r="A543" s="341">
        <v>2080201</v>
      </c>
      <c r="B543" s="336" t="s">
        <v>145</v>
      </c>
      <c r="C543" s="388">
        <v>318</v>
      </c>
      <c r="D543" s="489">
        <v>305</v>
      </c>
      <c r="E543" s="488">
        <f t="shared" si="94"/>
        <v>-0.0408805031446541</v>
      </c>
      <c r="F543" s="197" t="str">
        <f t="shared" si="98"/>
        <v>是</v>
      </c>
      <c r="G543" s="372" t="str">
        <f t="shared" si="95"/>
        <v>项</v>
      </c>
      <c r="H543" s="372" t="str">
        <f t="shared" si="99"/>
        <v>208</v>
      </c>
      <c r="I543" s="372" t="str">
        <f t="shared" si="100"/>
        <v>20802</v>
      </c>
    </row>
    <row r="544" ht="36" hidden="1" customHeight="1" spans="1:9">
      <c r="A544" s="341">
        <v>2080202</v>
      </c>
      <c r="B544" s="336" t="s">
        <v>146</v>
      </c>
      <c r="C544" s="395">
        <v>0</v>
      </c>
      <c r="D544" s="490">
        <f t="shared" ref="D544:D547" si="103">ROUND(J544-P544,0)</f>
        <v>0</v>
      </c>
      <c r="E544" s="488" t="str">
        <f t="shared" si="94"/>
        <v/>
      </c>
      <c r="F544" s="197" t="str">
        <f t="shared" si="98"/>
        <v>否</v>
      </c>
      <c r="G544" s="372" t="str">
        <f t="shared" si="95"/>
        <v>项</v>
      </c>
      <c r="H544" s="372" t="str">
        <f t="shared" si="99"/>
        <v>208</v>
      </c>
      <c r="I544" s="372" t="str">
        <f t="shared" si="100"/>
        <v>20802</v>
      </c>
    </row>
    <row r="545" ht="33" hidden="1" customHeight="1" spans="1:9">
      <c r="A545" s="341">
        <v>2080203</v>
      </c>
      <c r="B545" s="336" t="s">
        <v>147</v>
      </c>
      <c r="C545" s="395">
        <v>0</v>
      </c>
      <c r="D545" s="490">
        <f t="shared" si="103"/>
        <v>0</v>
      </c>
      <c r="E545" s="488" t="str">
        <f t="shared" si="94"/>
        <v/>
      </c>
      <c r="F545" s="197" t="str">
        <f t="shared" si="98"/>
        <v>否</v>
      </c>
      <c r="G545" s="372" t="str">
        <f t="shared" si="95"/>
        <v>项</v>
      </c>
      <c r="H545" s="372" t="str">
        <f t="shared" si="99"/>
        <v>208</v>
      </c>
      <c r="I545" s="372" t="str">
        <f t="shared" si="100"/>
        <v>20802</v>
      </c>
    </row>
    <row r="546" ht="33" hidden="1" customHeight="1" spans="1:9">
      <c r="A546" s="341">
        <v>2080206</v>
      </c>
      <c r="B546" s="336" t="s">
        <v>511</v>
      </c>
      <c r="C546" s="395">
        <v>0</v>
      </c>
      <c r="D546" s="490">
        <f t="shared" si="103"/>
        <v>0</v>
      </c>
      <c r="E546" s="488" t="str">
        <f t="shared" si="94"/>
        <v/>
      </c>
      <c r="F546" s="197" t="str">
        <f t="shared" si="98"/>
        <v>否</v>
      </c>
      <c r="G546" s="372" t="str">
        <f t="shared" si="95"/>
        <v>项</v>
      </c>
      <c r="H546" s="372" t="str">
        <f t="shared" si="99"/>
        <v>208</v>
      </c>
      <c r="I546" s="372" t="str">
        <f t="shared" si="100"/>
        <v>20802</v>
      </c>
    </row>
    <row r="547" ht="33" hidden="1" customHeight="1" spans="1:9">
      <c r="A547" s="341">
        <v>2080207</v>
      </c>
      <c r="B547" s="336" t="s">
        <v>512</v>
      </c>
      <c r="C547" s="395">
        <v>0</v>
      </c>
      <c r="D547" s="490">
        <f t="shared" si="103"/>
        <v>0</v>
      </c>
      <c r="E547" s="488" t="str">
        <f t="shared" si="94"/>
        <v/>
      </c>
      <c r="F547" s="197" t="str">
        <f t="shared" si="98"/>
        <v>否</v>
      </c>
      <c r="G547" s="372" t="str">
        <f t="shared" si="95"/>
        <v>项</v>
      </c>
      <c r="H547" s="372" t="str">
        <f t="shared" si="99"/>
        <v>208</v>
      </c>
      <c r="I547" s="372" t="str">
        <f t="shared" si="100"/>
        <v>20802</v>
      </c>
    </row>
    <row r="548" s="460" customFormat="1" ht="33" customHeight="1" spans="1:16">
      <c r="A548" s="341">
        <v>2080208</v>
      </c>
      <c r="B548" s="336" t="s">
        <v>513</v>
      </c>
      <c r="C548" s="388">
        <v>3509</v>
      </c>
      <c r="D548" s="489">
        <v>2620</v>
      </c>
      <c r="E548" s="488">
        <f t="shared" si="94"/>
        <v>-0.253348532345398</v>
      </c>
      <c r="F548" s="197" t="str">
        <f t="shared" si="98"/>
        <v>是</v>
      </c>
      <c r="G548" s="372" t="str">
        <f t="shared" si="95"/>
        <v>项</v>
      </c>
      <c r="H548" s="372" t="str">
        <f t="shared" si="99"/>
        <v>208</v>
      </c>
      <c r="I548" s="372" t="str">
        <f t="shared" si="100"/>
        <v>20802</v>
      </c>
      <c r="J548" s="372"/>
      <c r="K548" s="372"/>
      <c r="L548" s="372"/>
      <c r="M548" s="372"/>
      <c r="N548" s="372"/>
      <c r="O548" s="372"/>
      <c r="P548" s="372"/>
    </row>
    <row r="549" ht="36" customHeight="1" spans="1:9">
      <c r="A549" s="341">
        <v>2080299</v>
      </c>
      <c r="B549" s="336" t="s">
        <v>514</v>
      </c>
      <c r="C549" s="388">
        <v>610</v>
      </c>
      <c r="D549" s="489">
        <v>674</v>
      </c>
      <c r="E549" s="488">
        <f t="shared" si="94"/>
        <v>0.104918032786885</v>
      </c>
      <c r="F549" s="197" t="str">
        <f t="shared" si="98"/>
        <v>是</v>
      </c>
      <c r="G549" s="372" t="str">
        <f t="shared" si="95"/>
        <v>项</v>
      </c>
      <c r="H549" s="372" t="str">
        <f t="shared" si="99"/>
        <v>208</v>
      </c>
      <c r="I549" s="372" t="str">
        <f t="shared" si="100"/>
        <v>20802</v>
      </c>
    </row>
    <row r="550" ht="36" hidden="1" customHeight="1" spans="1:9">
      <c r="A550" s="341">
        <v>20804</v>
      </c>
      <c r="B550" s="336" t="s">
        <v>515</v>
      </c>
      <c r="C550" s="337">
        <f>SUM(C551:C551)</f>
        <v>0</v>
      </c>
      <c r="D550" s="494">
        <f>SUM(D551:D551)</f>
        <v>0</v>
      </c>
      <c r="E550" s="488" t="str">
        <f t="shared" si="94"/>
        <v/>
      </c>
      <c r="F550" s="197" t="str">
        <f t="shared" si="98"/>
        <v>否</v>
      </c>
      <c r="G550" s="372" t="str">
        <f t="shared" si="95"/>
        <v>款</v>
      </c>
      <c r="H550" s="372" t="str">
        <f t="shared" si="99"/>
        <v>208</v>
      </c>
      <c r="I550" s="372" t="str">
        <f t="shared" si="100"/>
        <v>20804</v>
      </c>
    </row>
    <row r="551" ht="36" hidden="1" customHeight="1" spans="1:9">
      <c r="A551" s="341">
        <v>2080402</v>
      </c>
      <c r="B551" s="336" t="s">
        <v>516</v>
      </c>
      <c r="C551" s="395">
        <v>0</v>
      </c>
      <c r="D551" s="490">
        <f>ROUND(J551-P551,0)</f>
        <v>0</v>
      </c>
      <c r="E551" s="488" t="str">
        <f t="shared" si="94"/>
        <v/>
      </c>
      <c r="F551" s="197" t="str">
        <f t="shared" si="98"/>
        <v>否</v>
      </c>
      <c r="G551" s="372" t="str">
        <f t="shared" si="95"/>
        <v>项</v>
      </c>
      <c r="H551" s="372" t="str">
        <f t="shared" si="99"/>
        <v>208</v>
      </c>
      <c r="I551" s="372" t="str">
        <f t="shared" si="100"/>
        <v>20804</v>
      </c>
    </row>
    <row r="552" ht="36" customHeight="1" spans="1:9">
      <c r="A552" s="341">
        <v>20805</v>
      </c>
      <c r="B552" s="336" t="s">
        <v>517</v>
      </c>
      <c r="C552" s="487">
        <f>SUM(C553:C560)</f>
        <v>36517</v>
      </c>
      <c r="D552" s="487">
        <f>SUM(D553:D560)</f>
        <v>41235</v>
      </c>
      <c r="E552" s="488">
        <f t="shared" si="94"/>
        <v>0.129200098584221</v>
      </c>
      <c r="F552" s="197" t="str">
        <f t="shared" si="98"/>
        <v>是</v>
      </c>
      <c r="G552" s="372" t="str">
        <f t="shared" si="95"/>
        <v>款</v>
      </c>
      <c r="H552" s="372" t="str">
        <f t="shared" si="99"/>
        <v>208</v>
      </c>
      <c r="I552" s="372" t="str">
        <f t="shared" si="100"/>
        <v>20805</v>
      </c>
    </row>
    <row r="553" s="460" customFormat="1" ht="33" customHeight="1" spans="1:10">
      <c r="A553" s="341">
        <v>2080501</v>
      </c>
      <c r="B553" s="336" t="s">
        <v>518</v>
      </c>
      <c r="C553" s="388">
        <v>2218</v>
      </c>
      <c r="D553" s="489">
        <v>2240</v>
      </c>
      <c r="E553" s="488">
        <f t="shared" si="94"/>
        <v>0.00991884580703339</v>
      </c>
      <c r="F553" s="197" t="str">
        <f t="shared" si="98"/>
        <v>是</v>
      </c>
      <c r="G553" s="372" t="str">
        <f t="shared" si="95"/>
        <v>项</v>
      </c>
      <c r="H553" s="372" t="str">
        <f t="shared" si="99"/>
        <v>208</v>
      </c>
      <c r="I553" s="372" t="str">
        <f t="shared" si="100"/>
        <v>20805</v>
      </c>
      <c r="J553" s="372"/>
    </row>
    <row r="554" ht="36" customHeight="1" spans="1:9">
      <c r="A554" s="341">
        <v>2080502</v>
      </c>
      <c r="B554" s="336" t="s">
        <v>519</v>
      </c>
      <c r="C554" s="388">
        <v>4219</v>
      </c>
      <c r="D554" s="489">
        <v>4526</v>
      </c>
      <c r="E554" s="488">
        <f t="shared" si="94"/>
        <v>0.0727660583076559</v>
      </c>
      <c r="F554" s="197" t="str">
        <f t="shared" si="98"/>
        <v>是</v>
      </c>
      <c r="G554" s="372" t="str">
        <f t="shared" si="95"/>
        <v>项</v>
      </c>
      <c r="H554" s="372" t="str">
        <f t="shared" si="99"/>
        <v>208</v>
      </c>
      <c r="I554" s="372" t="str">
        <f t="shared" si="100"/>
        <v>20805</v>
      </c>
    </row>
    <row r="555" ht="33" hidden="1" customHeight="1" spans="1:9">
      <c r="A555" s="341">
        <v>2080503</v>
      </c>
      <c r="B555" s="336" t="s">
        <v>520</v>
      </c>
      <c r="C555" s="395">
        <v>0</v>
      </c>
      <c r="D555" s="490">
        <f>ROUND(J555-P555,0)</f>
        <v>0</v>
      </c>
      <c r="E555" s="488" t="str">
        <f t="shared" si="94"/>
        <v/>
      </c>
      <c r="F555" s="197" t="str">
        <f t="shared" si="98"/>
        <v>否</v>
      </c>
      <c r="G555" s="372" t="str">
        <f t="shared" si="95"/>
        <v>项</v>
      </c>
      <c r="H555" s="372" t="str">
        <f t="shared" si="99"/>
        <v>208</v>
      </c>
      <c r="I555" s="372" t="str">
        <f t="shared" si="100"/>
        <v>20805</v>
      </c>
    </row>
    <row r="556" ht="36" customHeight="1" spans="1:9">
      <c r="A556" s="341">
        <v>2080505</v>
      </c>
      <c r="B556" s="336" t="s">
        <v>522</v>
      </c>
      <c r="C556" s="388">
        <v>13109</v>
      </c>
      <c r="D556" s="489">
        <v>12709</v>
      </c>
      <c r="E556" s="488">
        <f t="shared" si="94"/>
        <v>-0.0305133877488748</v>
      </c>
      <c r="F556" s="197" t="str">
        <f t="shared" si="98"/>
        <v>是</v>
      </c>
      <c r="G556" s="372" t="str">
        <f t="shared" si="95"/>
        <v>项</v>
      </c>
      <c r="H556" s="372" t="str">
        <f t="shared" si="99"/>
        <v>208</v>
      </c>
      <c r="I556" s="372" t="str">
        <f t="shared" si="100"/>
        <v>20805</v>
      </c>
    </row>
    <row r="557" ht="33" customHeight="1" spans="1:9">
      <c r="A557" s="341">
        <v>2080506</v>
      </c>
      <c r="B557" s="336" t="s">
        <v>523</v>
      </c>
      <c r="C557" s="388">
        <v>2024</v>
      </c>
      <c r="D557" s="489">
        <v>3038</v>
      </c>
      <c r="E557" s="488">
        <f t="shared" si="94"/>
        <v>0.50098814229249</v>
      </c>
      <c r="F557" s="197" t="str">
        <f t="shared" si="98"/>
        <v>是</v>
      </c>
      <c r="G557" s="372" t="str">
        <f t="shared" si="95"/>
        <v>项</v>
      </c>
      <c r="H557" s="372" t="str">
        <f t="shared" si="99"/>
        <v>208</v>
      </c>
      <c r="I557" s="372" t="str">
        <f t="shared" si="100"/>
        <v>20805</v>
      </c>
    </row>
    <row r="558" ht="36" customHeight="1" spans="1:9">
      <c r="A558" s="341">
        <v>2080507</v>
      </c>
      <c r="B558" s="336" t="s">
        <v>524</v>
      </c>
      <c r="C558" s="388">
        <v>10660</v>
      </c>
      <c r="D558" s="489">
        <v>12100</v>
      </c>
      <c r="E558" s="488">
        <f t="shared" si="94"/>
        <v>0.135084427767355</v>
      </c>
      <c r="F558" s="197" t="str">
        <f t="shared" si="98"/>
        <v>是</v>
      </c>
      <c r="G558" s="372" t="str">
        <f t="shared" si="95"/>
        <v>项</v>
      </c>
      <c r="H558" s="372" t="str">
        <f t="shared" si="99"/>
        <v>208</v>
      </c>
      <c r="I558" s="372" t="str">
        <f t="shared" si="100"/>
        <v>20805</v>
      </c>
    </row>
    <row r="559" ht="33" hidden="1" customHeight="1" spans="1:9">
      <c r="A559" s="493">
        <v>2080508</v>
      </c>
      <c r="B559" s="499" t="s">
        <v>1692</v>
      </c>
      <c r="C559" s="395"/>
      <c r="D559" s="490">
        <f t="shared" ref="D559:D564" si="104">ROUND(J559-P559,0)</f>
        <v>0</v>
      </c>
      <c r="E559" s="488" t="str">
        <f t="shared" si="94"/>
        <v/>
      </c>
      <c r="F559" s="197" t="str">
        <f t="shared" si="98"/>
        <v>否</v>
      </c>
      <c r="G559" s="372" t="str">
        <f t="shared" si="95"/>
        <v>项</v>
      </c>
      <c r="H559" s="372" t="str">
        <f t="shared" si="99"/>
        <v>208</v>
      </c>
      <c r="I559" s="372" t="str">
        <f t="shared" si="100"/>
        <v>20805</v>
      </c>
    </row>
    <row r="560" ht="36" customHeight="1" spans="1:9">
      <c r="A560" s="341">
        <v>2080599</v>
      </c>
      <c r="B560" s="336" t="s">
        <v>525</v>
      </c>
      <c r="C560" s="388">
        <v>4287</v>
      </c>
      <c r="D560" s="489">
        <v>6622</v>
      </c>
      <c r="E560" s="488">
        <f t="shared" si="94"/>
        <v>0.544669932353627</v>
      </c>
      <c r="F560" s="197" t="str">
        <f t="shared" si="98"/>
        <v>是</v>
      </c>
      <c r="G560" s="372" t="str">
        <f t="shared" si="95"/>
        <v>项</v>
      </c>
      <c r="H560" s="372" t="str">
        <f t="shared" si="99"/>
        <v>208</v>
      </c>
      <c r="I560" s="372" t="str">
        <f t="shared" si="100"/>
        <v>20805</v>
      </c>
    </row>
    <row r="561" ht="36" hidden="1" customHeight="1" spans="1:9">
      <c r="A561" s="341">
        <v>20806</v>
      </c>
      <c r="B561" s="336" t="s">
        <v>526</v>
      </c>
      <c r="C561" s="337">
        <f>SUM(C562:C564)</f>
        <v>0</v>
      </c>
      <c r="D561" s="494">
        <f>SUM(D562:D564)</f>
        <v>0</v>
      </c>
      <c r="E561" s="488" t="str">
        <f t="shared" si="94"/>
        <v/>
      </c>
      <c r="F561" s="197" t="str">
        <f t="shared" si="98"/>
        <v>否</v>
      </c>
      <c r="G561" s="372" t="str">
        <f t="shared" si="95"/>
        <v>款</v>
      </c>
      <c r="H561" s="372" t="str">
        <f t="shared" si="99"/>
        <v>208</v>
      </c>
      <c r="I561" s="372" t="str">
        <f t="shared" si="100"/>
        <v>20806</v>
      </c>
    </row>
    <row r="562" ht="33" hidden="1" customHeight="1" spans="1:9">
      <c r="A562" s="341">
        <v>2080601</v>
      </c>
      <c r="B562" s="336" t="s">
        <v>527</v>
      </c>
      <c r="C562" s="395">
        <v>0</v>
      </c>
      <c r="D562" s="490">
        <f t="shared" si="104"/>
        <v>0</v>
      </c>
      <c r="E562" s="488" t="str">
        <f t="shared" ref="E562:E625" si="105">IF(C562&lt;&gt;0,D562/C562-1,"")</f>
        <v/>
      </c>
      <c r="F562" s="197" t="str">
        <f t="shared" si="98"/>
        <v>否</v>
      </c>
      <c r="G562" s="372" t="str">
        <f t="shared" ref="G562:G625" si="106">IF(LEN(A562)=3,"类",IF(LEN(A562)=5,"款","项"))</f>
        <v>项</v>
      </c>
      <c r="H562" s="372" t="str">
        <f t="shared" si="99"/>
        <v>208</v>
      </c>
      <c r="I562" s="372" t="str">
        <f t="shared" si="100"/>
        <v>20806</v>
      </c>
    </row>
    <row r="563" ht="33" hidden="1" customHeight="1" spans="1:9">
      <c r="A563" s="341">
        <v>2080602</v>
      </c>
      <c r="B563" s="336" t="s">
        <v>528</v>
      </c>
      <c r="C563" s="395">
        <v>0</v>
      </c>
      <c r="D563" s="490">
        <f t="shared" si="104"/>
        <v>0</v>
      </c>
      <c r="E563" s="488" t="str">
        <f t="shared" si="105"/>
        <v/>
      </c>
      <c r="F563" s="197" t="str">
        <f t="shared" si="98"/>
        <v>否</v>
      </c>
      <c r="G563" s="372" t="str">
        <f t="shared" si="106"/>
        <v>项</v>
      </c>
      <c r="H563" s="372" t="str">
        <f t="shared" si="99"/>
        <v>208</v>
      </c>
      <c r="I563" s="372" t="str">
        <f t="shared" si="100"/>
        <v>20806</v>
      </c>
    </row>
    <row r="564" ht="33" hidden="1" customHeight="1" spans="1:9">
      <c r="A564" s="341">
        <v>2080699</v>
      </c>
      <c r="B564" s="336" t="s">
        <v>529</v>
      </c>
      <c r="C564" s="395">
        <v>0</v>
      </c>
      <c r="D564" s="490">
        <f t="shared" si="104"/>
        <v>0</v>
      </c>
      <c r="E564" s="488" t="str">
        <f t="shared" si="105"/>
        <v/>
      </c>
      <c r="F564" s="197" t="str">
        <f t="shared" si="98"/>
        <v>否</v>
      </c>
      <c r="G564" s="372" t="str">
        <f t="shared" si="106"/>
        <v>项</v>
      </c>
      <c r="H564" s="372" t="str">
        <f t="shared" si="99"/>
        <v>208</v>
      </c>
      <c r="I564" s="372" t="str">
        <f t="shared" si="100"/>
        <v>20806</v>
      </c>
    </row>
    <row r="565" ht="33" customHeight="1" spans="1:9">
      <c r="A565" s="341">
        <v>20807</v>
      </c>
      <c r="B565" s="336" t="s">
        <v>530</v>
      </c>
      <c r="C565" s="487">
        <f>SUM(C566:C574)</f>
        <v>5827</v>
      </c>
      <c r="D565" s="487">
        <f>SUM(D566:D574)</f>
        <v>2985</v>
      </c>
      <c r="E565" s="488">
        <f t="shared" si="105"/>
        <v>-0.487729534923631</v>
      </c>
      <c r="F565" s="197" t="str">
        <f t="shared" si="98"/>
        <v>是</v>
      </c>
      <c r="G565" s="372" t="str">
        <f t="shared" si="106"/>
        <v>款</v>
      </c>
      <c r="H565" s="372" t="str">
        <f t="shared" si="99"/>
        <v>208</v>
      </c>
      <c r="I565" s="372" t="str">
        <f t="shared" si="100"/>
        <v>20807</v>
      </c>
    </row>
    <row r="566" ht="33" hidden="1" customHeight="1" spans="1:9">
      <c r="A566" s="341">
        <v>2080701</v>
      </c>
      <c r="B566" s="336" t="s">
        <v>531</v>
      </c>
      <c r="C566" s="395">
        <v>0</v>
      </c>
      <c r="D566" s="490">
        <f t="shared" ref="D566:D570" si="107">ROUND(J566-P566,0)</f>
        <v>0</v>
      </c>
      <c r="E566" s="488" t="str">
        <f t="shared" si="105"/>
        <v/>
      </c>
      <c r="F566" s="197" t="str">
        <f t="shared" si="98"/>
        <v>否</v>
      </c>
      <c r="G566" s="372" t="str">
        <f t="shared" si="106"/>
        <v>项</v>
      </c>
      <c r="H566" s="372" t="str">
        <f t="shared" si="99"/>
        <v>208</v>
      </c>
      <c r="I566" s="372" t="str">
        <f t="shared" si="100"/>
        <v>20807</v>
      </c>
    </row>
    <row r="567" ht="33" customHeight="1" spans="1:9">
      <c r="A567" s="341">
        <v>2080702</v>
      </c>
      <c r="B567" s="336" t="s">
        <v>532</v>
      </c>
      <c r="C567" s="388">
        <v>121</v>
      </c>
      <c r="D567" s="489">
        <v>96</v>
      </c>
      <c r="E567" s="488">
        <f t="shared" si="105"/>
        <v>-0.206611570247934</v>
      </c>
      <c r="F567" s="197" t="str">
        <f t="shared" si="98"/>
        <v>是</v>
      </c>
      <c r="G567" s="372" t="str">
        <f t="shared" si="106"/>
        <v>项</v>
      </c>
      <c r="H567" s="372" t="str">
        <f t="shared" si="99"/>
        <v>208</v>
      </c>
      <c r="I567" s="372" t="str">
        <f t="shared" si="100"/>
        <v>20807</v>
      </c>
    </row>
    <row r="568" ht="36" hidden="1" customHeight="1" spans="1:9">
      <c r="A568" s="341">
        <v>2080704</v>
      </c>
      <c r="B568" s="336" t="s">
        <v>533</v>
      </c>
      <c r="C568" s="395">
        <v>0</v>
      </c>
      <c r="D568" s="490">
        <f t="shared" si="107"/>
        <v>0</v>
      </c>
      <c r="E568" s="488" t="str">
        <f t="shared" si="105"/>
        <v/>
      </c>
      <c r="F568" s="197" t="str">
        <f t="shared" si="98"/>
        <v>否</v>
      </c>
      <c r="G568" s="372" t="str">
        <f t="shared" si="106"/>
        <v>项</v>
      </c>
      <c r="H568" s="372" t="str">
        <f t="shared" si="99"/>
        <v>208</v>
      </c>
      <c r="I568" s="372" t="str">
        <f t="shared" si="100"/>
        <v>20807</v>
      </c>
    </row>
    <row r="569" ht="36" customHeight="1" spans="1:9">
      <c r="A569" s="341">
        <v>2080705</v>
      </c>
      <c r="B569" s="336" t="s">
        <v>534</v>
      </c>
      <c r="C569" s="388">
        <v>12</v>
      </c>
      <c r="D569" s="489">
        <v>3</v>
      </c>
      <c r="E569" s="488">
        <f t="shared" si="105"/>
        <v>-0.75</v>
      </c>
      <c r="F569" s="197" t="str">
        <f t="shared" si="98"/>
        <v>是</v>
      </c>
      <c r="G569" s="372" t="str">
        <f t="shared" si="106"/>
        <v>项</v>
      </c>
      <c r="H569" s="372" t="str">
        <f t="shared" si="99"/>
        <v>208</v>
      </c>
      <c r="I569" s="372" t="str">
        <f t="shared" si="100"/>
        <v>20807</v>
      </c>
    </row>
    <row r="570" ht="36" hidden="1" customHeight="1" spans="1:9">
      <c r="A570" s="341">
        <v>2080709</v>
      </c>
      <c r="B570" s="336" t="s">
        <v>535</v>
      </c>
      <c r="C570" s="395">
        <v>0</v>
      </c>
      <c r="D570" s="490">
        <f t="shared" si="107"/>
        <v>0</v>
      </c>
      <c r="E570" s="488" t="str">
        <f t="shared" si="105"/>
        <v/>
      </c>
      <c r="F570" s="197" t="str">
        <f t="shared" si="98"/>
        <v>否</v>
      </c>
      <c r="G570" s="372" t="str">
        <f t="shared" si="106"/>
        <v>项</v>
      </c>
      <c r="H570" s="372" t="str">
        <f t="shared" si="99"/>
        <v>208</v>
      </c>
      <c r="I570" s="372" t="str">
        <f t="shared" si="100"/>
        <v>20807</v>
      </c>
    </row>
    <row r="571" ht="33" customHeight="1" spans="1:9">
      <c r="A571" s="341">
        <v>2080711</v>
      </c>
      <c r="B571" s="336" t="s">
        <v>536</v>
      </c>
      <c r="C571" s="388">
        <v>91</v>
      </c>
      <c r="D571" s="489">
        <v>544</v>
      </c>
      <c r="E571" s="488">
        <f t="shared" si="105"/>
        <v>4.97802197802198</v>
      </c>
      <c r="F571" s="197" t="str">
        <f t="shared" si="98"/>
        <v>是</v>
      </c>
      <c r="G571" s="372" t="str">
        <f t="shared" si="106"/>
        <v>项</v>
      </c>
      <c r="H571" s="372" t="str">
        <f t="shared" si="99"/>
        <v>208</v>
      </c>
      <c r="I571" s="372" t="str">
        <f t="shared" si="100"/>
        <v>20807</v>
      </c>
    </row>
    <row r="572" ht="33" hidden="1" customHeight="1" spans="1:9">
      <c r="A572" s="341">
        <v>2080712</v>
      </c>
      <c r="B572" s="336" t="s">
        <v>537</v>
      </c>
      <c r="C572" s="395">
        <v>0</v>
      </c>
      <c r="D572" s="490">
        <f>ROUND(J572-P572,0)</f>
        <v>0</v>
      </c>
      <c r="E572" s="488" t="str">
        <f t="shared" si="105"/>
        <v/>
      </c>
      <c r="F572" s="197" t="str">
        <f t="shared" si="98"/>
        <v>否</v>
      </c>
      <c r="G572" s="372" t="str">
        <f t="shared" si="106"/>
        <v>项</v>
      </c>
      <c r="H572" s="372" t="str">
        <f t="shared" si="99"/>
        <v>208</v>
      </c>
      <c r="I572" s="372" t="str">
        <f t="shared" si="100"/>
        <v>20807</v>
      </c>
    </row>
    <row r="573" ht="33" hidden="1" customHeight="1" spans="1:9">
      <c r="A573" s="341">
        <v>2080713</v>
      </c>
      <c r="B573" s="336" t="s">
        <v>1693</v>
      </c>
      <c r="C573" s="395">
        <v>0</v>
      </c>
      <c r="D573" s="490">
        <f>ROUND(J573-P573,0)</f>
        <v>0</v>
      </c>
      <c r="E573" s="488" t="str">
        <f t="shared" si="105"/>
        <v/>
      </c>
      <c r="F573" s="197" t="str">
        <f t="shared" si="98"/>
        <v>否</v>
      </c>
      <c r="G573" s="372" t="str">
        <f t="shared" si="106"/>
        <v>项</v>
      </c>
      <c r="H573" s="372" t="str">
        <f t="shared" si="99"/>
        <v>208</v>
      </c>
      <c r="I573" s="372" t="str">
        <f t="shared" si="100"/>
        <v>20807</v>
      </c>
    </row>
    <row r="574" ht="33" customHeight="1" spans="1:9">
      <c r="A574" s="341">
        <v>2080799</v>
      </c>
      <c r="B574" s="336" t="s">
        <v>539</v>
      </c>
      <c r="C574" s="388">
        <v>5603</v>
      </c>
      <c r="D574" s="489">
        <v>2342</v>
      </c>
      <c r="E574" s="488">
        <f t="shared" si="105"/>
        <v>-0.582009637694092</v>
      </c>
      <c r="F574" s="197" t="str">
        <f t="shared" si="98"/>
        <v>是</v>
      </c>
      <c r="G574" s="372" t="str">
        <f t="shared" si="106"/>
        <v>项</v>
      </c>
      <c r="H574" s="372" t="str">
        <f t="shared" si="99"/>
        <v>208</v>
      </c>
      <c r="I574" s="372" t="str">
        <f t="shared" si="100"/>
        <v>20807</v>
      </c>
    </row>
    <row r="575" ht="33" customHeight="1" spans="1:9">
      <c r="A575" s="341">
        <v>20808</v>
      </c>
      <c r="B575" s="336" t="s">
        <v>540</v>
      </c>
      <c r="C575" s="487">
        <f>SUM(C576:C583)</f>
        <v>5286</v>
      </c>
      <c r="D575" s="487">
        <f>SUM(D576:D583)</f>
        <v>6169</v>
      </c>
      <c r="E575" s="488">
        <f t="shared" si="105"/>
        <v>0.167045024593265</v>
      </c>
      <c r="F575" s="197" t="str">
        <f t="shared" si="98"/>
        <v>是</v>
      </c>
      <c r="G575" s="372" t="str">
        <f t="shared" si="106"/>
        <v>款</v>
      </c>
      <c r="H575" s="372" t="str">
        <f t="shared" si="99"/>
        <v>208</v>
      </c>
      <c r="I575" s="372" t="str">
        <f t="shared" si="100"/>
        <v>20808</v>
      </c>
    </row>
    <row r="576" ht="36" customHeight="1" spans="1:9">
      <c r="A576" s="341">
        <v>2080801</v>
      </c>
      <c r="B576" s="336" t="s">
        <v>541</v>
      </c>
      <c r="C576" s="388">
        <v>2525</v>
      </c>
      <c r="D576" s="489">
        <v>3128</v>
      </c>
      <c r="E576" s="488">
        <f t="shared" si="105"/>
        <v>0.238811881188119</v>
      </c>
      <c r="F576" s="197" t="str">
        <f t="shared" si="98"/>
        <v>是</v>
      </c>
      <c r="G576" s="372" t="str">
        <f t="shared" si="106"/>
        <v>项</v>
      </c>
      <c r="H576" s="372" t="str">
        <f t="shared" si="99"/>
        <v>208</v>
      </c>
      <c r="I576" s="372" t="str">
        <f t="shared" si="100"/>
        <v>20808</v>
      </c>
    </row>
    <row r="577" ht="33" customHeight="1" spans="1:9">
      <c r="A577" s="341">
        <v>2080802</v>
      </c>
      <c r="B577" s="336" t="s">
        <v>542</v>
      </c>
      <c r="C577" s="388">
        <v>662</v>
      </c>
      <c r="D577" s="489">
        <v>253</v>
      </c>
      <c r="E577" s="488">
        <f t="shared" si="105"/>
        <v>-0.617824773413897</v>
      </c>
      <c r="F577" s="197" t="str">
        <f t="shared" si="98"/>
        <v>是</v>
      </c>
      <c r="G577" s="372" t="str">
        <f t="shared" si="106"/>
        <v>项</v>
      </c>
      <c r="H577" s="372" t="str">
        <f t="shared" si="99"/>
        <v>208</v>
      </c>
      <c r="I577" s="372" t="str">
        <f t="shared" si="100"/>
        <v>20808</v>
      </c>
    </row>
    <row r="578" ht="33" customHeight="1" spans="1:9">
      <c r="A578" s="341">
        <v>2080803</v>
      </c>
      <c r="B578" s="336" t="s">
        <v>543</v>
      </c>
      <c r="C578" s="388">
        <v>30</v>
      </c>
      <c r="D578" s="489"/>
      <c r="E578" s="488">
        <f t="shared" si="105"/>
        <v>-1</v>
      </c>
      <c r="F578" s="197" t="str">
        <f t="shared" si="98"/>
        <v>是</v>
      </c>
      <c r="G578" s="372" t="str">
        <f t="shared" si="106"/>
        <v>项</v>
      </c>
      <c r="H578" s="372" t="str">
        <f t="shared" si="99"/>
        <v>208</v>
      </c>
      <c r="I578" s="372" t="str">
        <f t="shared" si="100"/>
        <v>20808</v>
      </c>
    </row>
    <row r="579" ht="33" customHeight="1" spans="1:9">
      <c r="A579" s="341">
        <v>2080805</v>
      </c>
      <c r="B579" s="336" t="s">
        <v>545</v>
      </c>
      <c r="C579" s="388">
        <v>279</v>
      </c>
      <c r="D579" s="489">
        <v>206</v>
      </c>
      <c r="E579" s="488">
        <f t="shared" si="105"/>
        <v>-0.261648745519713</v>
      </c>
      <c r="F579" s="197" t="str">
        <f t="shared" si="98"/>
        <v>是</v>
      </c>
      <c r="G579" s="372" t="str">
        <f t="shared" si="106"/>
        <v>项</v>
      </c>
      <c r="H579" s="372" t="str">
        <f t="shared" si="99"/>
        <v>208</v>
      </c>
      <c r="I579" s="372" t="str">
        <f t="shared" si="100"/>
        <v>20808</v>
      </c>
    </row>
    <row r="580" ht="33" hidden="1" customHeight="1" spans="1:9">
      <c r="A580" s="341">
        <v>2080806</v>
      </c>
      <c r="B580" s="336" t="s">
        <v>1694</v>
      </c>
      <c r="C580" s="395"/>
      <c r="D580" s="490">
        <f>ROUND(J580-P580,0)</f>
        <v>0</v>
      </c>
      <c r="E580" s="488" t="str">
        <f t="shared" si="105"/>
        <v/>
      </c>
      <c r="F580" s="197" t="str">
        <f t="shared" ref="F580:F643" si="108">IF(LEN(A580)=3,"是",IF(B580&lt;&gt;"",IF(SUM(C580:D580)&lt;&gt;0,"是","否"),"是"))</f>
        <v>否</v>
      </c>
      <c r="G580" s="372" t="str">
        <f t="shared" si="106"/>
        <v>项</v>
      </c>
      <c r="H580" s="372" t="str">
        <f t="shared" ref="H580:H643" si="109">LEFT(A580,3)</f>
        <v>208</v>
      </c>
      <c r="I580" s="372" t="str">
        <f t="shared" ref="I580:I643" si="110">LEFT(A580,5)</f>
        <v>20808</v>
      </c>
    </row>
    <row r="581" ht="33" hidden="1" customHeight="1" spans="1:9">
      <c r="A581" s="495">
        <v>2080807</v>
      </c>
      <c r="B581" s="336" t="s">
        <v>1695</v>
      </c>
      <c r="C581" s="395"/>
      <c r="D581" s="490">
        <f>ROUND(J581-P581,0)</f>
        <v>0</v>
      </c>
      <c r="E581" s="488" t="str">
        <f t="shared" si="105"/>
        <v/>
      </c>
      <c r="F581" s="197" t="str">
        <f t="shared" si="108"/>
        <v>否</v>
      </c>
      <c r="G581" s="372" t="str">
        <f t="shared" si="106"/>
        <v>项</v>
      </c>
      <c r="H581" s="372" t="str">
        <f t="shared" si="109"/>
        <v>208</v>
      </c>
      <c r="I581" s="372" t="str">
        <f t="shared" si="110"/>
        <v>20808</v>
      </c>
    </row>
    <row r="582" ht="36" customHeight="1" spans="1:9">
      <c r="A582" s="495">
        <v>2080808</v>
      </c>
      <c r="B582" s="336" t="s">
        <v>1696</v>
      </c>
      <c r="C582" s="388">
        <v>1</v>
      </c>
      <c r="D582" s="489"/>
      <c r="E582" s="488">
        <f t="shared" si="105"/>
        <v>-1</v>
      </c>
      <c r="F582" s="197" t="str">
        <f t="shared" si="108"/>
        <v>是</v>
      </c>
      <c r="G582" s="372" t="str">
        <f t="shared" si="106"/>
        <v>项</v>
      </c>
      <c r="H582" s="372" t="str">
        <f t="shared" si="109"/>
        <v>208</v>
      </c>
      <c r="I582" s="372" t="str">
        <f t="shared" si="110"/>
        <v>20808</v>
      </c>
    </row>
    <row r="583" ht="33" customHeight="1" spans="1:9">
      <c r="A583" s="341">
        <v>2080899</v>
      </c>
      <c r="B583" s="336" t="s">
        <v>547</v>
      </c>
      <c r="C583" s="388">
        <v>1789</v>
      </c>
      <c r="D583" s="489">
        <v>2582</v>
      </c>
      <c r="E583" s="488">
        <f t="shared" si="105"/>
        <v>0.443264393515931</v>
      </c>
      <c r="F583" s="197" t="str">
        <f t="shared" si="108"/>
        <v>是</v>
      </c>
      <c r="G583" s="372" t="str">
        <f t="shared" si="106"/>
        <v>项</v>
      </c>
      <c r="H583" s="372" t="str">
        <f t="shared" si="109"/>
        <v>208</v>
      </c>
      <c r="I583" s="372" t="str">
        <f t="shared" si="110"/>
        <v>20808</v>
      </c>
    </row>
    <row r="584" ht="33" customHeight="1" spans="1:9">
      <c r="A584" s="341">
        <v>20809</v>
      </c>
      <c r="B584" s="336" t="s">
        <v>548</v>
      </c>
      <c r="C584" s="487">
        <f>SUM(C585:C590)</f>
        <v>333</v>
      </c>
      <c r="D584" s="487">
        <f>SUM(D585:D590)</f>
        <v>615</v>
      </c>
      <c r="E584" s="488">
        <f t="shared" si="105"/>
        <v>0.846846846846847</v>
      </c>
      <c r="F584" s="197" t="str">
        <f t="shared" si="108"/>
        <v>是</v>
      </c>
      <c r="G584" s="372" t="str">
        <f t="shared" si="106"/>
        <v>款</v>
      </c>
      <c r="H584" s="372" t="str">
        <f t="shared" si="109"/>
        <v>208</v>
      </c>
      <c r="I584" s="372" t="str">
        <f t="shared" si="110"/>
        <v>20809</v>
      </c>
    </row>
    <row r="585" ht="36" customHeight="1" spans="1:9">
      <c r="A585" s="341">
        <v>2080901</v>
      </c>
      <c r="B585" s="336" t="s">
        <v>549</v>
      </c>
      <c r="C585" s="388">
        <v>117</v>
      </c>
      <c r="D585" s="489">
        <v>387</v>
      </c>
      <c r="E585" s="488">
        <f t="shared" si="105"/>
        <v>2.30769230769231</v>
      </c>
      <c r="F585" s="197" t="str">
        <f t="shared" si="108"/>
        <v>是</v>
      </c>
      <c r="G585" s="372" t="str">
        <f t="shared" si="106"/>
        <v>项</v>
      </c>
      <c r="H585" s="372" t="str">
        <f t="shared" si="109"/>
        <v>208</v>
      </c>
      <c r="I585" s="372" t="str">
        <f t="shared" si="110"/>
        <v>20809</v>
      </c>
    </row>
    <row r="586" ht="33" customHeight="1" spans="1:9">
      <c r="A586" s="341">
        <v>2080902</v>
      </c>
      <c r="B586" s="336" t="s">
        <v>550</v>
      </c>
      <c r="C586" s="388">
        <v>48</v>
      </c>
      <c r="D586" s="489">
        <v>113</v>
      </c>
      <c r="E586" s="488">
        <f t="shared" si="105"/>
        <v>1.35416666666667</v>
      </c>
      <c r="F586" s="197" t="str">
        <f t="shared" si="108"/>
        <v>是</v>
      </c>
      <c r="G586" s="372" t="str">
        <f t="shared" si="106"/>
        <v>项</v>
      </c>
      <c r="H586" s="372" t="str">
        <f t="shared" si="109"/>
        <v>208</v>
      </c>
      <c r="I586" s="372" t="str">
        <f t="shared" si="110"/>
        <v>20809</v>
      </c>
    </row>
    <row r="587" ht="33" customHeight="1" spans="1:9">
      <c r="A587" s="341">
        <v>2080903</v>
      </c>
      <c r="B587" s="336" t="s">
        <v>551</v>
      </c>
      <c r="C587" s="388">
        <v>12</v>
      </c>
      <c r="D587" s="489">
        <v>5</v>
      </c>
      <c r="E587" s="488">
        <f t="shared" si="105"/>
        <v>-0.583333333333333</v>
      </c>
      <c r="F587" s="197" t="str">
        <f t="shared" si="108"/>
        <v>是</v>
      </c>
      <c r="G587" s="372" t="str">
        <f t="shared" si="106"/>
        <v>项</v>
      </c>
      <c r="H587" s="372" t="str">
        <f t="shared" si="109"/>
        <v>208</v>
      </c>
      <c r="I587" s="372" t="str">
        <f t="shared" si="110"/>
        <v>20809</v>
      </c>
    </row>
    <row r="588" ht="33" customHeight="1" spans="1:9">
      <c r="A588" s="341">
        <v>2080904</v>
      </c>
      <c r="B588" s="336" t="s">
        <v>552</v>
      </c>
      <c r="C588" s="388"/>
      <c r="D588" s="489">
        <v>1</v>
      </c>
      <c r="E588" s="488" t="str">
        <f t="shared" si="105"/>
        <v/>
      </c>
      <c r="F588" s="197" t="str">
        <f t="shared" si="108"/>
        <v>是</v>
      </c>
      <c r="G588" s="372" t="str">
        <f t="shared" si="106"/>
        <v>项</v>
      </c>
      <c r="H588" s="372" t="str">
        <f t="shared" si="109"/>
        <v>208</v>
      </c>
      <c r="I588" s="372" t="str">
        <f t="shared" si="110"/>
        <v>20809</v>
      </c>
    </row>
    <row r="589" ht="36" customHeight="1" spans="1:9">
      <c r="A589" s="341">
        <v>2080905</v>
      </c>
      <c r="B589" s="336" t="s">
        <v>553</v>
      </c>
      <c r="C589" s="388">
        <v>151</v>
      </c>
      <c r="D589" s="489">
        <v>43</v>
      </c>
      <c r="E589" s="488">
        <f t="shared" si="105"/>
        <v>-0.71523178807947</v>
      </c>
      <c r="F589" s="197" t="str">
        <f t="shared" si="108"/>
        <v>是</v>
      </c>
      <c r="G589" s="372" t="str">
        <f t="shared" si="106"/>
        <v>项</v>
      </c>
      <c r="H589" s="372" t="str">
        <f t="shared" si="109"/>
        <v>208</v>
      </c>
      <c r="I589" s="372" t="str">
        <f t="shared" si="110"/>
        <v>20809</v>
      </c>
    </row>
    <row r="590" ht="36" customHeight="1" spans="1:9">
      <c r="A590" s="341">
        <v>2080999</v>
      </c>
      <c r="B590" s="336" t="s">
        <v>554</v>
      </c>
      <c r="C590" s="388">
        <v>5</v>
      </c>
      <c r="D590" s="489">
        <v>66</v>
      </c>
      <c r="E590" s="488">
        <f t="shared" si="105"/>
        <v>12.2</v>
      </c>
      <c r="F590" s="197" t="str">
        <f t="shared" si="108"/>
        <v>是</v>
      </c>
      <c r="G590" s="372" t="str">
        <f t="shared" si="106"/>
        <v>项</v>
      </c>
      <c r="H590" s="372" t="str">
        <f t="shared" si="109"/>
        <v>208</v>
      </c>
      <c r="I590" s="372" t="str">
        <f t="shared" si="110"/>
        <v>20809</v>
      </c>
    </row>
    <row r="591" ht="33" customHeight="1" spans="1:9">
      <c r="A591" s="341">
        <v>20810</v>
      </c>
      <c r="B591" s="336" t="s">
        <v>555</v>
      </c>
      <c r="C591" s="487">
        <f>SUM(C592:C598)</f>
        <v>2385</v>
      </c>
      <c r="D591" s="487">
        <f>SUM(D592:D598)</f>
        <v>2521</v>
      </c>
      <c r="E591" s="488">
        <f t="shared" si="105"/>
        <v>0.0570230607966458</v>
      </c>
      <c r="F591" s="197" t="str">
        <f t="shared" si="108"/>
        <v>是</v>
      </c>
      <c r="G591" s="372" t="str">
        <f t="shared" si="106"/>
        <v>款</v>
      </c>
      <c r="H591" s="372" t="str">
        <f t="shared" si="109"/>
        <v>208</v>
      </c>
      <c r="I591" s="372" t="str">
        <f t="shared" si="110"/>
        <v>20810</v>
      </c>
    </row>
    <row r="592" ht="33" customHeight="1" spans="1:9">
      <c r="A592" s="341">
        <v>2081001</v>
      </c>
      <c r="B592" s="336" t="s">
        <v>556</v>
      </c>
      <c r="C592" s="388">
        <v>176</v>
      </c>
      <c r="D592" s="489">
        <v>200</v>
      </c>
      <c r="E592" s="488">
        <f t="shared" si="105"/>
        <v>0.136363636363636</v>
      </c>
      <c r="F592" s="197" t="str">
        <f t="shared" si="108"/>
        <v>是</v>
      </c>
      <c r="G592" s="372" t="str">
        <f t="shared" si="106"/>
        <v>项</v>
      </c>
      <c r="H592" s="372" t="str">
        <f t="shared" si="109"/>
        <v>208</v>
      </c>
      <c r="I592" s="372" t="str">
        <f t="shared" si="110"/>
        <v>20810</v>
      </c>
    </row>
    <row r="593" ht="36" customHeight="1" spans="1:9">
      <c r="A593" s="341">
        <v>2081002</v>
      </c>
      <c r="B593" s="336" t="s">
        <v>557</v>
      </c>
      <c r="C593" s="388">
        <v>1145</v>
      </c>
      <c r="D593" s="489">
        <v>1068</v>
      </c>
      <c r="E593" s="488">
        <f t="shared" si="105"/>
        <v>-0.0672489082969432</v>
      </c>
      <c r="F593" s="197" t="str">
        <f t="shared" si="108"/>
        <v>是</v>
      </c>
      <c r="G593" s="372" t="str">
        <f t="shared" si="106"/>
        <v>项</v>
      </c>
      <c r="H593" s="372" t="str">
        <f t="shared" si="109"/>
        <v>208</v>
      </c>
      <c r="I593" s="372" t="str">
        <f t="shared" si="110"/>
        <v>20810</v>
      </c>
    </row>
    <row r="594" ht="33" hidden="1" customHeight="1" spans="1:9">
      <c r="A594" s="341">
        <v>2081003</v>
      </c>
      <c r="B594" s="336" t="s">
        <v>558</v>
      </c>
      <c r="C594" s="395">
        <v>0</v>
      </c>
      <c r="D594" s="490">
        <f>ROUND(J594-P594,0)</f>
        <v>0</v>
      </c>
      <c r="E594" s="488" t="str">
        <f t="shared" si="105"/>
        <v/>
      </c>
      <c r="F594" s="197" t="str">
        <f t="shared" si="108"/>
        <v>否</v>
      </c>
      <c r="G594" s="372" t="str">
        <f t="shared" si="106"/>
        <v>项</v>
      </c>
      <c r="H594" s="372" t="str">
        <f t="shared" si="109"/>
        <v>208</v>
      </c>
      <c r="I594" s="372" t="str">
        <f t="shared" si="110"/>
        <v>20810</v>
      </c>
    </row>
    <row r="595" ht="33" customHeight="1" spans="1:9">
      <c r="A595" s="341">
        <v>2081004</v>
      </c>
      <c r="B595" s="336" t="s">
        <v>559</v>
      </c>
      <c r="C595" s="388">
        <v>541</v>
      </c>
      <c r="D595" s="489">
        <v>636</v>
      </c>
      <c r="E595" s="488">
        <f t="shared" si="105"/>
        <v>0.175600739371534</v>
      </c>
      <c r="F595" s="197" t="str">
        <f t="shared" si="108"/>
        <v>是</v>
      </c>
      <c r="G595" s="372" t="str">
        <f t="shared" si="106"/>
        <v>项</v>
      </c>
      <c r="H595" s="372" t="str">
        <f t="shared" si="109"/>
        <v>208</v>
      </c>
      <c r="I595" s="372" t="str">
        <f t="shared" si="110"/>
        <v>20810</v>
      </c>
    </row>
    <row r="596" ht="33" customHeight="1" spans="1:9">
      <c r="A596" s="341">
        <v>2081005</v>
      </c>
      <c r="B596" s="336" t="s">
        <v>560</v>
      </c>
      <c r="C596" s="388">
        <v>314</v>
      </c>
      <c r="D596" s="489">
        <v>296</v>
      </c>
      <c r="E596" s="488">
        <f t="shared" si="105"/>
        <v>-0.0573248407643312</v>
      </c>
      <c r="F596" s="197" t="str">
        <f t="shared" si="108"/>
        <v>是</v>
      </c>
      <c r="G596" s="372" t="str">
        <f t="shared" si="106"/>
        <v>项</v>
      </c>
      <c r="H596" s="372" t="str">
        <f t="shared" si="109"/>
        <v>208</v>
      </c>
      <c r="I596" s="372" t="str">
        <f t="shared" si="110"/>
        <v>20810</v>
      </c>
    </row>
    <row r="597" ht="33" customHeight="1" spans="1:9">
      <c r="A597" s="341">
        <v>2081006</v>
      </c>
      <c r="B597" s="336" t="s">
        <v>561</v>
      </c>
      <c r="C597" s="388">
        <v>209</v>
      </c>
      <c r="D597" s="489">
        <v>321</v>
      </c>
      <c r="E597" s="488">
        <f t="shared" si="105"/>
        <v>0.535885167464115</v>
      </c>
      <c r="F597" s="197" t="str">
        <f t="shared" si="108"/>
        <v>是</v>
      </c>
      <c r="G597" s="372" t="str">
        <f t="shared" si="106"/>
        <v>项</v>
      </c>
      <c r="H597" s="372" t="str">
        <f t="shared" si="109"/>
        <v>208</v>
      </c>
      <c r="I597" s="372" t="str">
        <f t="shared" si="110"/>
        <v>20810</v>
      </c>
    </row>
    <row r="598" ht="36" hidden="1" customHeight="1" spans="1:9">
      <c r="A598" s="341">
        <v>2081099</v>
      </c>
      <c r="B598" s="336" t="s">
        <v>562</v>
      </c>
      <c r="C598" s="395">
        <v>0</v>
      </c>
      <c r="D598" s="490">
        <f t="shared" ref="D598:D602" si="111">ROUND(J598-P598,0)</f>
        <v>0</v>
      </c>
      <c r="E598" s="488" t="str">
        <f t="shared" si="105"/>
        <v/>
      </c>
      <c r="F598" s="197" t="str">
        <f t="shared" si="108"/>
        <v>否</v>
      </c>
      <c r="G598" s="372" t="str">
        <f t="shared" si="106"/>
        <v>项</v>
      </c>
      <c r="H598" s="372" t="str">
        <f t="shared" si="109"/>
        <v>208</v>
      </c>
      <c r="I598" s="372" t="str">
        <f t="shared" si="110"/>
        <v>20810</v>
      </c>
    </row>
    <row r="599" ht="36" customHeight="1" spans="1:9">
      <c r="A599" s="341">
        <v>20811</v>
      </c>
      <c r="B599" s="336" t="s">
        <v>563</v>
      </c>
      <c r="C599" s="487">
        <f>SUM(C600:C607)</f>
        <v>2494</v>
      </c>
      <c r="D599" s="487">
        <f>SUM(D600:D607)</f>
        <v>2647</v>
      </c>
      <c r="E599" s="488">
        <f t="shared" si="105"/>
        <v>0.0613472333600642</v>
      </c>
      <c r="F599" s="197" t="str">
        <f t="shared" si="108"/>
        <v>是</v>
      </c>
      <c r="G599" s="372" t="str">
        <f t="shared" si="106"/>
        <v>款</v>
      </c>
      <c r="H599" s="372" t="str">
        <f t="shared" si="109"/>
        <v>208</v>
      </c>
      <c r="I599" s="372" t="str">
        <f t="shared" si="110"/>
        <v>20811</v>
      </c>
    </row>
    <row r="600" ht="33" customHeight="1" spans="1:9">
      <c r="A600" s="341">
        <v>2081101</v>
      </c>
      <c r="B600" s="336" t="s">
        <v>145</v>
      </c>
      <c r="C600" s="388">
        <v>124</v>
      </c>
      <c r="D600" s="489">
        <v>110</v>
      </c>
      <c r="E600" s="488">
        <f t="shared" si="105"/>
        <v>-0.112903225806452</v>
      </c>
      <c r="F600" s="197" t="str">
        <f t="shared" si="108"/>
        <v>是</v>
      </c>
      <c r="G600" s="372" t="str">
        <f t="shared" si="106"/>
        <v>项</v>
      </c>
      <c r="H600" s="372" t="str">
        <f t="shared" si="109"/>
        <v>208</v>
      </c>
      <c r="I600" s="372" t="str">
        <f t="shared" si="110"/>
        <v>20811</v>
      </c>
    </row>
    <row r="601" ht="33" hidden="1" customHeight="1" spans="1:9">
      <c r="A601" s="341">
        <v>2081102</v>
      </c>
      <c r="B601" s="336" t="s">
        <v>146</v>
      </c>
      <c r="C601" s="395">
        <v>0</v>
      </c>
      <c r="D601" s="490">
        <f t="shared" si="111"/>
        <v>0</v>
      </c>
      <c r="E601" s="488" t="str">
        <f t="shared" si="105"/>
        <v/>
      </c>
      <c r="F601" s="197" t="str">
        <f t="shared" si="108"/>
        <v>否</v>
      </c>
      <c r="G601" s="372" t="str">
        <f t="shared" si="106"/>
        <v>项</v>
      </c>
      <c r="H601" s="372" t="str">
        <f t="shared" si="109"/>
        <v>208</v>
      </c>
      <c r="I601" s="372" t="str">
        <f t="shared" si="110"/>
        <v>20811</v>
      </c>
    </row>
    <row r="602" ht="33" hidden="1" customHeight="1" spans="1:9">
      <c r="A602" s="341">
        <v>2081103</v>
      </c>
      <c r="B602" s="336" t="s">
        <v>147</v>
      </c>
      <c r="C602" s="395">
        <v>0</v>
      </c>
      <c r="D602" s="490">
        <f t="shared" si="111"/>
        <v>0</v>
      </c>
      <c r="E602" s="488" t="str">
        <f t="shared" si="105"/>
        <v/>
      </c>
      <c r="F602" s="197" t="str">
        <f t="shared" si="108"/>
        <v>否</v>
      </c>
      <c r="G602" s="372" t="str">
        <f t="shared" si="106"/>
        <v>项</v>
      </c>
      <c r="H602" s="372" t="str">
        <f t="shared" si="109"/>
        <v>208</v>
      </c>
      <c r="I602" s="372" t="str">
        <f t="shared" si="110"/>
        <v>20811</v>
      </c>
    </row>
    <row r="603" ht="33" customHeight="1" spans="1:9">
      <c r="A603" s="341">
        <v>2081104</v>
      </c>
      <c r="B603" s="336" t="s">
        <v>564</v>
      </c>
      <c r="C603" s="388">
        <v>54</v>
      </c>
      <c r="D603" s="489">
        <v>13</v>
      </c>
      <c r="E603" s="488">
        <f t="shared" si="105"/>
        <v>-0.759259259259259</v>
      </c>
      <c r="F603" s="197" t="str">
        <f t="shared" si="108"/>
        <v>是</v>
      </c>
      <c r="G603" s="372" t="str">
        <f t="shared" si="106"/>
        <v>项</v>
      </c>
      <c r="H603" s="372" t="str">
        <f t="shared" si="109"/>
        <v>208</v>
      </c>
      <c r="I603" s="372" t="str">
        <f t="shared" si="110"/>
        <v>20811</v>
      </c>
    </row>
    <row r="604" ht="33" customHeight="1" spans="1:9">
      <c r="A604" s="341">
        <v>2081105</v>
      </c>
      <c r="B604" s="336" t="s">
        <v>1697</v>
      </c>
      <c r="C604" s="388">
        <v>225</v>
      </c>
      <c r="D604" s="489">
        <v>166</v>
      </c>
      <c r="E604" s="488">
        <f t="shared" si="105"/>
        <v>-0.262222222222222</v>
      </c>
      <c r="F604" s="197" t="str">
        <f t="shared" si="108"/>
        <v>是</v>
      </c>
      <c r="G604" s="372" t="str">
        <f t="shared" si="106"/>
        <v>项</v>
      </c>
      <c r="H604" s="372" t="str">
        <f t="shared" si="109"/>
        <v>208</v>
      </c>
      <c r="I604" s="372" t="str">
        <f t="shared" si="110"/>
        <v>20811</v>
      </c>
    </row>
    <row r="605" ht="33" hidden="1" customHeight="1" spans="1:9">
      <c r="A605" s="341">
        <v>2081106</v>
      </c>
      <c r="B605" s="336" t="s">
        <v>566</v>
      </c>
      <c r="C605" s="395">
        <v>0</v>
      </c>
      <c r="D605" s="490">
        <f>ROUND(J605-P605,0)</f>
        <v>0</v>
      </c>
      <c r="E605" s="488" t="str">
        <f t="shared" si="105"/>
        <v/>
      </c>
      <c r="F605" s="197" t="str">
        <f t="shared" si="108"/>
        <v>否</v>
      </c>
      <c r="G605" s="372" t="str">
        <f t="shared" si="106"/>
        <v>项</v>
      </c>
      <c r="H605" s="372" t="str">
        <f t="shared" si="109"/>
        <v>208</v>
      </c>
      <c r="I605" s="372" t="str">
        <f t="shared" si="110"/>
        <v>20811</v>
      </c>
    </row>
    <row r="606" ht="33" customHeight="1" spans="1:9">
      <c r="A606" s="341">
        <v>2081107</v>
      </c>
      <c r="B606" s="336" t="s">
        <v>567</v>
      </c>
      <c r="C606" s="388">
        <v>1516</v>
      </c>
      <c r="D606" s="489">
        <v>1604</v>
      </c>
      <c r="E606" s="488">
        <f t="shared" si="105"/>
        <v>0.0580474934036939</v>
      </c>
      <c r="F606" s="197" t="str">
        <f t="shared" si="108"/>
        <v>是</v>
      </c>
      <c r="G606" s="372" t="str">
        <f t="shared" si="106"/>
        <v>项</v>
      </c>
      <c r="H606" s="372" t="str">
        <f t="shared" si="109"/>
        <v>208</v>
      </c>
      <c r="I606" s="372" t="str">
        <f t="shared" si="110"/>
        <v>20811</v>
      </c>
    </row>
    <row r="607" ht="33" customHeight="1" spans="1:9">
      <c r="A607" s="341">
        <v>2081199</v>
      </c>
      <c r="B607" s="336" t="s">
        <v>568</v>
      </c>
      <c r="C607" s="388">
        <v>575</v>
      </c>
      <c r="D607" s="489">
        <v>754</v>
      </c>
      <c r="E607" s="488">
        <f t="shared" si="105"/>
        <v>0.311304347826087</v>
      </c>
      <c r="F607" s="197" t="str">
        <f t="shared" si="108"/>
        <v>是</v>
      </c>
      <c r="G607" s="372" t="str">
        <f t="shared" si="106"/>
        <v>项</v>
      </c>
      <c r="H607" s="372" t="str">
        <f t="shared" si="109"/>
        <v>208</v>
      </c>
      <c r="I607" s="372" t="str">
        <f t="shared" si="110"/>
        <v>20811</v>
      </c>
    </row>
    <row r="608" ht="33" customHeight="1" spans="1:9">
      <c r="A608" s="341">
        <v>20816</v>
      </c>
      <c r="B608" s="336" t="s">
        <v>569</v>
      </c>
      <c r="C608" s="487">
        <f>SUM(C609:C612)</f>
        <v>103</v>
      </c>
      <c r="D608" s="487">
        <f>SUM(D609:D612)</f>
        <v>93</v>
      </c>
      <c r="E608" s="488">
        <f t="shared" si="105"/>
        <v>-0.0970873786407767</v>
      </c>
      <c r="F608" s="197" t="str">
        <f t="shared" si="108"/>
        <v>是</v>
      </c>
      <c r="G608" s="372" t="str">
        <f t="shared" si="106"/>
        <v>款</v>
      </c>
      <c r="H608" s="372" t="str">
        <f t="shared" si="109"/>
        <v>208</v>
      </c>
      <c r="I608" s="372" t="str">
        <f t="shared" si="110"/>
        <v>20816</v>
      </c>
    </row>
    <row r="609" ht="33" customHeight="1" spans="1:9">
      <c r="A609" s="341">
        <v>2081601</v>
      </c>
      <c r="B609" s="336" t="s">
        <v>145</v>
      </c>
      <c r="C609" s="388">
        <v>100</v>
      </c>
      <c r="D609" s="489">
        <v>90</v>
      </c>
      <c r="E609" s="488">
        <f t="shared" si="105"/>
        <v>-0.1</v>
      </c>
      <c r="F609" s="197" t="str">
        <f t="shared" si="108"/>
        <v>是</v>
      </c>
      <c r="G609" s="372" t="str">
        <f t="shared" si="106"/>
        <v>项</v>
      </c>
      <c r="H609" s="372" t="str">
        <f t="shared" si="109"/>
        <v>208</v>
      </c>
      <c r="I609" s="372" t="str">
        <f t="shared" si="110"/>
        <v>20816</v>
      </c>
    </row>
    <row r="610" ht="36" hidden="1" customHeight="1" spans="1:9">
      <c r="A610" s="341">
        <v>2081602</v>
      </c>
      <c r="B610" s="336" t="s">
        <v>146</v>
      </c>
      <c r="C610" s="395">
        <v>0</v>
      </c>
      <c r="D610" s="490">
        <f>ROUND(J610-P610,0)</f>
        <v>0</v>
      </c>
      <c r="E610" s="488" t="str">
        <f t="shared" si="105"/>
        <v/>
      </c>
      <c r="F610" s="197" t="str">
        <f t="shared" si="108"/>
        <v>否</v>
      </c>
      <c r="G610" s="372" t="str">
        <f t="shared" si="106"/>
        <v>项</v>
      </c>
      <c r="H610" s="372" t="str">
        <f t="shared" si="109"/>
        <v>208</v>
      </c>
      <c r="I610" s="372" t="str">
        <f t="shared" si="110"/>
        <v>20816</v>
      </c>
    </row>
    <row r="611" ht="36" hidden="1" customHeight="1" spans="1:9">
      <c r="A611" s="341">
        <v>2081603</v>
      </c>
      <c r="B611" s="336" t="s">
        <v>147</v>
      </c>
      <c r="C611" s="395">
        <v>0</v>
      </c>
      <c r="D611" s="490">
        <f>ROUND(J611-P611,0)</f>
        <v>0</v>
      </c>
      <c r="E611" s="488" t="str">
        <f t="shared" si="105"/>
        <v/>
      </c>
      <c r="F611" s="197" t="str">
        <f t="shared" si="108"/>
        <v>否</v>
      </c>
      <c r="G611" s="372" t="str">
        <f t="shared" si="106"/>
        <v>项</v>
      </c>
      <c r="H611" s="372" t="str">
        <f t="shared" si="109"/>
        <v>208</v>
      </c>
      <c r="I611" s="372" t="str">
        <f t="shared" si="110"/>
        <v>20816</v>
      </c>
    </row>
    <row r="612" ht="36" customHeight="1" spans="1:9">
      <c r="A612" s="341">
        <v>2081699</v>
      </c>
      <c r="B612" s="336" t="s">
        <v>570</v>
      </c>
      <c r="C612" s="388">
        <v>3</v>
      </c>
      <c r="D612" s="489">
        <v>3</v>
      </c>
      <c r="E612" s="488">
        <f t="shared" si="105"/>
        <v>0</v>
      </c>
      <c r="F612" s="197" t="str">
        <f t="shared" si="108"/>
        <v>是</v>
      </c>
      <c r="G612" s="372" t="str">
        <f t="shared" si="106"/>
        <v>项</v>
      </c>
      <c r="H612" s="372" t="str">
        <f t="shared" si="109"/>
        <v>208</v>
      </c>
      <c r="I612" s="372" t="str">
        <f t="shared" si="110"/>
        <v>20816</v>
      </c>
    </row>
    <row r="613" ht="33" customHeight="1" spans="1:9">
      <c r="A613" s="341">
        <v>20819</v>
      </c>
      <c r="B613" s="336" t="s">
        <v>571</v>
      </c>
      <c r="C613" s="487">
        <f>SUM(C614:C615)</f>
        <v>23461</v>
      </c>
      <c r="D613" s="487">
        <f>SUM(D614:D615)</f>
        <v>22148</v>
      </c>
      <c r="E613" s="488">
        <f t="shared" si="105"/>
        <v>-0.0559652188738758</v>
      </c>
      <c r="F613" s="197" t="str">
        <f t="shared" si="108"/>
        <v>是</v>
      </c>
      <c r="G613" s="372" t="str">
        <f t="shared" si="106"/>
        <v>款</v>
      </c>
      <c r="H613" s="372" t="str">
        <f t="shared" si="109"/>
        <v>208</v>
      </c>
      <c r="I613" s="372" t="str">
        <f t="shared" si="110"/>
        <v>20819</v>
      </c>
    </row>
    <row r="614" ht="36" customHeight="1" spans="1:9">
      <c r="A614" s="341">
        <v>2081901</v>
      </c>
      <c r="B614" s="336" t="s">
        <v>572</v>
      </c>
      <c r="C614" s="388">
        <v>12854</v>
      </c>
      <c r="D614" s="489">
        <v>11989</v>
      </c>
      <c r="E614" s="488">
        <f t="shared" si="105"/>
        <v>-0.0672942274778279</v>
      </c>
      <c r="F614" s="197" t="str">
        <f t="shared" si="108"/>
        <v>是</v>
      </c>
      <c r="G614" s="372" t="str">
        <f t="shared" si="106"/>
        <v>项</v>
      </c>
      <c r="H614" s="372" t="str">
        <f t="shared" si="109"/>
        <v>208</v>
      </c>
      <c r="I614" s="372" t="str">
        <f t="shared" si="110"/>
        <v>20819</v>
      </c>
    </row>
    <row r="615" ht="33" customHeight="1" spans="1:9">
      <c r="A615" s="341">
        <v>2081902</v>
      </c>
      <c r="B615" s="336" t="s">
        <v>573</v>
      </c>
      <c r="C615" s="388">
        <v>10607</v>
      </c>
      <c r="D615" s="489">
        <v>10159</v>
      </c>
      <c r="E615" s="488">
        <f t="shared" si="105"/>
        <v>-0.0422362590741963</v>
      </c>
      <c r="F615" s="197" t="str">
        <f t="shared" si="108"/>
        <v>是</v>
      </c>
      <c r="G615" s="372" t="str">
        <f t="shared" si="106"/>
        <v>项</v>
      </c>
      <c r="H615" s="372" t="str">
        <f t="shared" si="109"/>
        <v>208</v>
      </c>
      <c r="I615" s="372" t="str">
        <f t="shared" si="110"/>
        <v>20819</v>
      </c>
    </row>
    <row r="616" ht="33" customHeight="1" spans="1:9">
      <c r="A616" s="341">
        <v>20820</v>
      </c>
      <c r="B616" s="336" t="s">
        <v>574</v>
      </c>
      <c r="C616" s="487">
        <f>SUM(C617:C618)</f>
        <v>1640</v>
      </c>
      <c r="D616" s="487">
        <f>SUM(D617:D618)</f>
        <v>1680</v>
      </c>
      <c r="E616" s="488">
        <f t="shared" si="105"/>
        <v>0.024390243902439</v>
      </c>
      <c r="F616" s="197" t="str">
        <f t="shared" si="108"/>
        <v>是</v>
      </c>
      <c r="G616" s="372" t="str">
        <f t="shared" si="106"/>
        <v>款</v>
      </c>
      <c r="H616" s="372" t="str">
        <f t="shared" si="109"/>
        <v>208</v>
      </c>
      <c r="I616" s="372" t="str">
        <f t="shared" si="110"/>
        <v>20820</v>
      </c>
    </row>
    <row r="617" ht="36" customHeight="1" spans="1:9">
      <c r="A617" s="341">
        <v>2082001</v>
      </c>
      <c r="B617" s="336" t="s">
        <v>575</v>
      </c>
      <c r="C617" s="388">
        <v>1571</v>
      </c>
      <c r="D617" s="489">
        <v>1598</v>
      </c>
      <c r="E617" s="488">
        <f t="shared" si="105"/>
        <v>0.0171865054105664</v>
      </c>
      <c r="F617" s="197" t="str">
        <f t="shared" si="108"/>
        <v>是</v>
      </c>
      <c r="G617" s="372" t="str">
        <f t="shared" si="106"/>
        <v>项</v>
      </c>
      <c r="H617" s="372" t="str">
        <f t="shared" si="109"/>
        <v>208</v>
      </c>
      <c r="I617" s="372" t="str">
        <f t="shared" si="110"/>
        <v>20820</v>
      </c>
    </row>
    <row r="618" ht="33" customHeight="1" spans="1:9">
      <c r="A618" s="341">
        <v>2082002</v>
      </c>
      <c r="B618" s="336" t="s">
        <v>576</v>
      </c>
      <c r="C618" s="388">
        <v>69</v>
      </c>
      <c r="D618" s="489">
        <v>82</v>
      </c>
      <c r="E618" s="488">
        <f t="shared" si="105"/>
        <v>0.188405797101449</v>
      </c>
      <c r="F618" s="197" t="str">
        <f t="shared" si="108"/>
        <v>是</v>
      </c>
      <c r="G618" s="372" t="str">
        <f t="shared" si="106"/>
        <v>项</v>
      </c>
      <c r="H618" s="372" t="str">
        <f t="shared" si="109"/>
        <v>208</v>
      </c>
      <c r="I618" s="372" t="str">
        <f t="shared" si="110"/>
        <v>20820</v>
      </c>
    </row>
    <row r="619" ht="36" customHeight="1" spans="1:9">
      <c r="A619" s="341">
        <v>20821</v>
      </c>
      <c r="B619" s="336" t="s">
        <v>577</v>
      </c>
      <c r="C619" s="487">
        <f>SUM(C620:C621)</f>
        <v>1635</v>
      </c>
      <c r="D619" s="487">
        <f>SUM(D620:D621)</f>
        <v>2224</v>
      </c>
      <c r="E619" s="488">
        <f t="shared" si="105"/>
        <v>0.360244648318043</v>
      </c>
      <c r="F619" s="197" t="str">
        <f t="shared" si="108"/>
        <v>是</v>
      </c>
      <c r="G619" s="372" t="str">
        <f t="shared" si="106"/>
        <v>款</v>
      </c>
      <c r="H619" s="372" t="str">
        <f t="shared" si="109"/>
        <v>208</v>
      </c>
      <c r="I619" s="372" t="str">
        <f t="shared" si="110"/>
        <v>20821</v>
      </c>
    </row>
    <row r="620" ht="36" customHeight="1" spans="1:9">
      <c r="A620" s="341">
        <v>2082101</v>
      </c>
      <c r="B620" s="336" t="s">
        <v>578</v>
      </c>
      <c r="C620" s="388">
        <v>1635</v>
      </c>
      <c r="D620" s="489">
        <v>2224</v>
      </c>
      <c r="E620" s="488">
        <f t="shared" si="105"/>
        <v>0.360244648318043</v>
      </c>
      <c r="F620" s="197" t="str">
        <f t="shared" si="108"/>
        <v>是</v>
      </c>
      <c r="G620" s="372" t="str">
        <f t="shared" si="106"/>
        <v>项</v>
      </c>
      <c r="H620" s="372" t="str">
        <f t="shared" si="109"/>
        <v>208</v>
      </c>
      <c r="I620" s="372" t="str">
        <f t="shared" si="110"/>
        <v>20821</v>
      </c>
    </row>
    <row r="621" ht="36" hidden="1" customHeight="1" spans="1:9">
      <c r="A621" s="341">
        <v>2082102</v>
      </c>
      <c r="B621" s="336" t="s">
        <v>579</v>
      </c>
      <c r="C621" s="395">
        <v>0</v>
      </c>
      <c r="D621" s="490">
        <f t="shared" ref="D621:D624" si="112">ROUND(J621-P621,0)</f>
        <v>0</v>
      </c>
      <c r="E621" s="488" t="str">
        <f t="shared" si="105"/>
        <v/>
      </c>
      <c r="F621" s="197" t="str">
        <f t="shared" si="108"/>
        <v>否</v>
      </c>
      <c r="G621" s="372" t="str">
        <f t="shared" si="106"/>
        <v>项</v>
      </c>
      <c r="H621" s="372" t="str">
        <f t="shared" si="109"/>
        <v>208</v>
      </c>
      <c r="I621" s="372" t="str">
        <f t="shared" si="110"/>
        <v>20821</v>
      </c>
    </row>
    <row r="622" ht="36" hidden="1" customHeight="1" spans="1:9">
      <c r="A622" s="341">
        <v>20824</v>
      </c>
      <c r="B622" s="336" t="s">
        <v>580</v>
      </c>
      <c r="C622" s="337">
        <f>SUM(C623:C624)</f>
        <v>0</v>
      </c>
      <c r="D622" s="494">
        <f>SUM(D623:D624)</f>
        <v>0</v>
      </c>
      <c r="E622" s="488" t="str">
        <f t="shared" si="105"/>
        <v/>
      </c>
      <c r="F622" s="197" t="str">
        <f t="shared" si="108"/>
        <v>否</v>
      </c>
      <c r="G622" s="372" t="str">
        <f t="shared" si="106"/>
        <v>款</v>
      </c>
      <c r="H622" s="372" t="str">
        <f t="shared" si="109"/>
        <v>208</v>
      </c>
      <c r="I622" s="372" t="str">
        <f t="shared" si="110"/>
        <v>20824</v>
      </c>
    </row>
    <row r="623" ht="36" hidden="1" customHeight="1" spans="1:9">
      <c r="A623" s="341">
        <v>2082401</v>
      </c>
      <c r="B623" s="336" t="s">
        <v>1698</v>
      </c>
      <c r="C623" s="395">
        <v>0</v>
      </c>
      <c r="D623" s="490">
        <f t="shared" si="112"/>
        <v>0</v>
      </c>
      <c r="E623" s="488" t="str">
        <f t="shared" si="105"/>
        <v/>
      </c>
      <c r="F623" s="197" t="str">
        <f t="shared" si="108"/>
        <v>否</v>
      </c>
      <c r="G623" s="372" t="str">
        <f t="shared" si="106"/>
        <v>项</v>
      </c>
      <c r="H623" s="372" t="str">
        <f t="shared" si="109"/>
        <v>208</v>
      </c>
      <c r="I623" s="372" t="str">
        <f t="shared" si="110"/>
        <v>20824</v>
      </c>
    </row>
    <row r="624" ht="33" hidden="1" customHeight="1" spans="1:9">
      <c r="A624" s="341">
        <v>2082402</v>
      </c>
      <c r="B624" s="336" t="s">
        <v>582</v>
      </c>
      <c r="C624" s="395">
        <v>0</v>
      </c>
      <c r="D624" s="490">
        <f t="shared" si="112"/>
        <v>0</v>
      </c>
      <c r="E624" s="488" t="str">
        <f t="shared" si="105"/>
        <v/>
      </c>
      <c r="F624" s="197" t="str">
        <f t="shared" si="108"/>
        <v>否</v>
      </c>
      <c r="G624" s="372" t="str">
        <f t="shared" si="106"/>
        <v>项</v>
      </c>
      <c r="H624" s="372" t="str">
        <f t="shared" si="109"/>
        <v>208</v>
      </c>
      <c r="I624" s="372" t="str">
        <f t="shared" si="110"/>
        <v>20824</v>
      </c>
    </row>
    <row r="625" ht="33" customHeight="1" spans="1:9">
      <c r="A625" s="341">
        <v>20825</v>
      </c>
      <c r="B625" s="336" t="s">
        <v>583</v>
      </c>
      <c r="C625" s="487">
        <f>SUM(C626:C627)</f>
        <v>280</v>
      </c>
      <c r="D625" s="487">
        <f>SUM(D626:D627)</f>
        <v>298</v>
      </c>
      <c r="E625" s="488">
        <f t="shared" si="105"/>
        <v>0.0642857142857143</v>
      </c>
      <c r="F625" s="197" t="str">
        <f t="shared" si="108"/>
        <v>是</v>
      </c>
      <c r="G625" s="372" t="str">
        <f t="shared" si="106"/>
        <v>款</v>
      </c>
      <c r="H625" s="372" t="str">
        <f t="shared" si="109"/>
        <v>208</v>
      </c>
      <c r="I625" s="372" t="str">
        <f t="shared" si="110"/>
        <v>20825</v>
      </c>
    </row>
    <row r="626" ht="36" hidden="1" customHeight="1" spans="1:9">
      <c r="A626" s="341">
        <v>2082501</v>
      </c>
      <c r="B626" s="336" t="s">
        <v>584</v>
      </c>
      <c r="C626" s="395">
        <v>0</v>
      </c>
      <c r="D626" s="490">
        <f t="shared" ref="D626:D631" si="113">ROUND(J626-P626,0)</f>
        <v>0</v>
      </c>
      <c r="E626" s="488" t="str">
        <f t="shared" ref="E626:E641" si="114">IF(C626&lt;&gt;0,D626/C626-1,"")</f>
        <v/>
      </c>
      <c r="F626" s="197" t="str">
        <f t="shared" si="108"/>
        <v>否</v>
      </c>
      <c r="G626" s="372" t="str">
        <f t="shared" ref="G626:G641" si="115">IF(LEN(A626)=3,"类",IF(LEN(A626)=5,"款","项"))</f>
        <v>项</v>
      </c>
      <c r="H626" s="372" t="str">
        <f t="shared" si="109"/>
        <v>208</v>
      </c>
      <c r="I626" s="372" t="str">
        <f t="shared" si="110"/>
        <v>20825</v>
      </c>
    </row>
    <row r="627" ht="36" customHeight="1" spans="1:9">
      <c r="A627" s="341">
        <v>2082502</v>
      </c>
      <c r="B627" s="336" t="s">
        <v>585</v>
      </c>
      <c r="C627" s="388">
        <v>280</v>
      </c>
      <c r="D627" s="489">
        <v>298</v>
      </c>
      <c r="E627" s="488">
        <f t="shared" si="114"/>
        <v>0.0642857142857143</v>
      </c>
      <c r="F627" s="197" t="str">
        <f t="shared" si="108"/>
        <v>是</v>
      </c>
      <c r="G627" s="372" t="str">
        <f t="shared" si="115"/>
        <v>项</v>
      </c>
      <c r="H627" s="372" t="str">
        <f t="shared" si="109"/>
        <v>208</v>
      </c>
      <c r="I627" s="372" t="str">
        <f t="shared" si="110"/>
        <v>20825</v>
      </c>
    </row>
    <row r="628" ht="33" customHeight="1" spans="1:9">
      <c r="A628" s="341">
        <v>20826</v>
      </c>
      <c r="B628" s="336" t="s">
        <v>586</v>
      </c>
      <c r="C628" s="487">
        <f>SUM(C629:C631)</f>
        <v>5869</v>
      </c>
      <c r="D628" s="487">
        <f>SUM(D629:D631)</f>
        <v>709</v>
      </c>
      <c r="E628" s="488">
        <f t="shared" si="114"/>
        <v>-0.879195774407906</v>
      </c>
      <c r="F628" s="197" t="str">
        <f t="shared" si="108"/>
        <v>是</v>
      </c>
      <c r="G628" s="372" t="str">
        <f t="shared" si="115"/>
        <v>款</v>
      </c>
      <c r="H628" s="372" t="str">
        <f t="shared" si="109"/>
        <v>208</v>
      </c>
      <c r="I628" s="372" t="str">
        <f t="shared" si="110"/>
        <v>20826</v>
      </c>
    </row>
    <row r="629" ht="36" hidden="1" customHeight="1" spans="1:9">
      <c r="A629" s="341">
        <v>2082601</v>
      </c>
      <c r="B629" s="336" t="s">
        <v>587</v>
      </c>
      <c r="C629" s="395">
        <v>0</v>
      </c>
      <c r="D629" s="490">
        <f t="shared" si="113"/>
        <v>0</v>
      </c>
      <c r="E629" s="488" t="str">
        <f t="shared" si="114"/>
        <v/>
      </c>
      <c r="F629" s="197" t="str">
        <f t="shared" si="108"/>
        <v>否</v>
      </c>
      <c r="G629" s="372" t="str">
        <f t="shared" si="115"/>
        <v>项</v>
      </c>
      <c r="H629" s="372" t="str">
        <f t="shared" si="109"/>
        <v>208</v>
      </c>
      <c r="I629" s="372" t="str">
        <f t="shared" si="110"/>
        <v>20826</v>
      </c>
    </row>
    <row r="630" ht="33" customHeight="1" spans="1:9">
      <c r="A630" s="341">
        <v>2082602</v>
      </c>
      <c r="B630" s="336" t="s">
        <v>588</v>
      </c>
      <c r="C630" s="388">
        <v>5869</v>
      </c>
      <c r="D630" s="489">
        <v>709</v>
      </c>
      <c r="E630" s="488">
        <f t="shared" si="114"/>
        <v>-0.879195774407906</v>
      </c>
      <c r="F630" s="197" t="str">
        <f t="shared" si="108"/>
        <v>是</v>
      </c>
      <c r="G630" s="372" t="str">
        <f t="shared" si="115"/>
        <v>项</v>
      </c>
      <c r="H630" s="372" t="str">
        <f t="shared" si="109"/>
        <v>208</v>
      </c>
      <c r="I630" s="372" t="str">
        <f t="shared" si="110"/>
        <v>20826</v>
      </c>
    </row>
    <row r="631" ht="33" hidden="1" customHeight="1" spans="1:9">
      <c r="A631" s="341">
        <v>2082699</v>
      </c>
      <c r="B631" s="336" t="s">
        <v>589</v>
      </c>
      <c r="C631" s="395">
        <v>0</v>
      </c>
      <c r="D631" s="490">
        <f t="shared" si="113"/>
        <v>0</v>
      </c>
      <c r="E631" s="488" t="str">
        <f t="shared" si="114"/>
        <v/>
      </c>
      <c r="F631" s="197" t="str">
        <f t="shared" si="108"/>
        <v>否</v>
      </c>
      <c r="G631" s="372" t="str">
        <f t="shared" si="115"/>
        <v>项</v>
      </c>
      <c r="H631" s="372" t="str">
        <f t="shared" si="109"/>
        <v>208</v>
      </c>
      <c r="I631" s="372" t="str">
        <f t="shared" si="110"/>
        <v>20826</v>
      </c>
    </row>
    <row r="632" ht="36" customHeight="1" spans="1:9">
      <c r="A632" s="341">
        <v>20827</v>
      </c>
      <c r="B632" s="336" t="s">
        <v>590</v>
      </c>
      <c r="C632" s="487">
        <f>SUM(C633:C635)</f>
        <v>16</v>
      </c>
      <c r="D632" s="487">
        <f>SUM(D633:D635)</f>
        <v>5</v>
      </c>
      <c r="E632" s="488">
        <f t="shared" si="114"/>
        <v>-0.6875</v>
      </c>
      <c r="F632" s="197" t="str">
        <f t="shared" si="108"/>
        <v>是</v>
      </c>
      <c r="G632" s="372" t="str">
        <f t="shared" si="115"/>
        <v>款</v>
      </c>
      <c r="H632" s="372" t="str">
        <f t="shared" si="109"/>
        <v>208</v>
      </c>
      <c r="I632" s="372" t="str">
        <f t="shared" si="110"/>
        <v>20827</v>
      </c>
    </row>
    <row r="633" ht="36" hidden="1" customHeight="1" spans="1:9">
      <c r="A633" s="341">
        <v>2082701</v>
      </c>
      <c r="B633" s="336" t="s">
        <v>591</v>
      </c>
      <c r="C633" s="395">
        <v>0</v>
      </c>
      <c r="D633" s="490">
        <f t="shared" ref="D633:D639" si="116">ROUND(J633-P633,0)</f>
        <v>0</v>
      </c>
      <c r="E633" s="488" t="str">
        <f t="shared" si="114"/>
        <v/>
      </c>
      <c r="F633" s="197" t="str">
        <f t="shared" si="108"/>
        <v>否</v>
      </c>
      <c r="G633" s="372" t="str">
        <f t="shared" si="115"/>
        <v>项</v>
      </c>
      <c r="H633" s="372" t="str">
        <f t="shared" si="109"/>
        <v>208</v>
      </c>
      <c r="I633" s="372" t="str">
        <f t="shared" si="110"/>
        <v>20827</v>
      </c>
    </row>
    <row r="634" ht="36" hidden="1" customHeight="1" spans="1:9">
      <c r="A634" s="341">
        <v>2082702</v>
      </c>
      <c r="B634" s="336" t="s">
        <v>592</v>
      </c>
      <c r="C634" s="395">
        <v>0</v>
      </c>
      <c r="D634" s="490">
        <f t="shared" si="116"/>
        <v>0</v>
      </c>
      <c r="E634" s="488" t="str">
        <f t="shared" si="114"/>
        <v/>
      </c>
      <c r="F634" s="197" t="str">
        <f t="shared" si="108"/>
        <v>否</v>
      </c>
      <c r="G634" s="372" t="str">
        <f t="shared" si="115"/>
        <v>项</v>
      </c>
      <c r="H634" s="372" t="str">
        <f t="shared" si="109"/>
        <v>208</v>
      </c>
      <c r="I634" s="372" t="str">
        <f t="shared" si="110"/>
        <v>20827</v>
      </c>
    </row>
    <row r="635" ht="33" customHeight="1" spans="1:9">
      <c r="A635" s="341">
        <v>2082799</v>
      </c>
      <c r="B635" s="336" t="s">
        <v>594</v>
      </c>
      <c r="C635" s="388">
        <v>16</v>
      </c>
      <c r="D635" s="489">
        <v>5</v>
      </c>
      <c r="E635" s="488">
        <f t="shared" si="114"/>
        <v>-0.6875</v>
      </c>
      <c r="F635" s="197" t="str">
        <f t="shared" si="108"/>
        <v>是</v>
      </c>
      <c r="G635" s="372" t="str">
        <f t="shared" si="115"/>
        <v>项</v>
      </c>
      <c r="H635" s="372" t="str">
        <f t="shared" si="109"/>
        <v>208</v>
      </c>
      <c r="I635" s="372" t="str">
        <f t="shared" si="110"/>
        <v>20827</v>
      </c>
    </row>
    <row r="636" ht="33" customHeight="1" spans="1:9">
      <c r="A636" s="341">
        <v>20828</v>
      </c>
      <c r="B636" s="336" t="s">
        <v>595</v>
      </c>
      <c r="C636" s="487">
        <f>SUM(C637:C644)</f>
        <v>343</v>
      </c>
      <c r="D636" s="487">
        <f>SUM(D637:D644)</f>
        <v>612</v>
      </c>
      <c r="E636" s="488">
        <f t="shared" si="114"/>
        <v>0.784256559766764</v>
      </c>
      <c r="F636" s="197" t="str">
        <f t="shared" si="108"/>
        <v>是</v>
      </c>
      <c r="G636" s="372" t="str">
        <f t="shared" si="115"/>
        <v>款</v>
      </c>
      <c r="H636" s="372" t="str">
        <f t="shared" si="109"/>
        <v>208</v>
      </c>
      <c r="I636" s="372" t="str">
        <f t="shared" si="110"/>
        <v>20828</v>
      </c>
    </row>
    <row r="637" ht="33" customHeight="1" spans="1:9">
      <c r="A637" s="341">
        <v>2082801</v>
      </c>
      <c r="B637" s="336" t="s">
        <v>145</v>
      </c>
      <c r="C637" s="388">
        <v>111</v>
      </c>
      <c r="D637" s="489">
        <v>106</v>
      </c>
      <c r="E637" s="488">
        <f t="shared" si="114"/>
        <v>-0.045045045045045</v>
      </c>
      <c r="F637" s="197" t="str">
        <f t="shared" si="108"/>
        <v>是</v>
      </c>
      <c r="G637" s="372" t="str">
        <f t="shared" si="115"/>
        <v>项</v>
      </c>
      <c r="H637" s="372" t="str">
        <f t="shared" si="109"/>
        <v>208</v>
      </c>
      <c r="I637" s="372" t="str">
        <f t="shared" si="110"/>
        <v>20828</v>
      </c>
    </row>
    <row r="638" ht="33" hidden="1" customHeight="1" spans="1:9">
      <c r="A638" s="341">
        <v>2082802</v>
      </c>
      <c r="B638" s="336" t="s">
        <v>146</v>
      </c>
      <c r="C638" s="395">
        <v>0</v>
      </c>
      <c r="D638" s="490">
        <f t="shared" si="116"/>
        <v>0</v>
      </c>
      <c r="E638" s="488" t="str">
        <f t="shared" si="114"/>
        <v/>
      </c>
      <c r="F638" s="197" t="str">
        <f t="shared" si="108"/>
        <v>否</v>
      </c>
      <c r="G638" s="372" t="str">
        <f t="shared" si="115"/>
        <v>项</v>
      </c>
      <c r="H638" s="372" t="str">
        <f t="shared" si="109"/>
        <v>208</v>
      </c>
      <c r="I638" s="372" t="str">
        <f t="shared" si="110"/>
        <v>20828</v>
      </c>
    </row>
    <row r="639" ht="33" hidden="1" customHeight="1" spans="1:9">
      <c r="A639" s="341">
        <v>2082803</v>
      </c>
      <c r="B639" s="336" t="s">
        <v>147</v>
      </c>
      <c r="C639" s="395">
        <v>0</v>
      </c>
      <c r="D639" s="490">
        <f t="shared" si="116"/>
        <v>0</v>
      </c>
      <c r="E639" s="488" t="str">
        <f t="shared" si="114"/>
        <v/>
      </c>
      <c r="F639" s="197" t="str">
        <f t="shared" si="108"/>
        <v>否</v>
      </c>
      <c r="G639" s="372" t="str">
        <f t="shared" si="115"/>
        <v>项</v>
      </c>
      <c r="H639" s="372" t="str">
        <f t="shared" si="109"/>
        <v>208</v>
      </c>
      <c r="I639" s="372" t="str">
        <f t="shared" si="110"/>
        <v>20828</v>
      </c>
    </row>
    <row r="640" ht="36" customHeight="1" spans="1:9">
      <c r="A640" s="341">
        <v>2082804</v>
      </c>
      <c r="B640" s="336" t="s">
        <v>596</v>
      </c>
      <c r="C640" s="388">
        <v>133</v>
      </c>
      <c r="D640" s="489">
        <v>135</v>
      </c>
      <c r="E640" s="488">
        <f t="shared" si="114"/>
        <v>0.0150375939849625</v>
      </c>
      <c r="F640" s="197" t="str">
        <f t="shared" si="108"/>
        <v>是</v>
      </c>
      <c r="G640" s="372" t="str">
        <f t="shared" si="115"/>
        <v>项</v>
      </c>
      <c r="H640" s="372" t="str">
        <f t="shared" si="109"/>
        <v>208</v>
      </c>
      <c r="I640" s="372" t="str">
        <f t="shared" si="110"/>
        <v>20828</v>
      </c>
    </row>
    <row r="641" ht="36" hidden="1" customHeight="1" spans="1:9">
      <c r="A641" s="341">
        <v>2082805</v>
      </c>
      <c r="B641" s="336" t="s">
        <v>1699</v>
      </c>
      <c r="C641" s="395">
        <v>0</v>
      </c>
      <c r="D641" s="490">
        <f>ROUND(J641-P641,0)</f>
        <v>0</v>
      </c>
      <c r="E641" s="488" t="str">
        <f t="shared" si="114"/>
        <v/>
      </c>
      <c r="F641" s="197" t="str">
        <f t="shared" si="108"/>
        <v>否</v>
      </c>
      <c r="G641" s="372" t="str">
        <f t="shared" si="115"/>
        <v>项</v>
      </c>
      <c r="H641" s="372" t="str">
        <f t="shared" si="109"/>
        <v>208</v>
      </c>
      <c r="I641" s="372" t="str">
        <f t="shared" si="110"/>
        <v>20828</v>
      </c>
    </row>
    <row r="642" ht="33" hidden="1" customHeight="1" spans="1:9">
      <c r="A642" s="495">
        <v>2082806</v>
      </c>
      <c r="B642" s="336" t="s">
        <v>186</v>
      </c>
      <c r="C642" s="395"/>
      <c r="D642" s="490"/>
      <c r="E642" s="488"/>
      <c r="F642" s="197" t="str">
        <f t="shared" si="108"/>
        <v>否</v>
      </c>
      <c r="G642" s="372" t="s">
        <v>1667</v>
      </c>
      <c r="H642" s="372" t="str">
        <f t="shared" si="109"/>
        <v>208</v>
      </c>
      <c r="I642" s="372" t="str">
        <f t="shared" si="110"/>
        <v>20828</v>
      </c>
    </row>
    <row r="643" ht="33" customHeight="1" spans="1:9">
      <c r="A643" s="341">
        <v>2082850</v>
      </c>
      <c r="B643" s="336" t="s">
        <v>154</v>
      </c>
      <c r="C643" s="388">
        <v>78</v>
      </c>
      <c r="D643" s="489">
        <v>80</v>
      </c>
      <c r="E643" s="488">
        <f t="shared" ref="E643:E706" si="117">IF(C643&lt;&gt;0,D643/C643-1,"")</f>
        <v>0.0256410256410255</v>
      </c>
      <c r="F643" s="197" t="str">
        <f t="shared" si="108"/>
        <v>是</v>
      </c>
      <c r="G643" s="372" t="str">
        <f t="shared" ref="G643:G706" si="118">IF(LEN(A643)=3,"类",IF(LEN(A643)=5,"款","项"))</f>
        <v>项</v>
      </c>
      <c r="H643" s="372" t="str">
        <f t="shared" si="109"/>
        <v>208</v>
      </c>
      <c r="I643" s="372" t="str">
        <f t="shared" si="110"/>
        <v>20828</v>
      </c>
    </row>
    <row r="644" ht="33" customHeight="1" spans="1:9">
      <c r="A644" s="341">
        <v>2082899</v>
      </c>
      <c r="B644" s="336" t="s">
        <v>598</v>
      </c>
      <c r="C644" s="388">
        <v>21</v>
      </c>
      <c r="D644" s="489">
        <v>291</v>
      </c>
      <c r="E644" s="488">
        <f t="shared" si="117"/>
        <v>12.8571428571429</v>
      </c>
      <c r="F644" s="197" t="str">
        <f t="shared" ref="F644:F707" si="119">IF(LEN(A644)=3,"是",IF(B644&lt;&gt;"",IF(SUM(C644:D644)&lt;&gt;0,"是","否"),"是"))</f>
        <v>是</v>
      </c>
      <c r="G644" s="372" t="str">
        <f t="shared" si="118"/>
        <v>项</v>
      </c>
      <c r="H644" s="372" t="str">
        <f t="shared" ref="H644:H707" si="120">LEFT(A644,3)</f>
        <v>208</v>
      </c>
      <c r="I644" s="372" t="str">
        <f t="shared" ref="I644:I707" si="121">LEFT(A644,5)</f>
        <v>20828</v>
      </c>
    </row>
    <row r="645" ht="33" customHeight="1" spans="1:9">
      <c r="A645" s="341">
        <v>20830</v>
      </c>
      <c r="B645" s="336" t="s">
        <v>599</v>
      </c>
      <c r="C645" s="487">
        <f>SUM(C646:C647)</f>
        <v>149</v>
      </c>
      <c r="D645" s="487">
        <f>SUM(D646:D647)</f>
        <v>334</v>
      </c>
      <c r="E645" s="488">
        <f t="shared" si="117"/>
        <v>1.24161073825503</v>
      </c>
      <c r="F645" s="197" t="str">
        <f t="shared" si="119"/>
        <v>是</v>
      </c>
      <c r="G645" s="372" t="str">
        <f t="shared" si="118"/>
        <v>款</v>
      </c>
      <c r="H645" s="372" t="str">
        <f t="shared" si="120"/>
        <v>208</v>
      </c>
      <c r="I645" s="372" t="str">
        <f t="shared" si="121"/>
        <v>20830</v>
      </c>
    </row>
    <row r="646" ht="36" customHeight="1" spans="1:9">
      <c r="A646" s="341">
        <v>2083001</v>
      </c>
      <c r="B646" s="336" t="s">
        <v>600</v>
      </c>
      <c r="C646" s="388">
        <v>149</v>
      </c>
      <c r="D646" s="489">
        <v>334</v>
      </c>
      <c r="E646" s="488">
        <f t="shared" si="117"/>
        <v>1.24161073825503</v>
      </c>
      <c r="F646" s="197" t="str">
        <f t="shared" si="119"/>
        <v>是</v>
      </c>
      <c r="G646" s="372" t="str">
        <f t="shared" si="118"/>
        <v>项</v>
      </c>
      <c r="H646" s="372" t="str">
        <f t="shared" si="120"/>
        <v>208</v>
      </c>
      <c r="I646" s="372" t="str">
        <f t="shared" si="121"/>
        <v>20830</v>
      </c>
    </row>
    <row r="647" ht="36" hidden="1" customHeight="1" spans="1:9">
      <c r="A647" s="341">
        <v>2083099</v>
      </c>
      <c r="B647" s="336" t="s">
        <v>601</v>
      </c>
      <c r="C647" s="395">
        <v>0</v>
      </c>
      <c r="D647" s="490">
        <f>ROUND(J647-P647,0)</f>
        <v>0</v>
      </c>
      <c r="E647" s="488" t="str">
        <f t="shared" si="117"/>
        <v/>
      </c>
      <c r="F647" s="197" t="str">
        <f t="shared" si="119"/>
        <v>否</v>
      </c>
      <c r="G647" s="372" t="str">
        <f t="shared" si="118"/>
        <v>项</v>
      </c>
      <c r="H647" s="372" t="str">
        <f t="shared" si="120"/>
        <v>208</v>
      </c>
      <c r="I647" s="372" t="str">
        <f t="shared" si="121"/>
        <v>20830</v>
      </c>
    </row>
    <row r="648" ht="33" customHeight="1" spans="1:9">
      <c r="A648" s="341">
        <v>20899</v>
      </c>
      <c r="B648" s="336" t="s">
        <v>602</v>
      </c>
      <c r="C648" s="487">
        <f>C649</f>
        <v>2750</v>
      </c>
      <c r="D648" s="487">
        <f>D649</f>
        <v>1520</v>
      </c>
      <c r="E648" s="488">
        <f t="shared" si="117"/>
        <v>-0.447272727272727</v>
      </c>
      <c r="F648" s="197" t="str">
        <f t="shared" si="119"/>
        <v>是</v>
      </c>
      <c r="G648" s="372" t="str">
        <f t="shared" si="118"/>
        <v>款</v>
      </c>
      <c r="H648" s="372" t="str">
        <f t="shared" si="120"/>
        <v>208</v>
      </c>
      <c r="I648" s="372" t="str">
        <f t="shared" si="121"/>
        <v>20899</v>
      </c>
    </row>
    <row r="649" ht="36" customHeight="1" spans="1:9">
      <c r="A649" s="336">
        <v>2089999</v>
      </c>
      <c r="B649" s="336" t="s">
        <v>603</v>
      </c>
      <c r="C649" s="388">
        <v>2750</v>
      </c>
      <c r="D649" s="489">
        <v>1520</v>
      </c>
      <c r="E649" s="488">
        <f t="shared" si="117"/>
        <v>-0.447272727272727</v>
      </c>
      <c r="F649" s="197" t="str">
        <f t="shared" si="119"/>
        <v>是</v>
      </c>
      <c r="G649" s="372" t="str">
        <f t="shared" si="118"/>
        <v>项</v>
      </c>
      <c r="H649" s="372" t="str">
        <f t="shared" si="120"/>
        <v>208</v>
      </c>
      <c r="I649" s="372" t="str">
        <f t="shared" si="121"/>
        <v>20899</v>
      </c>
    </row>
    <row r="650" ht="36" customHeight="1" spans="1:9">
      <c r="A650" s="349">
        <v>210</v>
      </c>
      <c r="B650" s="331" t="s">
        <v>98</v>
      </c>
      <c r="C650" s="485">
        <f>SUM(C651,C656,C671,C675,C687,C691,C696,C700,C704,C707,C716,C718,C724,C729)</f>
        <v>28613</v>
      </c>
      <c r="D650" s="485">
        <f>SUM(D651,D656,D671,D675,D687,D691,D696,D700,D704,D707,D716,D718,D724,D729)</f>
        <v>30379</v>
      </c>
      <c r="E650" s="486">
        <f t="shared" si="117"/>
        <v>0.0617201971132002</v>
      </c>
      <c r="F650" s="197" t="str">
        <f t="shared" si="119"/>
        <v>是</v>
      </c>
      <c r="G650" s="372" t="str">
        <f t="shared" si="118"/>
        <v>类</v>
      </c>
      <c r="H650" s="372" t="str">
        <f t="shared" si="120"/>
        <v>210</v>
      </c>
      <c r="I650" s="372" t="str">
        <f t="shared" si="121"/>
        <v>210</v>
      </c>
    </row>
    <row r="651" ht="36" customHeight="1" spans="1:9">
      <c r="A651" s="341">
        <v>21001</v>
      </c>
      <c r="B651" s="336" t="s">
        <v>604</v>
      </c>
      <c r="C651" s="487">
        <f>SUM(C652:C655)</f>
        <v>1026</v>
      </c>
      <c r="D651" s="487">
        <f>SUM(D652:D655)</f>
        <v>562</v>
      </c>
      <c r="E651" s="488">
        <f t="shared" si="117"/>
        <v>-0.45224171539961</v>
      </c>
      <c r="F651" s="197" t="str">
        <f t="shared" si="119"/>
        <v>是</v>
      </c>
      <c r="G651" s="372" t="str">
        <f t="shared" si="118"/>
        <v>款</v>
      </c>
      <c r="H651" s="372" t="str">
        <f t="shared" si="120"/>
        <v>210</v>
      </c>
      <c r="I651" s="372" t="str">
        <f t="shared" si="121"/>
        <v>21001</v>
      </c>
    </row>
    <row r="652" ht="36" customHeight="1" spans="1:9">
      <c r="A652" s="341">
        <v>2100101</v>
      </c>
      <c r="B652" s="336" t="s">
        <v>145</v>
      </c>
      <c r="C652" s="388">
        <v>333</v>
      </c>
      <c r="D652" s="489">
        <v>308</v>
      </c>
      <c r="E652" s="488">
        <f t="shared" si="117"/>
        <v>-0.075075075075075</v>
      </c>
      <c r="F652" s="197" t="str">
        <f t="shared" si="119"/>
        <v>是</v>
      </c>
      <c r="G652" s="372" t="str">
        <f t="shared" si="118"/>
        <v>项</v>
      </c>
      <c r="H652" s="372" t="str">
        <f t="shared" si="120"/>
        <v>210</v>
      </c>
      <c r="I652" s="372" t="str">
        <f t="shared" si="121"/>
        <v>21001</v>
      </c>
    </row>
    <row r="653" ht="36" hidden="1" customHeight="1" spans="1:9">
      <c r="A653" s="341">
        <v>2100102</v>
      </c>
      <c r="B653" s="336" t="s">
        <v>146</v>
      </c>
      <c r="C653" s="395">
        <v>0</v>
      </c>
      <c r="D653" s="490">
        <f>ROUND(J653-P653,0)</f>
        <v>0</v>
      </c>
      <c r="E653" s="488" t="str">
        <f t="shared" si="117"/>
        <v/>
      </c>
      <c r="F653" s="197" t="str">
        <f t="shared" si="119"/>
        <v>否</v>
      </c>
      <c r="G653" s="372" t="str">
        <f t="shared" si="118"/>
        <v>项</v>
      </c>
      <c r="H653" s="372" t="str">
        <f t="shared" si="120"/>
        <v>210</v>
      </c>
      <c r="I653" s="372" t="str">
        <f t="shared" si="121"/>
        <v>21001</v>
      </c>
    </row>
    <row r="654" ht="36" hidden="1" customHeight="1" spans="1:9">
      <c r="A654" s="341">
        <v>2100103</v>
      </c>
      <c r="B654" s="336" t="s">
        <v>147</v>
      </c>
      <c r="C654" s="395">
        <v>0</v>
      </c>
      <c r="D654" s="490">
        <f>ROUND(J654-P654,0)</f>
        <v>0</v>
      </c>
      <c r="E654" s="488" t="str">
        <f t="shared" si="117"/>
        <v/>
      </c>
      <c r="F654" s="197" t="str">
        <f t="shared" si="119"/>
        <v>否</v>
      </c>
      <c r="G654" s="372" t="str">
        <f t="shared" si="118"/>
        <v>项</v>
      </c>
      <c r="H654" s="372" t="str">
        <f t="shared" si="120"/>
        <v>210</v>
      </c>
      <c r="I654" s="372" t="str">
        <f t="shared" si="121"/>
        <v>21001</v>
      </c>
    </row>
    <row r="655" ht="36" customHeight="1" spans="1:9">
      <c r="A655" s="341">
        <v>2100199</v>
      </c>
      <c r="B655" s="336" t="s">
        <v>605</v>
      </c>
      <c r="C655" s="388">
        <v>693</v>
      </c>
      <c r="D655" s="489">
        <v>254</v>
      </c>
      <c r="E655" s="488">
        <f t="shared" si="117"/>
        <v>-0.633477633477634</v>
      </c>
      <c r="F655" s="197" t="str">
        <f t="shared" si="119"/>
        <v>是</v>
      </c>
      <c r="G655" s="372" t="str">
        <f t="shared" si="118"/>
        <v>项</v>
      </c>
      <c r="H655" s="372" t="str">
        <f t="shared" si="120"/>
        <v>210</v>
      </c>
      <c r="I655" s="372" t="str">
        <f t="shared" si="121"/>
        <v>21001</v>
      </c>
    </row>
    <row r="656" ht="36" customHeight="1" spans="1:9">
      <c r="A656" s="341">
        <v>21002</v>
      </c>
      <c r="B656" s="336" t="s">
        <v>606</v>
      </c>
      <c r="C656" s="487">
        <f>SUM(C657:C670)</f>
        <v>1928</v>
      </c>
      <c r="D656" s="487">
        <f>SUM(D657:D670)</f>
        <v>3806</v>
      </c>
      <c r="E656" s="488">
        <f t="shared" si="117"/>
        <v>0.974066390041494</v>
      </c>
      <c r="F656" s="197" t="str">
        <f t="shared" si="119"/>
        <v>是</v>
      </c>
      <c r="G656" s="372" t="str">
        <f t="shared" si="118"/>
        <v>款</v>
      </c>
      <c r="H656" s="372" t="str">
        <f t="shared" si="120"/>
        <v>210</v>
      </c>
      <c r="I656" s="372" t="str">
        <f t="shared" si="121"/>
        <v>21002</v>
      </c>
    </row>
    <row r="657" ht="33" customHeight="1" spans="1:9">
      <c r="A657" s="341">
        <v>2100201</v>
      </c>
      <c r="B657" s="336" t="s">
        <v>607</v>
      </c>
      <c r="C657" s="388">
        <v>1042</v>
      </c>
      <c r="D657" s="489">
        <v>1967</v>
      </c>
      <c r="E657" s="488">
        <f t="shared" si="117"/>
        <v>0.887715930902111</v>
      </c>
      <c r="F657" s="197" t="str">
        <f t="shared" si="119"/>
        <v>是</v>
      </c>
      <c r="G657" s="372" t="str">
        <f t="shared" si="118"/>
        <v>项</v>
      </c>
      <c r="H657" s="372" t="str">
        <f t="shared" si="120"/>
        <v>210</v>
      </c>
      <c r="I657" s="372" t="str">
        <f t="shared" si="121"/>
        <v>21002</v>
      </c>
    </row>
    <row r="658" ht="33" customHeight="1" spans="1:9">
      <c r="A658" s="341">
        <v>2100202</v>
      </c>
      <c r="B658" s="336" t="s">
        <v>608</v>
      </c>
      <c r="C658" s="388">
        <v>599</v>
      </c>
      <c r="D658" s="489">
        <v>609</v>
      </c>
      <c r="E658" s="488">
        <f t="shared" si="117"/>
        <v>0.01669449081803</v>
      </c>
      <c r="F658" s="197" t="str">
        <f t="shared" si="119"/>
        <v>是</v>
      </c>
      <c r="G658" s="372" t="str">
        <f t="shared" si="118"/>
        <v>项</v>
      </c>
      <c r="H658" s="372" t="str">
        <f t="shared" si="120"/>
        <v>210</v>
      </c>
      <c r="I658" s="372" t="str">
        <f t="shared" si="121"/>
        <v>21002</v>
      </c>
    </row>
    <row r="659" ht="36" hidden="1" customHeight="1" spans="1:9">
      <c r="A659" s="341">
        <v>2100203</v>
      </c>
      <c r="B659" s="336" t="s">
        <v>609</v>
      </c>
      <c r="C659" s="395">
        <v>0</v>
      </c>
      <c r="D659" s="490">
        <f t="shared" ref="D659:D669" si="122">ROUND(J659-P659,0)</f>
        <v>0</v>
      </c>
      <c r="E659" s="488" t="str">
        <f t="shared" si="117"/>
        <v/>
      </c>
      <c r="F659" s="197" t="str">
        <f t="shared" si="119"/>
        <v>否</v>
      </c>
      <c r="G659" s="372" t="str">
        <f t="shared" si="118"/>
        <v>项</v>
      </c>
      <c r="H659" s="372" t="str">
        <f t="shared" si="120"/>
        <v>210</v>
      </c>
      <c r="I659" s="372" t="str">
        <f t="shared" si="121"/>
        <v>21002</v>
      </c>
    </row>
    <row r="660" ht="33" hidden="1" customHeight="1" spans="1:9">
      <c r="A660" s="341">
        <v>2100204</v>
      </c>
      <c r="B660" s="336" t="s">
        <v>610</v>
      </c>
      <c r="C660" s="395">
        <v>0</v>
      </c>
      <c r="D660" s="490">
        <f t="shared" si="122"/>
        <v>0</v>
      </c>
      <c r="E660" s="488" t="str">
        <f t="shared" si="117"/>
        <v/>
      </c>
      <c r="F660" s="197" t="str">
        <f t="shared" si="119"/>
        <v>否</v>
      </c>
      <c r="G660" s="372" t="str">
        <f t="shared" si="118"/>
        <v>项</v>
      </c>
      <c r="H660" s="372" t="str">
        <f t="shared" si="120"/>
        <v>210</v>
      </c>
      <c r="I660" s="372" t="str">
        <f t="shared" si="121"/>
        <v>21002</v>
      </c>
    </row>
    <row r="661" ht="33" customHeight="1" spans="1:9">
      <c r="A661" s="341">
        <v>2100205</v>
      </c>
      <c r="B661" s="336" t="s">
        <v>611</v>
      </c>
      <c r="C661" s="388">
        <v>287</v>
      </c>
      <c r="D661" s="489">
        <v>307</v>
      </c>
      <c r="E661" s="488">
        <f t="shared" si="117"/>
        <v>0.0696864111498259</v>
      </c>
      <c r="F661" s="197" t="str">
        <f t="shared" si="119"/>
        <v>是</v>
      </c>
      <c r="G661" s="372" t="str">
        <f t="shared" si="118"/>
        <v>项</v>
      </c>
      <c r="H661" s="372" t="str">
        <f t="shared" si="120"/>
        <v>210</v>
      </c>
      <c r="I661" s="372" t="str">
        <f t="shared" si="121"/>
        <v>21002</v>
      </c>
    </row>
    <row r="662" ht="33" hidden="1" customHeight="1" spans="1:9">
      <c r="A662" s="341">
        <v>2100206</v>
      </c>
      <c r="B662" s="336" t="s">
        <v>612</v>
      </c>
      <c r="C662" s="395"/>
      <c r="D662" s="490"/>
      <c r="E662" s="488" t="str">
        <f t="shared" si="117"/>
        <v/>
      </c>
      <c r="F662" s="197" t="str">
        <f t="shared" si="119"/>
        <v>否</v>
      </c>
      <c r="G662" s="372" t="str">
        <f t="shared" si="118"/>
        <v>项</v>
      </c>
      <c r="H662" s="372" t="str">
        <f t="shared" si="120"/>
        <v>210</v>
      </c>
      <c r="I662" s="372" t="str">
        <f t="shared" si="121"/>
        <v>21002</v>
      </c>
    </row>
    <row r="663" ht="33" hidden="1" customHeight="1" spans="1:9">
      <c r="A663" s="341">
        <v>2100207</v>
      </c>
      <c r="B663" s="336" t="s">
        <v>613</v>
      </c>
      <c r="C663" s="395">
        <v>0</v>
      </c>
      <c r="D663" s="490">
        <f t="shared" si="122"/>
        <v>0</v>
      </c>
      <c r="E663" s="488" t="str">
        <f t="shared" si="117"/>
        <v/>
      </c>
      <c r="F663" s="197" t="str">
        <f t="shared" si="119"/>
        <v>否</v>
      </c>
      <c r="G663" s="372" t="str">
        <f t="shared" si="118"/>
        <v>项</v>
      </c>
      <c r="H663" s="372" t="str">
        <f t="shared" si="120"/>
        <v>210</v>
      </c>
      <c r="I663" s="372" t="str">
        <f t="shared" si="121"/>
        <v>21002</v>
      </c>
    </row>
    <row r="664" ht="33" hidden="1" customHeight="1" spans="1:9">
      <c r="A664" s="341">
        <v>2100208</v>
      </c>
      <c r="B664" s="336" t="s">
        <v>614</v>
      </c>
      <c r="C664" s="395">
        <v>0</v>
      </c>
      <c r="D664" s="490">
        <f t="shared" si="122"/>
        <v>0</v>
      </c>
      <c r="E664" s="488" t="str">
        <f t="shared" si="117"/>
        <v/>
      </c>
      <c r="F664" s="197" t="str">
        <f t="shared" si="119"/>
        <v>否</v>
      </c>
      <c r="G664" s="372" t="str">
        <f t="shared" si="118"/>
        <v>项</v>
      </c>
      <c r="H664" s="372" t="str">
        <f t="shared" si="120"/>
        <v>210</v>
      </c>
      <c r="I664" s="372" t="str">
        <f t="shared" si="121"/>
        <v>21002</v>
      </c>
    </row>
    <row r="665" ht="33" hidden="1" customHeight="1" spans="1:9">
      <c r="A665" s="341">
        <v>2100209</v>
      </c>
      <c r="B665" s="336" t="s">
        <v>615</v>
      </c>
      <c r="C665" s="395">
        <v>0</v>
      </c>
      <c r="D665" s="490">
        <f t="shared" si="122"/>
        <v>0</v>
      </c>
      <c r="E665" s="488" t="str">
        <f t="shared" si="117"/>
        <v/>
      </c>
      <c r="F665" s="197" t="str">
        <f t="shared" si="119"/>
        <v>否</v>
      </c>
      <c r="G665" s="372" t="str">
        <f t="shared" si="118"/>
        <v>项</v>
      </c>
      <c r="H665" s="372" t="str">
        <f t="shared" si="120"/>
        <v>210</v>
      </c>
      <c r="I665" s="372" t="str">
        <f t="shared" si="121"/>
        <v>21002</v>
      </c>
    </row>
    <row r="666" ht="36" hidden="1" customHeight="1" spans="1:9">
      <c r="A666" s="341">
        <v>2100210</v>
      </c>
      <c r="B666" s="336" t="s">
        <v>616</v>
      </c>
      <c r="C666" s="395">
        <v>0</v>
      </c>
      <c r="D666" s="490">
        <f t="shared" si="122"/>
        <v>0</v>
      </c>
      <c r="E666" s="488" t="str">
        <f t="shared" si="117"/>
        <v/>
      </c>
      <c r="F666" s="197" t="str">
        <f t="shared" si="119"/>
        <v>否</v>
      </c>
      <c r="G666" s="372" t="str">
        <f t="shared" si="118"/>
        <v>项</v>
      </c>
      <c r="H666" s="372" t="str">
        <f t="shared" si="120"/>
        <v>210</v>
      </c>
      <c r="I666" s="372" t="str">
        <f t="shared" si="121"/>
        <v>21002</v>
      </c>
    </row>
    <row r="667" ht="36" hidden="1" customHeight="1" spans="1:9">
      <c r="A667" s="341">
        <v>2100211</v>
      </c>
      <c r="B667" s="336" t="s">
        <v>617</v>
      </c>
      <c r="C667" s="395">
        <v>0</v>
      </c>
      <c r="D667" s="490">
        <f t="shared" si="122"/>
        <v>0</v>
      </c>
      <c r="E667" s="488" t="str">
        <f t="shared" si="117"/>
        <v/>
      </c>
      <c r="F667" s="197" t="str">
        <f t="shared" si="119"/>
        <v>否</v>
      </c>
      <c r="G667" s="372" t="str">
        <f t="shared" si="118"/>
        <v>项</v>
      </c>
      <c r="H667" s="372" t="str">
        <f t="shared" si="120"/>
        <v>210</v>
      </c>
      <c r="I667" s="372" t="str">
        <f t="shared" si="121"/>
        <v>21002</v>
      </c>
    </row>
    <row r="668" ht="36" hidden="1" customHeight="1" spans="1:9">
      <c r="A668" s="341">
        <v>2100212</v>
      </c>
      <c r="B668" s="336" t="s">
        <v>618</v>
      </c>
      <c r="C668" s="395">
        <v>0</v>
      </c>
      <c r="D668" s="490">
        <f t="shared" si="122"/>
        <v>0</v>
      </c>
      <c r="E668" s="488" t="str">
        <f t="shared" si="117"/>
        <v/>
      </c>
      <c r="F668" s="197" t="str">
        <f t="shared" si="119"/>
        <v>否</v>
      </c>
      <c r="G668" s="372" t="str">
        <f t="shared" si="118"/>
        <v>项</v>
      </c>
      <c r="H668" s="372" t="str">
        <f t="shared" si="120"/>
        <v>210</v>
      </c>
      <c r="I668" s="372" t="str">
        <f t="shared" si="121"/>
        <v>21002</v>
      </c>
    </row>
    <row r="669" ht="36" hidden="1" customHeight="1" spans="1:9">
      <c r="A669" s="495">
        <v>2100213</v>
      </c>
      <c r="B669" s="336" t="s">
        <v>1700</v>
      </c>
      <c r="C669" s="395"/>
      <c r="D669" s="490">
        <f t="shared" si="122"/>
        <v>0</v>
      </c>
      <c r="E669" s="488" t="str">
        <f t="shared" si="117"/>
        <v/>
      </c>
      <c r="F669" s="197" t="str">
        <f t="shared" si="119"/>
        <v>否</v>
      </c>
      <c r="G669" s="372" t="str">
        <f t="shared" si="118"/>
        <v>项</v>
      </c>
      <c r="H669" s="372" t="str">
        <f t="shared" si="120"/>
        <v>210</v>
      </c>
      <c r="I669" s="372" t="str">
        <f t="shared" si="121"/>
        <v>21002</v>
      </c>
    </row>
    <row r="670" ht="33" customHeight="1" spans="1:9">
      <c r="A670" s="341">
        <v>2100299</v>
      </c>
      <c r="B670" s="336" t="s">
        <v>619</v>
      </c>
      <c r="C670" s="388"/>
      <c r="D670" s="489">
        <v>923</v>
      </c>
      <c r="E670" s="488" t="str">
        <f t="shared" si="117"/>
        <v/>
      </c>
      <c r="F670" s="197" t="str">
        <f t="shared" si="119"/>
        <v>是</v>
      </c>
      <c r="G670" s="372" t="str">
        <f t="shared" si="118"/>
        <v>项</v>
      </c>
      <c r="H670" s="372" t="str">
        <f t="shared" si="120"/>
        <v>210</v>
      </c>
      <c r="I670" s="372" t="str">
        <f t="shared" si="121"/>
        <v>21002</v>
      </c>
    </row>
    <row r="671" ht="33" customHeight="1" spans="1:9">
      <c r="A671" s="341">
        <v>21003</v>
      </c>
      <c r="B671" s="336" t="s">
        <v>620</v>
      </c>
      <c r="C671" s="487">
        <f>SUM(C672:C674)</f>
        <v>3440</v>
      </c>
      <c r="D671" s="487">
        <f>SUM(D672:D674)</f>
        <v>3238</v>
      </c>
      <c r="E671" s="488">
        <f t="shared" si="117"/>
        <v>-0.0587209302325581</v>
      </c>
      <c r="F671" s="197" t="str">
        <f t="shared" si="119"/>
        <v>是</v>
      </c>
      <c r="G671" s="372" t="str">
        <f t="shared" si="118"/>
        <v>款</v>
      </c>
      <c r="H671" s="372" t="str">
        <f t="shared" si="120"/>
        <v>210</v>
      </c>
      <c r="I671" s="372" t="str">
        <f t="shared" si="121"/>
        <v>21003</v>
      </c>
    </row>
    <row r="672" ht="33" hidden="1" customHeight="1" spans="1:9">
      <c r="A672" s="341">
        <v>2100301</v>
      </c>
      <c r="B672" s="336" t="s">
        <v>621</v>
      </c>
      <c r="C672" s="395">
        <v>0</v>
      </c>
      <c r="D672" s="490">
        <f>ROUND(J672-P672,0)</f>
        <v>0</v>
      </c>
      <c r="E672" s="488" t="str">
        <f t="shared" si="117"/>
        <v/>
      </c>
      <c r="F672" s="197" t="str">
        <f t="shared" si="119"/>
        <v>否</v>
      </c>
      <c r="G672" s="372" t="str">
        <f t="shared" si="118"/>
        <v>项</v>
      </c>
      <c r="H672" s="372" t="str">
        <f t="shared" si="120"/>
        <v>210</v>
      </c>
      <c r="I672" s="372" t="str">
        <f t="shared" si="121"/>
        <v>21003</v>
      </c>
    </row>
    <row r="673" ht="33" customHeight="1" spans="1:9">
      <c r="A673" s="341">
        <v>2100302</v>
      </c>
      <c r="B673" s="336" t="s">
        <v>622</v>
      </c>
      <c r="C673" s="388">
        <v>2549</v>
      </c>
      <c r="D673" s="489">
        <v>2744</v>
      </c>
      <c r="E673" s="488">
        <f t="shared" si="117"/>
        <v>0.0765005884660652</v>
      </c>
      <c r="F673" s="197" t="str">
        <f t="shared" si="119"/>
        <v>是</v>
      </c>
      <c r="G673" s="372" t="str">
        <f t="shared" si="118"/>
        <v>项</v>
      </c>
      <c r="H673" s="372" t="str">
        <f t="shared" si="120"/>
        <v>210</v>
      </c>
      <c r="I673" s="372" t="str">
        <f t="shared" si="121"/>
        <v>21003</v>
      </c>
    </row>
    <row r="674" ht="33" customHeight="1" spans="1:9">
      <c r="A674" s="341">
        <v>2100399</v>
      </c>
      <c r="B674" s="336" t="s">
        <v>623</v>
      </c>
      <c r="C674" s="388">
        <v>891</v>
      </c>
      <c r="D674" s="489">
        <v>494</v>
      </c>
      <c r="E674" s="488">
        <f t="shared" si="117"/>
        <v>-0.445566778900112</v>
      </c>
      <c r="F674" s="197" t="str">
        <f t="shared" si="119"/>
        <v>是</v>
      </c>
      <c r="G674" s="372" t="str">
        <f t="shared" si="118"/>
        <v>项</v>
      </c>
      <c r="H674" s="372" t="str">
        <f t="shared" si="120"/>
        <v>210</v>
      </c>
      <c r="I674" s="372" t="str">
        <f t="shared" si="121"/>
        <v>21003</v>
      </c>
    </row>
    <row r="675" ht="33" customHeight="1" spans="1:9">
      <c r="A675" s="341">
        <v>21004</v>
      </c>
      <c r="B675" s="336" t="s">
        <v>624</v>
      </c>
      <c r="C675" s="487">
        <f>SUM(C676:C686)</f>
        <v>5850</v>
      </c>
      <c r="D675" s="487">
        <f>SUM(D676:D686)</f>
        <v>6401</v>
      </c>
      <c r="E675" s="488">
        <f t="shared" si="117"/>
        <v>0.0941880341880341</v>
      </c>
      <c r="F675" s="197" t="str">
        <f t="shared" si="119"/>
        <v>是</v>
      </c>
      <c r="G675" s="372" t="str">
        <f t="shared" si="118"/>
        <v>款</v>
      </c>
      <c r="H675" s="372" t="str">
        <f t="shared" si="120"/>
        <v>210</v>
      </c>
      <c r="I675" s="372" t="str">
        <f t="shared" si="121"/>
        <v>21004</v>
      </c>
    </row>
    <row r="676" ht="36" customHeight="1" spans="1:9">
      <c r="A676" s="341">
        <v>2100401</v>
      </c>
      <c r="B676" s="336" t="s">
        <v>625</v>
      </c>
      <c r="C676" s="388">
        <v>893</v>
      </c>
      <c r="D676" s="489">
        <v>1061</v>
      </c>
      <c r="E676" s="488">
        <f t="shared" si="117"/>
        <v>0.188129899216125</v>
      </c>
      <c r="F676" s="197" t="str">
        <f t="shared" si="119"/>
        <v>是</v>
      </c>
      <c r="G676" s="372" t="str">
        <f t="shared" si="118"/>
        <v>项</v>
      </c>
      <c r="H676" s="372" t="str">
        <f t="shared" si="120"/>
        <v>210</v>
      </c>
      <c r="I676" s="372" t="str">
        <f t="shared" si="121"/>
        <v>21004</v>
      </c>
    </row>
    <row r="677" ht="33" customHeight="1" spans="1:9">
      <c r="A677" s="341">
        <v>2100402</v>
      </c>
      <c r="B677" s="336" t="s">
        <v>626</v>
      </c>
      <c r="C677" s="388">
        <v>140</v>
      </c>
      <c r="D677" s="489">
        <v>114</v>
      </c>
      <c r="E677" s="488">
        <f t="shared" si="117"/>
        <v>-0.185714285714286</v>
      </c>
      <c r="F677" s="197" t="str">
        <f t="shared" si="119"/>
        <v>是</v>
      </c>
      <c r="G677" s="372" t="str">
        <f t="shared" si="118"/>
        <v>项</v>
      </c>
      <c r="H677" s="372" t="str">
        <f t="shared" si="120"/>
        <v>210</v>
      </c>
      <c r="I677" s="372" t="str">
        <f t="shared" si="121"/>
        <v>21004</v>
      </c>
    </row>
    <row r="678" ht="33" customHeight="1" spans="1:9">
      <c r="A678" s="341">
        <v>2100403</v>
      </c>
      <c r="B678" s="336" t="s">
        <v>627</v>
      </c>
      <c r="C678" s="388">
        <v>685</v>
      </c>
      <c r="D678" s="489">
        <v>671</v>
      </c>
      <c r="E678" s="488">
        <f t="shared" si="117"/>
        <v>-0.0204379562043796</v>
      </c>
      <c r="F678" s="197" t="str">
        <f t="shared" si="119"/>
        <v>是</v>
      </c>
      <c r="G678" s="372" t="str">
        <f t="shared" si="118"/>
        <v>项</v>
      </c>
      <c r="H678" s="372" t="str">
        <f t="shared" si="120"/>
        <v>210</v>
      </c>
      <c r="I678" s="372" t="str">
        <f t="shared" si="121"/>
        <v>21004</v>
      </c>
    </row>
    <row r="679" ht="36" hidden="1" customHeight="1" spans="1:9">
      <c r="A679" s="341">
        <v>2100404</v>
      </c>
      <c r="B679" s="336" t="s">
        <v>628</v>
      </c>
      <c r="C679" s="395">
        <v>0</v>
      </c>
      <c r="D679" s="490">
        <f t="shared" ref="D679:D682" si="123">ROUND(J679-P679,0)</f>
        <v>0</v>
      </c>
      <c r="E679" s="488" t="str">
        <f t="shared" si="117"/>
        <v/>
      </c>
      <c r="F679" s="197" t="str">
        <f t="shared" si="119"/>
        <v>否</v>
      </c>
      <c r="G679" s="372" t="str">
        <f t="shared" si="118"/>
        <v>项</v>
      </c>
      <c r="H679" s="372" t="str">
        <f t="shared" si="120"/>
        <v>210</v>
      </c>
      <c r="I679" s="372" t="str">
        <f t="shared" si="121"/>
        <v>21004</v>
      </c>
    </row>
    <row r="680" ht="33" hidden="1" customHeight="1" spans="1:9">
      <c r="A680" s="341">
        <v>2100405</v>
      </c>
      <c r="B680" s="336" t="s">
        <v>629</v>
      </c>
      <c r="C680" s="395">
        <v>0</v>
      </c>
      <c r="D680" s="490">
        <f t="shared" si="123"/>
        <v>0</v>
      </c>
      <c r="E680" s="488" t="str">
        <f t="shared" si="117"/>
        <v/>
      </c>
      <c r="F680" s="197" t="str">
        <f t="shared" si="119"/>
        <v>否</v>
      </c>
      <c r="G680" s="372" t="str">
        <f t="shared" si="118"/>
        <v>项</v>
      </c>
      <c r="H680" s="372" t="str">
        <f t="shared" si="120"/>
        <v>210</v>
      </c>
      <c r="I680" s="372" t="str">
        <f t="shared" si="121"/>
        <v>21004</v>
      </c>
    </row>
    <row r="681" ht="33" hidden="1" customHeight="1" spans="1:9">
      <c r="A681" s="341">
        <v>2100406</v>
      </c>
      <c r="B681" s="336" t="s">
        <v>630</v>
      </c>
      <c r="C681" s="395">
        <v>0</v>
      </c>
      <c r="D681" s="490">
        <f t="shared" si="123"/>
        <v>0</v>
      </c>
      <c r="E681" s="488" t="str">
        <f t="shared" si="117"/>
        <v/>
      </c>
      <c r="F681" s="197" t="str">
        <f t="shared" si="119"/>
        <v>否</v>
      </c>
      <c r="G681" s="372" t="str">
        <f t="shared" si="118"/>
        <v>项</v>
      </c>
      <c r="H681" s="372" t="str">
        <f t="shared" si="120"/>
        <v>210</v>
      </c>
      <c r="I681" s="372" t="str">
        <f t="shared" si="121"/>
        <v>21004</v>
      </c>
    </row>
    <row r="682" ht="33" hidden="1" customHeight="1" spans="1:9">
      <c r="A682" s="341">
        <v>2100407</v>
      </c>
      <c r="B682" s="336" t="s">
        <v>631</v>
      </c>
      <c r="C682" s="395">
        <v>0</v>
      </c>
      <c r="D682" s="490">
        <f t="shared" si="123"/>
        <v>0</v>
      </c>
      <c r="E682" s="488" t="str">
        <f t="shared" si="117"/>
        <v/>
      </c>
      <c r="F682" s="197" t="str">
        <f t="shared" si="119"/>
        <v>否</v>
      </c>
      <c r="G682" s="372" t="str">
        <f t="shared" si="118"/>
        <v>项</v>
      </c>
      <c r="H682" s="372" t="str">
        <f t="shared" si="120"/>
        <v>210</v>
      </c>
      <c r="I682" s="372" t="str">
        <f t="shared" si="121"/>
        <v>21004</v>
      </c>
    </row>
    <row r="683" ht="36" customHeight="1" spans="1:9">
      <c r="A683" s="341">
        <v>2100408</v>
      </c>
      <c r="B683" s="336" t="s">
        <v>632</v>
      </c>
      <c r="C683" s="388">
        <v>1244</v>
      </c>
      <c r="D683" s="489">
        <v>3475</v>
      </c>
      <c r="E683" s="488">
        <f t="shared" si="117"/>
        <v>1.79340836012862</v>
      </c>
      <c r="F683" s="197" t="str">
        <f t="shared" si="119"/>
        <v>是</v>
      </c>
      <c r="G683" s="372" t="str">
        <f t="shared" si="118"/>
        <v>项</v>
      </c>
      <c r="H683" s="372" t="str">
        <f t="shared" si="120"/>
        <v>210</v>
      </c>
      <c r="I683" s="372" t="str">
        <f t="shared" si="121"/>
        <v>21004</v>
      </c>
    </row>
    <row r="684" ht="36" customHeight="1" spans="1:9">
      <c r="A684" s="341">
        <v>2100409</v>
      </c>
      <c r="B684" s="336" t="s">
        <v>633</v>
      </c>
      <c r="C684" s="388">
        <v>32</v>
      </c>
      <c r="D684" s="489">
        <v>624</v>
      </c>
      <c r="E684" s="488">
        <f t="shared" si="117"/>
        <v>18.5</v>
      </c>
      <c r="F684" s="197" t="str">
        <f t="shared" si="119"/>
        <v>是</v>
      </c>
      <c r="G684" s="372" t="str">
        <f t="shared" si="118"/>
        <v>项</v>
      </c>
      <c r="H684" s="372" t="str">
        <f t="shared" si="120"/>
        <v>210</v>
      </c>
      <c r="I684" s="372" t="str">
        <f t="shared" si="121"/>
        <v>21004</v>
      </c>
    </row>
    <row r="685" ht="33" customHeight="1" spans="1:9">
      <c r="A685" s="341">
        <v>2100410</v>
      </c>
      <c r="B685" s="336" t="s">
        <v>1701</v>
      </c>
      <c r="C685" s="388">
        <v>2730</v>
      </c>
      <c r="D685" s="489">
        <v>289</v>
      </c>
      <c r="E685" s="488">
        <f t="shared" si="117"/>
        <v>-0.894139194139194</v>
      </c>
      <c r="F685" s="197" t="str">
        <f t="shared" si="119"/>
        <v>是</v>
      </c>
      <c r="G685" s="372" t="str">
        <f t="shared" si="118"/>
        <v>项</v>
      </c>
      <c r="H685" s="372" t="str">
        <f t="shared" si="120"/>
        <v>210</v>
      </c>
      <c r="I685" s="372" t="str">
        <f t="shared" si="121"/>
        <v>21004</v>
      </c>
    </row>
    <row r="686" ht="33" customHeight="1" spans="1:9">
      <c r="A686" s="341">
        <v>2100499</v>
      </c>
      <c r="B686" s="336" t="s">
        <v>635</v>
      </c>
      <c r="C686" s="388">
        <v>126</v>
      </c>
      <c r="D686" s="489">
        <v>167</v>
      </c>
      <c r="E686" s="488">
        <f t="shared" si="117"/>
        <v>0.325396825396825</v>
      </c>
      <c r="F686" s="197" t="str">
        <f t="shared" si="119"/>
        <v>是</v>
      </c>
      <c r="G686" s="372" t="str">
        <f t="shared" si="118"/>
        <v>项</v>
      </c>
      <c r="H686" s="372" t="str">
        <f t="shared" si="120"/>
        <v>210</v>
      </c>
      <c r="I686" s="372" t="str">
        <f t="shared" si="121"/>
        <v>21004</v>
      </c>
    </row>
    <row r="687" ht="36" customHeight="1" spans="1:9">
      <c r="A687" s="341">
        <v>21007</v>
      </c>
      <c r="B687" s="336" t="s">
        <v>639</v>
      </c>
      <c r="C687" s="487">
        <f>SUM(C688:C690)</f>
        <v>1356</v>
      </c>
      <c r="D687" s="487">
        <f>SUM(D688:D690)</f>
        <v>1512</v>
      </c>
      <c r="E687" s="488">
        <f t="shared" si="117"/>
        <v>0.115044247787611</v>
      </c>
      <c r="F687" s="197" t="str">
        <f t="shared" si="119"/>
        <v>是</v>
      </c>
      <c r="G687" s="372" t="str">
        <f t="shared" si="118"/>
        <v>款</v>
      </c>
      <c r="H687" s="372" t="str">
        <f t="shared" si="120"/>
        <v>210</v>
      </c>
      <c r="I687" s="372" t="str">
        <f t="shared" si="121"/>
        <v>21007</v>
      </c>
    </row>
    <row r="688" ht="33" customHeight="1" spans="1:9">
      <c r="A688" s="341">
        <v>2100716</v>
      </c>
      <c r="B688" s="336" t="s">
        <v>640</v>
      </c>
      <c r="C688" s="388">
        <v>82</v>
      </c>
      <c r="D688" s="489">
        <v>57</v>
      </c>
      <c r="E688" s="488">
        <f t="shared" si="117"/>
        <v>-0.304878048780488</v>
      </c>
      <c r="F688" s="197" t="str">
        <f t="shared" si="119"/>
        <v>是</v>
      </c>
      <c r="G688" s="372" t="str">
        <f t="shared" si="118"/>
        <v>项</v>
      </c>
      <c r="H688" s="372" t="str">
        <f t="shared" si="120"/>
        <v>210</v>
      </c>
      <c r="I688" s="372" t="str">
        <f t="shared" si="121"/>
        <v>21007</v>
      </c>
    </row>
    <row r="689" ht="33" hidden="1" customHeight="1" spans="1:9">
      <c r="A689" s="341">
        <v>2100717</v>
      </c>
      <c r="B689" s="336" t="s">
        <v>641</v>
      </c>
      <c r="C689" s="395">
        <v>0</v>
      </c>
      <c r="D689" s="490">
        <f>ROUND(J689-P689,0)</f>
        <v>0</v>
      </c>
      <c r="E689" s="488" t="str">
        <f t="shared" si="117"/>
        <v/>
      </c>
      <c r="F689" s="197" t="str">
        <f t="shared" si="119"/>
        <v>否</v>
      </c>
      <c r="G689" s="372" t="str">
        <f t="shared" si="118"/>
        <v>项</v>
      </c>
      <c r="H689" s="372" t="str">
        <f t="shared" si="120"/>
        <v>210</v>
      </c>
      <c r="I689" s="372" t="str">
        <f t="shared" si="121"/>
        <v>21007</v>
      </c>
    </row>
    <row r="690" ht="33" customHeight="1" spans="1:9">
      <c r="A690" s="341">
        <v>2100799</v>
      </c>
      <c r="B690" s="336" t="s">
        <v>642</v>
      </c>
      <c r="C690" s="388">
        <v>1274</v>
      </c>
      <c r="D690" s="489">
        <v>1455</v>
      </c>
      <c r="E690" s="488">
        <f t="shared" si="117"/>
        <v>0.142072213500785</v>
      </c>
      <c r="F690" s="197" t="str">
        <f t="shared" si="119"/>
        <v>是</v>
      </c>
      <c r="G690" s="372" t="str">
        <f t="shared" si="118"/>
        <v>项</v>
      </c>
      <c r="H690" s="372" t="str">
        <f t="shared" si="120"/>
        <v>210</v>
      </c>
      <c r="I690" s="372" t="str">
        <f t="shared" si="121"/>
        <v>21007</v>
      </c>
    </row>
    <row r="691" ht="33" customHeight="1" spans="1:9">
      <c r="A691" s="341">
        <v>21011</v>
      </c>
      <c r="B691" s="336" t="s">
        <v>643</v>
      </c>
      <c r="C691" s="487">
        <f>SUM(C692:C695)</f>
        <v>13825</v>
      </c>
      <c r="D691" s="487">
        <f>SUM(D692:D695)</f>
        <v>12465</v>
      </c>
      <c r="E691" s="488">
        <f t="shared" si="117"/>
        <v>-0.098372513562387</v>
      </c>
      <c r="F691" s="197" t="str">
        <f t="shared" si="119"/>
        <v>是</v>
      </c>
      <c r="G691" s="372" t="str">
        <f t="shared" si="118"/>
        <v>款</v>
      </c>
      <c r="H691" s="372" t="str">
        <f t="shared" si="120"/>
        <v>210</v>
      </c>
      <c r="I691" s="372" t="str">
        <f t="shared" si="121"/>
        <v>21011</v>
      </c>
    </row>
    <row r="692" ht="36" customHeight="1" spans="1:9">
      <c r="A692" s="341">
        <v>2101101</v>
      </c>
      <c r="B692" s="336" t="s">
        <v>644</v>
      </c>
      <c r="C692" s="388">
        <v>2590</v>
      </c>
      <c r="D692" s="489">
        <v>2218</v>
      </c>
      <c r="E692" s="488">
        <f t="shared" si="117"/>
        <v>-0.143629343629344</v>
      </c>
      <c r="F692" s="197" t="str">
        <f t="shared" si="119"/>
        <v>是</v>
      </c>
      <c r="G692" s="372" t="str">
        <f t="shared" si="118"/>
        <v>项</v>
      </c>
      <c r="H692" s="372" t="str">
        <f t="shared" si="120"/>
        <v>210</v>
      </c>
      <c r="I692" s="372" t="str">
        <f t="shared" si="121"/>
        <v>21011</v>
      </c>
    </row>
    <row r="693" ht="33" customHeight="1" spans="1:9">
      <c r="A693" s="341">
        <v>2101102</v>
      </c>
      <c r="B693" s="336" t="s">
        <v>645</v>
      </c>
      <c r="C693" s="388">
        <v>5537</v>
      </c>
      <c r="D693" s="489">
        <v>4703</v>
      </c>
      <c r="E693" s="488">
        <f t="shared" si="117"/>
        <v>-0.150623081090843</v>
      </c>
      <c r="F693" s="197" t="str">
        <f t="shared" si="119"/>
        <v>是</v>
      </c>
      <c r="G693" s="372" t="str">
        <f t="shared" si="118"/>
        <v>项</v>
      </c>
      <c r="H693" s="372" t="str">
        <f t="shared" si="120"/>
        <v>210</v>
      </c>
      <c r="I693" s="372" t="str">
        <f t="shared" si="121"/>
        <v>21011</v>
      </c>
    </row>
    <row r="694" ht="33" customHeight="1" spans="1:9">
      <c r="A694" s="341">
        <v>2101103</v>
      </c>
      <c r="B694" s="336" t="s">
        <v>646</v>
      </c>
      <c r="C694" s="388">
        <v>5469</v>
      </c>
      <c r="D694" s="489">
        <v>5338</v>
      </c>
      <c r="E694" s="488">
        <f t="shared" si="117"/>
        <v>-0.0239531907112818</v>
      </c>
      <c r="F694" s="197" t="str">
        <f t="shared" si="119"/>
        <v>是</v>
      </c>
      <c r="G694" s="372" t="str">
        <f t="shared" si="118"/>
        <v>项</v>
      </c>
      <c r="H694" s="372" t="str">
        <f t="shared" si="120"/>
        <v>210</v>
      </c>
      <c r="I694" s="372" t="str">
        <f t="shared" si="121"/>
        <v>21011</v>
      </c>
    </row>
    <row r="695" ht="33" customHeight="1" spans="1:9">
      <c r="A695" s="341">
        <v>2101199</v>
      </c>
      <c r="B695" s="336" t="s">
        <v>647</v>
      </c>
      <c r="C695" s="388">
        <v>229</v>
      </c>
      <c r="D695" s="489">
        <v>206</v>
      </c>
      <c r="E695" s="488">
        <f t="shared" si="117"/>
        <v>-0.100436681222707</v>
      </c>
      <c r="F695" s="197" t="str">
        <f t="shared" si="119"/>
        <v>是</v>
      </c>
      <c r="G695" s="372" t="str">
        <f t="shared" si="118"/>
        <v>项</v>
      </c>
      <c r="H695" s="372" t="str">
        <f t="shared" si="120"/>
        <v>210</v>
      </c>
      <c r="I695" s="372" t="str">
        <f t="shared" si="121"/>
        <v>21011</v>
      </c>
    </row>
    <row r="696" ht="36" customHeight="1" spans="1:9">
      <c r="A696" s="341">
        <v>21012</v>
      </c>
      <c r="B696" s="336" t="s">
        <v>648</v>
      </c>
      <c r="C696" s="487">
        <f>SUM(C697:C699)</f>
        <v>425</v>
      </c>
      <c r="D696" s="487">
        <f>SUM(D697:D699)</f>
        <v>435</v>
      </c>
      <c r="E696" s="488">
        <f t="shared" si="117"/>
        <v>0.0235294117647058</v>
      </c>
      <c r="F696" s="197" t="str">
        <f t="shared" si="119"/>
        <v>是</v>
      </c>
      <c r="G696" s="372" t="str">
        <f t="shared" si="118"/>
        <v>款</v>
      </c>
      <c r="H696" s="372" t="str">
        <f t="shared" si="120"/>
        <v>210</v>
      </c>
      <c r="I696" s="372" t="str">
        <f t="shared" si="121"/>
        <v>21012</v>
      </c>
    </row>
    <row r="697" ht="33" customHeight="1" spans="1:9">
      <c r="A697" s="341">
        <v>2101201</v>
      </c>
      <c r="B697" s="336" t="s">
        <v>649</v>
      </c>
      <c r="C697" s="388"/>
      <c r="D697" s="489">
        <v>8</v>
      </c>
      <c r="E697" s="488" t="str">
        <f t="shared" si="117"/>
        <v/>
      </c>
      <c r="F697" s="197" t="str">
        <f t="shared" si="119"/>
        <v>是</v>
      </c>
      <c r="G697" s="372" t="str">
        <f t="shared" si="118"/>
        <v>项</v>
      </c>
      <c r="H697" s="372" t="str">
        <f t="shared" si="120"/>
        <v>210</v>
      </c>
      <c r="I697" s="372" t="str">
        <f t="shared" si="121"/>
        <v>21012</v>
      </c>
    </row>
    <row r="698" ht="33" customHeight="1" spans="1:9">
      <c r="A698" s="341">
        <v>2101202</v>
      </c>
      <c r="B698" s="336" t="s">
        <v>650</v>
      </c>
      <c r="C698" s="388">
        <v>425</v>
      </c>
      <c r="D698" s="489">
        <v>427</v>
      </c>
      <c r="E698" s="488">
        <f t="shared" si="117"/>
        <v>0.00470588235294112</v>
      </c>
      <c r="F698" s="197" t="str">
        <f t="shared" si="119"/>
        <v>是</v>
      </c>
      <c r="G698" s="372" t="str">
        <f t="shared" si="118"/>
        <v>项</v>
      </c>
      <c r="H698" s="372" t="str">
        <f t="shared" si="120"/>
        <v>210</v>
      </c>
      <c r="I698" s="372" t="str">
        <f t="shared" si="121"/>
        <v>21012</v>
      </c>
    </row>
    <row r="699" ht="36" hidden="1" customHeight="1" spans="1:9">
      <c r="A699" s="341">
        <v>2101299</v>
      </c>
      <c r="B699" s="336" t="s">
        <v>651</v>
      </c>
      <c r="C699" s="395">
        <v>0</v>
      </c>
      <c r="D699" s="490">
        <f t="shared" ref="D699:D703" si="124">ROUND(J699-P699,0)</f>
        <v>0</v>
      </c>
      <c r="E699" s="488" t="str">
        <f t="shared" si="117"/>
        <v/>
      </c>
      <c r="F699" s="197" t="str">
        <f t="shared" si="119"/>
        <v>否</v>
      </c>
      <c r="G699" s="372" t="str">
        <f t="shared" si="118"/>
        <v>项</v>
      </c>
      <c r="H699" s="372" t="str">
        <f t="shared" si="120"/>
        <v>210</v>
      </c>
      <c r="I699" s="372" t="str">
        <f t="shared" si="121"/>
        <v>21012</v>
      </c>
    </row>
    <row r="700" ht="36" customHeight="1" spans="1:9">
      <c r="A700" s="341">
        <v>21013</v>
      </c>
      <c r="B700" s="336" t="s">
        <v>652</v>
      </c>
      <c r="C700" s="487">
        <f>SUM(C701:C703)</f>
        <v>52</v>
      </c>
      <c r="D700" s="487">
        <f>SUM(D701:D703)</f>
        <v>408</v>
      </c>
      <c r="E700" s="488">
        <f t="shared" si="117"/>
        <v>6.84615384615385</v>
      </c>
      <c r="F700" s="197" t="str">
        <f t="shared" si="119"/>
        <v>是</v>
      </c>
      <c r="G700" s="372" t="str">
        <f t="shared" si="118"/>
        <v>款</v>
      </c>
      <c r="H700" s="372" t="str">
        <f t="shared" si="120"/>
        <v>210</v>
      </c>
      <c r="I700" s="372" t="str">
        <f t="shared" si="121"/>
        <v>21013</v>
      </c>
    </row>
    <row r="701" ht="36" customHeight="1" spans="1:9">
      <c r="A701" s="341">
        <v>2101301</v>
      </c>
      <c r="B701" s="336" t="s">
        <v>653</v>
      </c>
      <c r="C701" s="388">
        <v>52</v>
      </c>
      <c r="D701" s="489">
        <v>408</v>
      </c>
      <c r="E701" s="488">
        <f t="shared" si="117"/>
        <v>6.84615384615385</v>
      </c>
      <c r="F701" s="197" t="str">
        <f t="shared" si="119"/>
        <v>是</v>
      </c>
      <c r="G701" s="372" t="str">
        <f t="shared" si="118"/>
        <v>项</v>
      </c>
      <c r="H701" s="372" t="str">
        <f t="shared" si="120"/>
        <v>210</v>
      </c>
      <c r="I701" s="372" t="str">
        <f t="shared" si="121"/>
        <v>21013</v>
      </c>
    </row>
    <row r="702" ht="36" hidden="1" customHeight="1" spans="1:9">
      <c r="A702" s="341">
        <v>2101302</v>
      </c>
      <c r="B702" s="336" t="s">
        <v>654</v>
      </c>
      <c r="C702" s="395">
        <v>0</v>
      </c>
      <c r="D702" s="490">
        <f t="shared" si="124"/>
        <v>0</v>
      </c>
      <c r="E702" s="488" t="str">
        <f t="shared" si="117"/>
        <v/>
      </c>
      <c r="F702" s="197" t="str">
        <f t="shared" si="119"/>
        <v>否</v>
      </c>
      <c r="G702" s="372" t="str">
        <f t="shared" si="118"/>
        <v>项</v>
      </c>
      <c r="H702" s="372" t="str">
        <f t="shared" si="120"/>
        <v>210</v>
      </c>
      <c r="I702" s="372" t="str">
        <f t="shared" si="121"/>
        <v>21013</v>
      </c>
    </row>
    <row r="703" ht="36" hidden="1" customHeight="1" spans="1:9">
      <c r="A703" s="341">
        <v>2101399</v>
      </c>
      <c r="B703" s="336" t="s">
        <v>655</v>
      </c>
      <c r="C703" s="395">
        <v>0</v>
      </c>
      <c r="D703" s="490">
        <f t="shared" si="124"/>
        <v>0</v>
      </c>
      <c r="E703" s="488" t="str">
        <f t="shared" si="117"/>
        <v/>
      </c>
      <c r="F703" s="197" t="str">
        <f t="shared" si="119"/>
        <v>否</v>
      </c>
      <c r="G703" s="372" t="str">
        <f t="shared" si="118"/>
        <v>项</v>
      </c>
      <c r="H703" s="372" t="str">
        <f t="shared" si="120"/>
        <v>210</v>
      </c>
      <c r="I703" s="372" t="str">
        <f t="shared" si="121"/>
        <v>21013</v>
      </c>
    </row>
    <row r="704" ht="36" customHeight="1" spans="1:9">
      <c r="A704" s="341">
        <v>21014</v>
      </c>
      <c r="B704" s="336" t="s">
        <v>656</v>
      </c>
      <c r="C704" s="487">
        <f>SUM(C705:C706)</f>
        <v>100</v>
      </c>
      <c r="D704" s="487">
        <f>SUM(D705:D706)</f>
        <v>142</v>
      </c>
      <c r="E704" s="488">
        <f t="shared" si="117"/>
        <v>0.42</v>
      </c>
      <c r="F704" s="197" t="str">
        <f t="shared" si="119"/>
        <v>是</v>
      </c>
      <c r="G704" s="372" t="str">
        <f t="shared" si="118"/>
        <v>款</v>
      </c>
      <c r="H704" s="372" t="str">
        <f t="shared" si="120"/>
        <v>210</v>
      </c>
      <c r="I704" s="372" t="str">
        <f t="shared" si="121"/>
        <v>21014</v>
      </c>
    </row>
    <row r="705" ht="36" customHeight="1" spans="1:9">
      <c r="A705" s="341">
        <v>2101401</v>
      </c>
      <c r="B705" s="336" t="s">
        <v>657</v>
      </c>
      <c r="C705" s="388">
        <v>100</v>
      </c>
      <c r="D705" s="489">
        <v>142</v>
      </c>
      <c r="E705" s="488">
        <f t="shared" si="117"/>
        <v>0.42</v>
      </c>
      <c r="F705" s="197" t="str">
        <f t="shared" si="119"/>
        <v>是</v>
      </c>
      <c r="G705" s="372" t="str">
        <f t="shared" si="118"/>
        <v>项</v>
      </c>
      <c r="H705" s="372" t="str">
        <f t="shared" si="120"/>
        <v>210</v>
      </c>
      <c r="I705" s="372" t="str">
        <f t="shared" si="121"/>
        <v>21014</v>
      </c>
    </row>
    <row r="706" ht="33" hidden="1" customHeight="1" spans="1:9">
      <c r="A706" s="341">
        <v>2101499</v>
      </c>
      <c r="B706" s="336" t="s">
        <v>658</v>
      </c>
      <c r="C706" s="395">
        <v>0</v>
      </c>
      <c r="D706" s="490">
        <f t="shared" ref="D706:D714" si="125">ROUND(J706-P706,0)</f>
        <v>0</v>
      </c>
      <c r="E706" s="488" t="str">
        <f t="shared" si="117"/>
        <v/>
      </c>
      <c r="F706" s="197" t="str">
        <f t="shared" si="119"/>
        <v>否</v>
      </c>
      <c r="G706" s="372" t="str">
        <f t="shared" si="118"/>
        <v>项</v>
      </c>
      <c r="H706" s="372" t="str">
        <f t="shared" si="120"/>
        <v>210</v>
      </c>
      <c r="I706" s="372" t="str">
        <f t="shared" si="121"/>
        <v>21014</v>
      </c>
    </row>
    <row r="707" ht="33" customHeight="1" spans="1:9">
      <c r="A707" s="341">
        <v>21015</v>
      </c>
      <c r="B707" s="336" t="s">
        <v>659</v>
      </c>
      <c r="C707" s="487">
        <f>SUM(C708:C715)</f>
        <v>516</v>
      </c>
      <c r="D707" s="487">
        <f>SUM(D708:D715)</f>
        <v>459</v>
      </c>
      <c r="E707" s="488">
        <f t="shared" ref="E707:E770" si="126">IF(C707&lt;&gt;0,D707/C707-1,"")</f>
        <v>-0.11046511627907</v>
      </c>
      <c r="F707" s="197" t="str">
        <f t="shared" si="119"/>
        <v>是</v>
      </c>
      <c r="G707" s="372" t="str">
        <f t="shared" ref="G707:G717" si="127">IF(LEN(A707)=3,"类",IF(LEN(A707)=5,"款","项"))</f>
        <v>款</v>
      </c>
      <c r="H707" s="372" t="str">
        <f t="shared" si="120"/>
        <v>210</v>
      </c>
      <c r="I707" s="372" t="str">
        <f t="shared" si="121"/>
        <v>21015</v>
      </c>
    </row>
    <row r="708" ht="33" customHeight="1" spans="1:9">
      <c r="A708" s="341">
        <v>2101501</v>
      </c>
      <c r="B708" s="336" t="s">
        <v>145</v>
      </c>
      <c r="C708" s="388">
        <v>507</v>
      </c>
      <c r="D708" s="489">
        <v>426</v>
      </c>
      <c r="E708" s="488">
        <f t="shared" si="126"/>
        <v>-0.159763313609467</v>
      </c>
      <c r="F708" s="197" t="str">
        <f t="shared" ref="F708:F717" si="128">IF(LEN(A708)=3,"是",IF(B708&lt;&gt;"",IF(SUM(C708:D708)&lt;&gt;0,"是","否"),"是"))</f>
        <v>是</v>
      </c>
      <c r="G708" s="372" t="str">
        <f t="shared" si="127"/>
        <v>项</v>
      </c>
      <c r="H708" s="372" t="str">
        <f t="shared" ref="H708:H771" si="129">LEFT(A708,3)</f>
        <v>210</v>
      </c>
      <c r="I708" s="372" t="str">
        <f t="shared" ref="I708:I771" si="130">LEFT(A708,5)</f>
        <v>21015</v>
      </c>
    </row>
    <row r="709" ht="33" hidden="1" customHeight="1" spans="1:9">
      <c r="A709" s="341">
        <v>2101502</v>
      </c>
      <c r="B709" s="336" t="s">
        <v>146</v>
      </c>
      <c r="C709" s="395">
        <v>0</v>
      </c>
      <c r="D709" s="490">
        <f t="shared" si="125"/>
        <v>0</v>
      </c>
      <c r="E709" s="488" t="str">
        <f t="shared" si="126"/>
        <v/>
      </c>
      <c r="F709" s="197" t="str">
        <f t="shared" si="128"/>
        <v>否</v>
      </c>
      <c r="G709" s="372" t="str">
        <f t="shared" si="127"/>
        <v>项</v>
      </c>
      <c r="H709" s="372" t="str">
        <f t="shared" si="129"/>
        <v>210</v>
      </c>
      <c r="I709" s="372" t="str">
        <f t="shared" si="130"/>
        <v>21015</v>
      </c>
    </row>
    <row r="710" ht="33" hidden="1" customHeight="1" spans="1:9">
      <c r="A710" s="341">
        <v>2101503</v>
      </c>
      <c r="B710" s="336" t="s">
        <v>147</v>
      </c>
      <c r="C710" s="395">
        <v>0</v>
      </c>
      <c r="D710" s="490">
        <f t="shared" si="125"/>
        <v>0</v>
      </c>
      <c r="E710" s="488" t="str">
        <f t="shared" si="126"/>
        <v/>
      </c>
      <c r="F710" s="197" t="str">
        <f t="shared" si="128"/>
        <v>否</v>
      </c>
      <c r="G710" s="372" t="str">
        <f t="shared" si="127"/>
        <v>项</v>
      </c>
      <c r="H710" s="372" t="str">
        <f t="shared" si="129"/>
        <v>210</v>
      </c>
      <c r="I710" s="372" t="str">
        <f t="shared" si="130"/>
        <v>21015</v>
      </c>
    </row>
    <row r="711" ht="33" hidden="1" customHeight="1" spans="1:9">
      <c r="A711" s="341">
        <v>2101504</v>
      </c>
      <c r="B711" s="336" t="s">
        <v>186</v>
      </c>
      <c r="C711" s="395">
        <v>0</v>
      </c>
      <c r="D711" s="490">
        <f t="shared" si="125"/>
        <v>0</v>
      </c>
      <c r="E711" s="488" t="str">
        <f t="shared" si="126"/>
        <v/>
      </c>
      <c r="F711" s="197" t="str">
        <f t="shared" si="128"/>
        <v>否</v>
      </c>
      <c r="G711" s="372" t="str">
        <f t="shared" si="127"/>
        <v>项</v>
      </c>
      <c r="H711" s="372" t="str">
        <f t="shared" si="129"/>
        <v>210</v>
      </c>
      <c r="I711" s="372" t="str">
        <f t="shared" si="130"/>
        <v>21015</v>
      </c>
    </row>
    <row r="712" ht="33" hidden="1" customHeight="1" spans="1:9">
      <c r="A712" s="341">
        <v>2101505</v>
      </c>
      <c r="B712" s="336" t="s">
        <v>660</v>
      </c>
      <c r="C712" s="395">
        <v>0</v>
      </c>
      <c r="D712" s="490">
        <f t="shared" si="125"/>
        <v>0</v>
      </c>
      <c r="E712" s="488" t="str">
        <f t="shared" si="126"/>
        <v/>
      </c>
      <c r="F712" s="197" t="str">
        <f t="shared" si="128"/>
        <v>否</v>
      </c>
      <c r="G712" s="372" t="str">
        <f t="shared" si="127"/>
        <v>项</v>
      </c>
      <c r="H712" s="372" t="str">
        <f t="shared" si="129"/>
        <v>210</v>
      </c>
      <c r="I712" s="372" t="str">
        <f t="shared" si="130"/>
        <v>21015</v>
      </c>
    </row>
    <row r="713" ht="36" hidden="1" customHeight="1" spans="1:9">
      <c r="A713" s="341">
        <v>2101506</v>
      </c>
      <c r="B713" s="336" t="s">
        <v>661</v>
      </c>
      <c r="C713" s="395">
        <v>0</v>
      </c>
      <c r="D713" s="490">
        <f t="shared" si="125"/>
        <v>0</v>
      </c>
      <c r="E713" s="488" t="str">
        <f t="shared" si="126"/>
        <v/>
      </c>
      <c r="F713" s="197" t="str">
        <f t="shared" si="128"/>
        <v>否</v>
      </c>
      <c r="G713" s="372" t="str">
        <f t="shared" si="127"/>
        <v>项</v>
      </c>
      <c r="H713" s="372" t="str">
        <f t="shared" si="129"/>
        <v>210</v>
      </c>
      <c r="I713" s="372" t="str">
        <f t="shared" si="130"/>
        <v>21015</v>
      </c>
    </row>
    <row r="714" ht="36" hidden="1" customHeight="1" spans="1:9">
      <c r="A714" s="341">
        <v>2101550</v>
      </c>
      <c r="B714" s="336" t="s">
        <v>154</v>
      </c>
      <c r="C714" s="395">
        <v>0</v>
      </c>
      <c r="D714" s="490">
        <f t="shared" si="125"/>
        <v>0</v>
      </c>
      <c r="E714" s="488" t="str">
        <f t="shared" si="126"/>
        <v/>
      </c>
      <c r="F714" s="197" t="str">
        <f t="shared" si="128"/>
        <v>否</v>
      </c>
      <c r="G714" s="372" t="str">
        <f t="shared" si="127"/>
        <v>项</v>
      </c>
      <c r="H714" s="372" t="str">
        <f t="shared" si="129"/>
        <v>210</v>
      </c>
      <c r="I714" s="372" t="str">
        <f t="shared" si="130"/>
        <v>21015</v>
      </c>
    </row>
    <row r="715" ht="36" customHeight="1" spans="1:9">
      <c r="A715" s="341">
        <v>2101599</v>
      </c>
      <c r="B715" s="336" t="s">
        <v>662</v>
      </c>
      <c r="C715" s="388">
        <v>9</v>
      </c>
      <c r="D715" s="489">
        <v>33</v>
      </c>
      <c r="E715" s="488">
        <f t="shared" si="126"/>
        <v>2.66666666666667</v>
      </c>
      <c r="F715" s="197" t="str">
        <f t="shared" si="128"/>
        <v>是</v>
      </c>
      <c r="G715" s="372" t="str">
        <f t="shared" si="127"/>
        <v>项</v>
      </c>
      <c r="H715" s="372" t="str">
        <f t="shared" si="129"/>
        <v>210</v>
      </c>
      <c r="I715" s="372" t="str">
        <f t="shared" si="130"/>
        <v>21015</v>
      </c>
    </row>
    <row r="716" ht="36" hidden="1" customHeight="1" spans="1:9">
      <c r="A716" s="341">
        <v>21016</v>
      </c>
      <c r="B716" s="336" t="s">
        <v>663</v>
      </c>
      <c r="C716" s="337">
        <f>SUM(C717)</f>
        <v>0</v>
      </c>
      <c r="D716" s="494">
        <f>SUM(D717)</f>
        <v>0</v>
      </c>
      <c r="E716" s="488" t="str">
        <f t="shared" si="126"/>
        <v/>
      </c>
      <c r="F716" s="197" t="str">
        <f t="shared" si="128"/>
        <v>否</v>
      </c>
      <c r="G716" s="372" t="str">
        <f t="shared" si="127"/>
        <v>款</v>
      </c>
      <c r="H716" s="372" t="str">
        <f t="shared" si="129"/>
        <v>210</v>
      </c>
      <c r="I716" s="372" t="str">
        <f t="shared" si="130"/>
        <v>21016</v>
      </c>
    </row>
    <row r="717" ht="36" hidden="1" customHeight="1" spans="1:9">
      <c r="A717" s="341">
        <v>2101601</v>
      </c>
      <c r="B717" s="336" t="s">
        <v>664</v>
      </c>
      <c r="C717" s="395">
        <v>0</v>
      </c>
      <c r="D717" s="490">
        <f>ROUND(J717-P717,0)</f>
        <v>0</v>
      </c>
      <c r="E717" s="488" t="str">
        <f t="shared" si="126"/>
        <v/>
      </c>
      <c r="F717" s="197" t="str">
        <f t="shared" si="128"/>
        <v>否</v>
      </c>
      <c r="G717" s="372" t="str">
        <f t="shared" si="127"/>
        <v>项</v>
      </c>
      <c r="H717" s="372" t="str">
        <f t="shared" si="129"/>
        <v>210</v>
      </c>
      <c r="I717" s="372" t="str">
        <f t="shared" si="130"/>
        <v>21016</v>
      </c>
    </row>
    <row r="718" ht="36" customHeight="1" spans="1:9">
      <c r="A718" s="495">
        <v>21017</v>
      </c>
      <c r="B718" s="336" t="s">
        <v>1702</v>
      </c>
      <c r="C718" s="487">
        <f>SUM(C719:C723)</f>
        <v>5</v>
      </c>
      <c r="D718" s="487">
        <f>SUM(D719:D723)</f>
        <v>234</v>
      </c>
      <c r="E718" s="488">
        <f t="shared" si="126"/>
        <v>45.8</v>
      </c>
      <c r="F718" s="197"/>
      <c r="G718" s="372" t="s">
        <v>1665</v>
      </c>
      <c r="H718" s="372" t="str">
        <f t="shared" si="129"/>
        <v>210</v>
      </c>
      <c r="I718" s="372" t="str">
        <f t="shared" si="130"/>
        <v>21017</v>
      </c>
    </row>
    <row r="719" ht="36" customHeight="1" spans="1:9">
      <c r="A719" s="341">
        <v>2101701</v>
      </c>
      <c r="B719" s="336" t="s">
        <v>145</v>
      </c>
      <c r="C719" s="388"/>
      <c r="D719" s="489"/>
      <c r="E719" s="488" t="str">
        <f t="shared" si="126"/>
        <v/>
      </c>
      <c r="F719" s="197"/>
      <c r="G719" s="372" t="str">
        <f t="shared" ref="G719:G723" si="131">IF(LEN(A719)=3,"类",IF(LEN(A719)=5,"款","项"))</f>
        <v>项</v>
      </c>
      <c r="H719" s="372" t="str">
        <f t="shared" si="129"/>
        <v>210</v>
      </c>
      <c r="I719" s="372" t="str">
        <f t="shared" si="130"/>
        <v>21017</v>
      </c>
    </row>
    <row r="720" ht="33" customHeight="1" spans="1:9">
      <c r="A720" s="341">
        <v>2101702</v>
      </c>
      <c r="B720" s="336" t="s">
        <v>146</v>
      </c>
      <c r="C720" s="388"/>
      <c r="D720" s="489"/>
      <c r="E720" s="488" t="str">
        <f t="shared" si="126"/>
        <v/>
      </c>
      <c r="F720" s="197"/>
      <c r="G720" s="372" t="str">
        <f t="shared" si="131"/>
        <v>项</v>
      </c>
      <c r="H720" s="372" t="str">
        <f t="shared" si="129"/>
        <v>210</v>
      </c>
      <c r="I720" s="372" t="str">
        <f t="shared" si="130"/>
        <v>21017</v>
      </c>
    </row>
    <row r="721" ht="33" customHeight="1" spans="1:9">
      <c r="A721" s="341">
        <v>2101703</v>
      </c>
      <c r="B721" s="336" t="s">
        <v>147</v>
      </c>
      <c r="C721" s="388"/>
      <c r="D721" s="489"/>
      <c r="E721" s="488" t="str">
        <f t="shared" si="126"/>
        <v/>
      </c>
      <c r="F721" s="197"/>
      <c r="G721" s="372" t="str">
        <f t="shared" si="131"/>
        <v>项</v>
      </c>
      <c r="H721" s="372" t="str">
        <f t="shared" si="129"/>
        <v>210</v>
      </c>
      <c r="I721" s="372" t="str">
        <f t="shared" si="130"/>
        <v>21017</v>
      </c>
    </row>
    <row r="722" ht="33" customHeight="1" spans="1:9">
      <c r="A722" s="495">
        <v>2101704</v>
      </c>
      <c r="B722" s="336" t="s">
        <v>637</v>
      </c>
      <c r="C722" s="388">
        <v>5</v>
      </c>
      <c r="D722" s="489">
        <v>234</v>
      </c>
      <c r="E722" s="488">
        <f t="shared" si="126"/>
        <v>45.8</v>
      </c>
      <c r="F722" s="197"/>
      <c r="G722" s="372" t="str">
        <f t="shared" si="131"/>
        <v>项</v>
      </c>
      <c r="H722" s="372" t="str">
        <f t="shared" si="129"/>
        <v>210</v>
      </c>
      <c r="I722" s="372" t="str">
        <f t="shared" si="130"/>
        <v>21017</v>
      </c>
    </row>
    <row r="723" ht="36" customHeight="1" spans="1:9">
      <c r="A723" s="341">
        <v>2101799</v>
      </c>
      <c r="B723" s="336" t="s">
        <v>1703</v>
      </c>
      <c r="C723" s="388"/>
      <c r="D723" s="489"/>
      <c r="E723" s="488" t="str">
        <f t="shared" si="126"/>
        <v/>
      </c>
      <c r="F723" s="197"/>
      <c r="G723" s="372" t="str">
        <f t="shared" si="131"/>
        <v>项</v>
      </c>
      <c r="H723" s="372" t="str">
        <f t="shared" si="129"/>
        <v>210</v>
      </c>
      <c r="I723" s="372" t="str">
        <f t="shared" si="130"/>
        <v>21017</v>
      </c>
    </row>
    <row r="724" ht="33" customHeight="1" spans="1:9">
      <c r="A724" s="495">
        <v>21018</v>
      </c>
      <c r="B724" s="336" t="s">
        <v>1704</v>
      </c>
      <c r="C724" s="487">
        <f>SUM(C725:C728)</f>
        <v>0</v>
      </c>
      <c r="D724" s="487">
        <f>SUM(D725:D728)</f>
        <v>107</v>
      </c>
      <c r="E724" s="488" t="str">
        <f t="shared" si="126"/>
        <v/>
      </c>
      <c r="F724" s="197"/>
      <c r="G724" s="372" t="s">
        <v>1665</v>
      </c>
      <c r="H724" s="372" t="str">
        <f t="shared" si="129"/>
        <v>210</v>
      </c>
      <c r="I724" s="372" t="str">
        <f t="shared" si="130"/>
        <v>21018</v>
      </c>
    </row>
    <row r="725" ht="33" customHeight="1" spans="1:9">
      <c r="A725" s="341">
        <v>2101801</v>
      </c>
      <c r="B725" s="336" t="s">
        <v>145</v>
      </c>
      <c r="C725" s="388"/>
      <c r="D725" s="489"/>
      <c r="E725" s="488" t="str">
        <f t="shared" si="126"/>
        <v/>
      </c>
      <c r="F725" s="197"/>
      <c r="G725" s="372" t="str">
        <f t="shared" ref="G725:G788" si="132">IF(LEN(A725)=3,"类",IF(LEN(A725)=5,"款","项"))</f>
        <v>项</v>
      </c>
      <c r="H725" s="372" t="str">
        <f t="shared" si="129"/>
        <v>210</v>
      </c>
      <c r="I725" s="372" t="str">
        <f t="shared" si="130"/>
        <v>21018</v>
      </c>
    </row>
    <row r="726" ht="36" customHeight="1" spans="1:9">
      <c r="A726" s="341">
        <v>2101802</v>
      </c>
      <c r="B726" s="336" t="s">
        <v>146</v>
      </c>
      <c r="C726" s="388"/>
      <c r="D726" s="489"/>
      <c r="E726" s="488" t="str">
        <f t="shared" si="126"/>
        <v/>
      </c>
      <c r="F726" s="197"/>
      <c r="G726" s="372" t="str">
        <f t="shared" si="132"/>
        <v>项</v>
      </c>
      <c r="H726" s="372" t="str">
        <f t="shared" si="129"/>
        <v>210</v>
      </c>
      <c r="I726" s="372" t="str">
        <f t="shared" si="130"/>
        <v>21018</v>
      </c>
    </row>
    <row r="727" ht="33" customHeight="1" spans="1:9">
      <c r="A727" s="341">
        <v>2101803</v>
      </c>
      <c r="B727" s="336" t="s">
        <v>147</v>
      </c>
      <c r="C727" s="388"/>
      <c r="D727" s="489"/>
      <c r="E727" s="488" t="str">
        <f t="shared" si="126"/>
        <v/>
      </c>
      <c r="F727" s="197"/>
      <c r="G727" s="372" t="str">
        <f t="shared" si="132"/>
        <v>项</v>
      </c>
      <c r="H727" s="372" t="str">
        <f t="shared" si="129"/>
        <v>210</v>
      </c>
      <c r="I727" s="372" t="str">
        <f t="shared" si="130"/>
        <v>21018</v>
      </c>
    </row>
    <row r="728" ht="36" customHeight="1" spans="1:9">
      <c r="A728" s="341">
        <v>2101899</v>
      </c>
      <c r="B728" s="336" t="s">
        <v>1705</v>
      </c>
      <c r="C728" s="388"/>
      <c r="D728" s="489">
        <v>107</v>
      </c>
      <c r="E728" s="488" t="str">
        <f t="shared" si="126"/>
        <v/>
      </c>
      <c r="F728" s="197"/>
      <c r="G728" s="372" t="str">
        <f t="shared" si="132"/>
        <v>项</v>
      </c>
      <c r="H728" s="372" t="str">
        <f t="shared" si="129"/>
        <v>210</v>
      </c>
      <c r="I728" s="372" t="str">
        <f t="shared" si="130"/>
        <v>21018</v>
      </c>
    </row>
    <row r="729" ht="33" customHeight="1" spans="1:9">
      <c r="A729" s="341">
        <v>21099</v>
      </c>
      <c r="B729" s="336" t="s">
        <v>665</v>
      </c>
      <c r="C729" s="487">
        <f>SUM(C730)</f>
        <v>90</v>
      </c>
      <c r="D729" s="487">
        <f>SUM(D730)</f>
        <v>610</v>
      </c>
      <c r="E729" s="488">
        <f t="shared" si="126"/>
        <v>5.77777777777778</v>
      </c>
      <c r="F729" s="197" t="str">
        <f t="shared" ref="F729:F792" si="133">IF(LEN(A729)=3,"是",IF(B729&lt;&gt;"",IF(SUM(C729:D729)&lt;&gt;0,"是","否"),"是"))</f>
        <v>是</v>
      </c>
      <c r="G729" s="372" t="str">
        <f t="shared" si="132"/>
        <v>款</v>
      </c>
      <c r="H729" s="372" t="str">
        <f t="shared" si="129"/>
        <v>210</v>
      </c>
      <c r="I729" s="372" t="str">
        <f t="shared" si="130"/>
        <v>21099</v>
      </c>
    </row>
    <row r="730" ht="36" customHeight="1" spans="1:9">
      <c r="A730" s="341">
        <v>2109999</v>
      </c>
      <c r="B730" s="336" t="s">
        <v>666</v>
      </c>
      <c r="C730" s="388">
        <v>90</v>
      </c>
      <c r="D730" s="489">
        <v>610</v>
      </c>
      <c r="E730" s="488">
        <f t="shared" si="126"/>
        <v>5.77777777777778</v>
      </c>
      <c r="F730" s="197" t="str">
        <f t="shared" si="133"/>
        <v>是</v>
      </c>
      <c r="G730" s="372" t="str">
        <f t="shared" si="132"/>
        <v>项</v>
      </c>
      <c r="H730" s="372" t="str">
        <f t="shared" si="129"/>
        <v>210</v>
      </c>
      <c r="I730" s="372" t="str">
        <f t="shared" si="130"/>
        <v>21099</v>
      </c>
    </row>
    <row r="731" ht="36" customHeight="1" spans="1:9">
      <c r="A731" s="349">
        <v>211</v>
      </c>
      <c r="B731" s="331" t="s">
        <v>100</v>
      </c>
      <c r="C731" s="485">
        <f>SUM(C732,C742,C746,C755,C762,C769,C772,C775,C777,C779,C785,C787,C789,C800)</f>
        <v>3776</v>
      </c>
      <c r="D731" s="485">
        <f>SUM(D732,D742,D746,D755,D762,D769,D772,D775,D777,D779,D785,D787,D789,D800)</f>
        <v>8596</v>
      </c>
      <c r="E731" s="486">
        <f t="shared" si="126"/>
        <v>1.27648305084746</v>
      </c>
      <c r="F731" s="197" t="str">
        <f t="shared" si="133"/>
        <v>是</v>
      </c>
      <c r="G731" s="372" t="str">
        <f t="shared" si="132"/>
        <v>类</v>
      </c>
      <c r="H731" s="372" t="str">
        <f t="shared" si="129"/>
        <v>211</v>
      </c>
      <c r="I731" s="372" t="str">
        <f t="shared" si="130"/>
        <v>211</v>
      </c>
    </row>
    <row r="732" ht="36" customHeight="1" spans="1:9">
      <c r="A732" s="341">
        <v>21101</v>
      </c>
      <c r="B732" s="336" t="s">
        <v>667</v>
      </c>
      <c r="C732" s="487">
        <f>SUM(C733:C741)</f>
        <v>450</v>
      </c>
      <c r="D732" s="487">
        <f>SUM(D733:D741)</f>
        <v>822</v>
      </c>
      <c r="E732" s="488">
        <f t="shared" si="126"/>
        <v>0.826666666666667</v>
      </c>
      <c r="F732" s="197" t="str">
        <f t="shared" si="133"/>
        <v>是</v>
      </c>
      <c r="G732" s="372" t="str">
        <f t="shared" si="132"/>
        <v>款</v>
      </c>
      <c r="H732" s="372" t="str">
        <f t="shared" si="129"/>
        <v>211</v>
      </c>
      <c r="I732" s="372" t="str">
        <f t="shared" si="130"/>
        <v>21101</v>
      </c>
    </row>
    <row r="733" ht="33" hidden="1" customHeight="1" spans="1:9">
      <c r="A733" s="341">
        <v>2110101</v>
      </c>
      <c r="B733" s="336" t="s">
        <v>145</v>
      </c>
      <c r="C733" s="395"/>
      <c r="D733" s="490"/>
      <c r="E733" s="488" t="str">
        <f t="shared" si="126"/>
        <v/>
      </c>
      <c r="F733" s="197" t="str">
        <f t="shared" si="133"/>
        <v>否</v>
      </c>
      <c r="G733" s="372" t="str">
        <f t="shared" si="132"/>
        <v>项</v>
      </c>
      <c r="H733" s="372" t="str">
        <f t="shared" si="129"/>
        <v>211</v>
      </c>
      <c r="I733" s="372" t="str">
        <f t="shared" si="130"/>
        <v>21101</v>
      </c>
    </row>
    <row r="734" ht="33" hidden="1" customHeight="1" spans="1:9">
      <c r="A734" s="341">
        <v>2110102</v>
      </c>
      <c r="B734" s="336" t="s">
        <v>146</v>
      </c>
      <c r="C734" s="395">
        <v>0</v>
      </c>
      <c r="D734" s="490">
        <f t="shared" ref="D734:D740" si="134">ROUND(J734-P734,0)</f>
        <v>0</v>
      </c>
      <c r="E734" s="488" t="str">
        <f t="shared" si="126"/>
        <v/>
      </c>
      <c r="F734" s="197" t="str">
        <f t="shared" si="133"/>
        <v>否</v>
      </c>
      <c r="G734" s="372" t="str">
        <f t="shared" si="132"/>
        <v>项</v>
      </c>
      <c r="H734" s="372" t="str">
        <f t="shared" si="129"/>
        <v>211</v>
      </c>
      <c r="I734" s="372" t="str">
        <f t="shared" si="130"/>
        <v>21101</v>
      </c>
    </row>
    <row r="735" ht="33" hidden="1" customHeight="1" spans="1:9">
      <c r="A735" s="341">
        <v>2110103</v>
      </c>
      <c r="B735" s="336" t="s">
        <v>147</v>
      </c>
      <c r="C735" s="395">
        <v>0</v>
      </c>
      <c r="D735" s="490">
        <f t="shared" si="134"/>
        <v>0</v>
      </c>
      <c r="E735" s="488" t="str">
        <f t="shared" si="126"/>
        <v/>
      </c>
      <c r="F735" s="197" t="str">
        <f t="shared" si="133"/>
        <v>否</v>
      </c>
      <c r="G735" s="372" t="str">
        <f t="shared" si="132"/>
        <v>项</v>
      </c>
      <c r="H735" s="372" t="str">
        <f t="shared" si="129"/>
        <v>211</v>
      </c>
      <c r="I735" s="372" t="str">
        <f t="shared" si="130"/>
        <v>21101</v>
      </c>
    </row>
    <row r="736" ht="36" hidden="1" customHeight="1" spans="1:9">
      <c r="A736" s="341">
        <v>2110104</v>
      </c>
      <c r="B736" s="336" t="s">
        <v>668</v>
      </c>
      <c r="C736" s="395">
        <v>0</v>
      </c>
      <c r="D736" s="490">
        <f t="shared" si="134"/>
        <v>0</v>
      </c>
      <c r="E736" s="488" t="str">
        <f t="shared" si="126"/>
        <v/>
      </c>
      <c r="F736" s="197" t="str">
        <f t="shared" si="133"/>
        <v>否</v>
      </c>
      <c r="G736" s="372" t="str">
        <f t="shared" si="132"/>
        <v>项</v>
      </c>
      <c r="H736" s="372" t="str">
        <f t="shared" si="129"/>
        <v>211</v>
      </c>
      <c r="I736" s="372" t="str">
        <f t="shared" si="130"/>
        <v>21101</v>
      </c>
    </row>
    <row r="737" ht="36" hidden="1" customHeight="1" spans="1:9">
      <c r="A737" s="341">
        <v>2110105</v>
      </c>
      <c r="B737" s="336" t="s">
        <v>669</v>
      </c>
      <c r="C737" s="395">
        <v>0</v>
      </c>
      <c r="D737" s="490">
        <f t="shared" si="134"/>
        <v>0</v>
      </c>
      <c r="E737" s="488" t="str">
        <f t="shared" si="126"/>
        <v/>
      </c>
      <c r="F737" s="197" t="str">
        <f t="shared" si="133"/>
        <v>否</v>
      </c>
      <c r="G737" s="372" t="str">
        <f t="shared" si="132"/>
        <v>项</v>
      </c>
      <c r="H737" s="372" t="str">
        <f t="shared" si="129"/>
        <v>211</v>
      </c>
      <c r="I737" s="372" t="str">
        <f t="shared" si="130"/>
        <v>21101</v>
      </c>
    </row>
    <row r="738" ht="36" hidden="1" customHeight="1" spans="1:9">
      <c r="A738" s="341">
        <v>2110106</v>
      </c>
      <c r="B738" s="336" t="s">
        <v>670</v>
      </c>
      <c r="C738" s="395">
        <v>0</v>
      </c>
      <c r="D738" s="490">
        <f t="shared" si="134"/>
        <v>0</v>
      </c>
      <c r="E738" s="488" t="str">
        <f t="shared" si="126"/>
        <v/>
      </c>
      <c r="F738" s="197" t="str">
        <f t="shared" si="133"/>
        <v>否</v>
      </c>
      <c r="G738" s="372" t="str">
        <f t="shared" si="132"/>
        <v>项</v>
      </c>
      <c r="H738" s="372" t="str">
        <f t="shared" si="129"/>
        <v>211</v>
      </c>
      <c r="I738" s="372" t="str">
        <f t="shared" si="130"/>
        <v>21101</v>
      </c>
    </row>
    <row r="739" ht="36" hidden="1" customHeight="1" spans="1:9">
      <c r="A739" s="341">
        <v>2110107</v>
      </c>
      <c r="B739" s="336" t="s">
        <v>671</v>
      </c>
      <c r="C739" s="395">
        <v>0</v>
      </c>
      <c r="D739" s="490">
        <f t="shared" si="134"/>
        <v>0</v>
      </c>
      <c r="E739" s="488" t="str">
        <f t="shared" si="126"/>
        <v/>
      </c>
      <c r="F739" s="197" t="str">
        <f t="shared" si="133"/>
        <v>否</v>
      </c>
      <c r="G739" s="372" t="str">
        <f t="shared" si="132"/>
        <v>项</v>
      </c>
      <c r="H739" s="372" t="str">
        <f t="shared" si="129"/>
        <v>211</v>
      </c>
      <c r="I739" s="372" t="str">
        <f t="shared" si="130"/>
        <v>21101</v>
      </c>
    </row>
    <row r="740" ht="33" hidden="1" customHeight="1" spans="1:9">
      <c r="A740" s="341">
        <v>2110108</v>
      </c>
      <c r="B740" s="336" t="s">
        <v>672</v>
      </c>
      <c r="C740" s="395">
        <v>0</v>
      </c>
      <c r="D740" s="490">
        <f t="shared" si="134"/>
        <v>0</v>
      </c>
      <c r="E740" s="488" t="str">
        <f t="shared" si="126"/>
        <v/>
      </c>
      <c r="F740" s="197" t="str">
        <f t="shared" si="133"/>
        <v>否</v>
      </c>
      <c r="G740" s="372" t="str">
        <f t="shared" si="132"/>
        <v>项</v>
      </c>
      <c r="H740" s="372" t="str">
        <f t="shared" si="129"/>
        <v>211</v>
      </c>
      <c r="I740" s="372" t="str">
        <f t="shared" si="130"/>
        <v>21101</v>
      </c>
    </row>
    <row r="741" ht="33" customHeight="1" spans="1:9">
      <c r="A741" s="341">
        <v>2110199</v>
      </c>
      <c r="B741" s="336" t="s">
        <v>673</v>
      </c>
      <c r="C741" s="388">
        <v>450</v>
      </c>
      <c r="D741" s="489">
        <v>822</v>
      </c>
      <c r="E741" s="488">
        <f t="shared" si="126"/>
        <v>0.826666666666667</v>
      </c>
      <c r="F741" s="197" t="str">
        <f t="shared" si="133"/>
        <v>是</v>
      </c>
      <c r="G741" s="372" t="str">
        <f t="shared" si="132"/>
        <v>项</v>
      </c>
      <c r="H741" s="372" t="str">
        <f t="shared" si="129"/>
        <v>211</v>
      </c>
      <c r="I741" s="372" t="str">
        <f t="shared" si="130"/>
        <v>21101</v>
      </c>
    </row>
    <row r="742" ht="33" customHeight="1" spans="1:9">
      <c r="A742" s="341">
        <v>21102</v>
      </c>
      <c r="B742" s="336" t="s">
        <v>674</v>
      </c>
      <c r="C742" s="487">
        <f>SUM(C743:C745)</f>
        <v>12</v>
      </c>
      <c r="D742" s="487">
        <f>SUM(D743:D745)</f>
        <v>0</v>
      </c>
      <c r="E742" s="488">
        <f t="shared" si="126"/>
        <v>-1</v>
      </c>
      <c r="F742" s="197" t="str">
        <f t="shared" si="133"/>
        <v>是</v>
      </c>
      <c r="G742" s="372" t="str">
        <f t="shared" si="132"/>
        <v>款</v>
      </c>
      <c r="H742" s="372" t="str">
        <f t="shared" si="129"/>
        <v>211</v>
      </c>
      <c r="I742" s="372" t="str">
        <f t="shared" si="130"/>
        <v>21102</v>
      </c>
    </row>
    <row r="743" ht="36" hidden="1" customHeight="1" spans="1:9">
      <c r="A743" s="341">
        <v>2110203</v>
      </c>
      <c r="B743" s="336" t="s">
        <v>675</v>
      </c>
      <c r="C743" s="395">
        <v>0</v>
      </c>
      <c r="D743" s="490">
        <f t="shared" ref="D743:D747" si="135">ROUND(J743-P743,0)</f>
        <v>0</v>
      </c>
      <c r="E743" s="488" t="str">
        <f t="shared" si="126"/>
        <v/>
      </c>
      <c r="F743" s="197" t="str">
        <f t="shared" si="133"/>
        <v>否</v>
      </c>
      <c r="G743" s="372" t="str">
        <f t="shared" si="132"/>
        <v>项</v>
      </c>
      <c r="H743" s="372" t="str">
        <f t="shared" si="129"/>
        <v>211</v>
      </c>
      <c r="I743" s="372" t="str">
        <f t="shared" si="130"/>
        <v>21102</v>
      </c>
    </row>
    <row r="744" ht="33" hidden="1" customHeight="1" spans="1:9">
      <c r="A744" s="341">
        <v>2110204</v>
      </c>
      <c r="B744" s="336" t="s">
        <v>676</v>
      </c>
      <c r="C744" s="395">
        <v>0</v>
      </c>
      <c r="D744" s="490">
        <f t="shared" si="135"/>
        <v>0</v>
      </c>
      <c r="E744" s="488" t="str">
        <f t="shared" si="126"/>
        <v/>
      </c>
      <c r="F744" s="197" t="str">
        <f t="shared" si="133"/>
        <v>否</v>
      </c>
      <c r="G744" s="372" t="str">
        <f t="shared" si="132"/>
        <v>项</v>
      </c>
      <c r="H744" s="372" t="str">
        <f t="shared" si="129"/>
        <v>211</v>
      </c>
      <c r="I744" s="372" t="str">
        <f t="shared" si="130"/>
        <v>21102</v>
      </c>
    </row>
    <row r="745" ht="36" customHeight="1" spans="1:9">
      <c r="A745" s="341">
        <v>2110299</v>
      </c>
      <c r="B745" s="336" t="s">
        <v>677</v>
      </c>
      <c r="C745" s="388">
        <v>12</v>
      </c>
      <c r="D745" s="489"/>
      <c r="E745" s="488">
        <f t="shared" si="126"/>
        <v>-1</v>
      </c>
      <c r="F745" s="197" t="str">
        <f t="shared" si="133"/>
        <v>是</v>
      </c>
      <c r="G745" s="372" t="str">
        <f t="shared" si="132"/>
        <v>项</v>
      </c>
      <c r="H745" s="372" t="str">
        <f t="shared" si="129"/>
        <v>211</v>
      </c>
      <c r="I745" s="372" t="str">
        <f t="shared" si="130"/>
        <v>21102</v>
      </c>
    </row>
    <row r="746" ht="36" customHeight="1" spans="1:9">
      <c r="A746" s="341">
        <v>21103</v>
      </c>
      <c r="B746" s="336" t="s">
        <v>678</v>
      </c>
      <c r="C746" s="487">
        <f>SUM(C747:C754)</f>
        <v>0</v>
      </c>
      <c r="D746" s="487">
        <f>SUM(D747:D754)</f>
        <v>2200</v>
      </c>
      <c r="E746" s="488" t="str">
        <f t="shared" si="126"/>
        <v/>
      </c>
      <c r="F746" s="197" t="str">
        <f t="shared" si="133"/>
        <v>是</v>
      </c>
      <c r="G746" s="372" t="str">
        <f t="shared" si="132"/>
        <v>款</v>
      </c>
      <c r="H746" s="372" t="str">
        <f t="shared" si="129"/>
        <v>211</v>
      </c>
      <c r="I746" s="372" t="str">
        <f t="shared" si="130"/>
        <v>21103</v>
      </c>
    </row>
    <row r="747" ht="33" hidden="1" customHeight="1" spans="1:9">
      <c r="A747" s="341">
        <v>2110301</v>
      </c>
      <c r="B747" s="336" t="s">
        <v>679</v>
      </c>
      <c r="C747" s="395">
        <v>0</v>
      </c>
      <c r="D747" s="490">
        <f t="shared" si="135"/>
        <v>0</v>
      </c>
      <c r="E747" s="488" t="str">
        <f t="shared" si="126"/>
        <v/>
      </c>
      <c r="F747" s="197" t="str">
        <f t="shared" si="133"/>
        <v>否</v>
      </c>
      <c r="G747" s="372" t="str">
        <f t="shared" si="132"/>
        <v>项</v>
      </c>
      <c r="H747" s="372" t="str">
        <f t="shared" si="129"/>
        <v>211</v>
      </c>
      <c r="I747" s="372" t="str">
        <f t="shared" si="130"/>
        <v>21103</v>
      </c>
    </row>
    <row r="748" ht="33" customHeight="1" spans="1:9">
      <c r="A748" s="341">
        <v>2110302</v>
      </c>
      <c r="B748" s="336" t="s">
        <v>680</v>
      </c>
      <c r="C748" s="388">
        <v>0</v>
      </c>
      <c r="D748" s="489">
        <v>2200</v>
      </c>
      <c r="E748" s="488" t="str">
        <f t="shared" si="126"/>
        <v/>
      </c>
      <c r="F748" s="197" t="str">
        <f t="shared" si="133"/>
        <v>是</v>
      </c>
      <c r="G748" s="372" t="str">
        <f t="shared" si="132"/>
        <v>项</v>
      </c>
      <c r="H748" s="372" t="str">
        <f t="shared" si="129"/>
        <v>211</v>
      </c>
      <c r="I748" s="372" t="str">
        <f t="shared" si="130"/>
        <v>21103</v>
      </c>
    </row>
    <row r="749" ht="33" hidden="1" customHeight="1" spans="1:9">
      <c r="A749" s="341">
        <v>2110303</v>
      </c>
      <c r="B749" s="336" t="s">
        <v>681</v>
      </c>
      <c r="C749" s="395">
        <v>0</v>
      </c>
      <c r="D749" s="490">
        <f t="shared" ref="D749:D753" si="136">ROUND(J749-P749,0)</f>
        <v>0</v>
      </c>
      <c r="E749" s="488" t="str">
        <f t="shared" si="126"/>
        <v/>
      </c>
      <c r="F749" s="197" t="str">
        <f t="shared" si="133"/>
        <v>否</v>
      </c>
      <c r="G749" s="372" t="str">
        <f t="shared" si="132"/>
        <v>项</v>
      </c>
      <c r="H749" s="372" t="str">
        <f t="shared" si="129"/>
        <v>211</v>
      </c>
      <c r="I749" s="372" t="str">
        <f t="shared" si="130"/>
        <v>21103</v>
      </c>
    </row>
    <row r="750" ht="36" hidden="1" customHeight="1" spans="1:9">
      <c r="A750" s="341">
        <v>2110304</v>
      </c>
      <c r="B750" s="336" t="s">
        <v>682</v>
      </c>
      <c r="C750" s="395">
        <v>0</v>
      </c>
      <c r="D750" s="490">
        <f t="shared" si="136"/>
        <v>0</v>
      </c>
      <c r="E750" s="488" t="str">
        <f t="shared" si="126"/>
        <v/>
      </c>
      <c r="F750" s="197" t="str">
        <f t="shared" si="133"/>
        <v>否</v>
      </c>
      <c r="G750" s="372" t="str">
        <f t="shared" si="132"/>
        <v>项</v>
      </c>
      <c r="H750" s="372" t="str">
        <f t="shared" si="129"/>
        <v>211</v>
      </c>
      <c r="I750" s="372" t="str">
        <f t="shared" si="130"/>
        <v>21103</v>
      </c>
    </row>
    <row r="751" ht="36" hidden="1" customHeight="1" spans="1:9">
      <c r="A751" s="341">
        <v>2110305</v>
      </c>
      <c r="B751" s="336" t="s">
        <v>683</v>
      </c>
      <c r="C751" s="395">
        <v>0</v>
      </c>
      <c r="D751" s="490">
        <f t="shared" si="136"/>
        <v>0</v>
      </c>
      <c r="E751" s="488" t="str">
        <f t="shared" si="126"/>
        <v/>
      </c>
      <c r="F751" s="197" t="str">
        <f t="shared" si="133"/>
        <v>否</v>
      </c>
      <c r="G751" s="372" t="str">
        <f t="shared" si="132"/>
        <v>项</v>
      </c>
      <c r="H751" s="372" t="str">
        <f t="shared" si="129"/>
        <v>211</v>
      </c>
      <c r="I751" s="372" t="str">
        <f t="shared" si="130"/>
        <v>21103</v>
      </c>
    </row>
    <row r="752" ht="33" hidden="1" customHeight="1" spans="1:9">
      <c r="A752" s="341">
        <v>2110306</v>
      </c>
      <c r="B752" s="336" t="s">
        <v>684</v>
      </c>
      <c r="C752" s="395">
        <v>0</v>
      </c>
      <c r="D752" s="490">
        <f t="shared" si="136"/>
        <v>0</v>
      </c>
      <c r="E752" s="488" t="str">
        <f t="shared" si="126"/>
        <v/>
      </c>
      <c r="F752" s="197" t="str">
        <f t="shared" si="133"/>
        <v>否</v>
      </c>
      <c r="G752" s="372" t="str">
        <f t="shared" si="132"/>
        <v>项</v>
      </c>
      <c r="H752" s="372" t="str">
        <f t="shared" si="129"/>
        <v>211</v>
      </c>
      <c r="I752" s="372" t="str">
        <f t="shared" si="130"/>
        <v>21103</v>
      </c>
    </row>
    <row r="753" ht="33" hidden="1" customHeight="1" spans="1:9">
      <c r="A753" s="336">
        <v>2110307</v>
      </c>
      <c r="B753" s="336" t="s">
        <v>1706</v>
      </c>
      <c r="C753" s="395"/>
      <c r="D753" s="490">
        <f t="shared" si="136"/>
        <v>0</v>
      </c>
      <c r="E753" s="488" t="str">
        <f t="shared" si="126"/>
        <v/>
      </c>
      <c r="F753" s="197" t="str">
        <f t="shared" si="133"/>
        <v>否</v>
      </c>
      <c r="G753" s="372" t="str">
        <f t="shared" si="132"/>
        <v>项</v>
      </c>
      <c r="H753" s="372" t="str">
        <f t="shared" si="129"/>
        <v>211</v>
      </c>
      <c r="I753" s="372" t="str">
        <f t="shared" si="130"/>
        <v>21103</v>
      </c>
    </row>
    <row r="754" ht="36" hidden="1" customHeight="1" spans="1:9">
      <c r="A754" s="341">
        <v>2110399</v>
      </c>
      <c r="B754" s="336" t="s">
        <v>685</v>
      </c>
      <c r="C754" s="395"/>
      <c r="D754" s="490"/>
      <c r="E754" s="488" t="str">
        <f t="shared" si="126"/>
        <v/>
      </c>
      <c r="F754" s="197" t="str">
        <f t="shared" si="133"/>
        <v>否</v>
      </c>
      <c r="G754" s="372" t="str">
        <f t="shared" si="132"/>
        <v>项</v>
      </c>
      <c r="H754" s="372" t="str">
        <f t="shared" si="129"/>
        <v>211</v>
      </c>
      <c r="I754" s="372" t="str">
        <f t="shared" si="130"/>
        <v>21103</v>
      </c>
    </row>
    <row r="755" ht="36" customHeight="1" spans="1:9">
      <c r="A755" s="341">
        <v>21104</v>
      </c>
      <c r="B755" s="336" t="s">
        <v>686</v>
      </c>
      <c r="C755" s="487">
        <f>SUM(C756:C761)</f>
        <v>1292</v>
      </c>
      <c r="D755" s="487">
        <f>SUM(D756:D761)</f>
        <v>2250</v>
      </c>
      <c r="E755" s="488">
        <f t="shared" si="126"/>
        <v>0.741486068111455</v>
      </c>
      <c r="F755" s="197" t="str">
        <f t="shared" si="133"/>
        <v>是</v>
      </c>
      <c r="G755" s="372" t="str">
        <f t="shared" si="132"/>
        <v>款</v>
      </c>
      <c r="H755" s="372" t="str">
        <f t="shared" si="129"/>
        <v>211</v>
      </c>
      <c r="I755" s="372" t="str">
        <f t="shared" si="130"/>
        <v>21104</v>
      </c>
    </row>
    <row r="756" ht="36" customHeight="1" spans="1:9">
      <c r="A756" s="341">
        <v>2110401</v>
      </c>
      <c r="B756" s="336" t="s">
        <v>687</v>
      </c>
      <c r="C756" s="388">
        <v>793</v>
      </c>
      <c r="D756" s="489">
        <v>954</v>
      </c>
      <c r="E756" s="488">
        <f t="shared" si="126"/>
        <v>0.203026481715006</v>
      </c>
      <c r="F756" s="197" t="str">
        <f t="shared" si="133"/>
        <v>是</v>
      </c>
      <c r="G756" s="372" t="str">
        <f t="shared" si="132"/>
        <v>项</v>
      </c>
      <c r="H756" s="372" t="str">
        <f t="shared" si="129"/>
        <v>211</v>
      </c>
      <c r="I756" s="372" t="str">
        <f t="shared" si="130"/>
        <v>21104</v>
      </c>
    </row>
    <row r="757" ht="33" customHeight="1" spans="1:9">
      <c r="A757" s="341">
        <v>2110402</v>
      </c>
      <c r="B757" s="336" t="s">
        <v>688</v>
      </c>
      <c r="C757" s="388">
        <v>0</v>
      </c>
      <c r="D757" s="489">
        <v>1000</v>
      </c>
      <c r="E757" s="488" t="str">
        <f t="shared" si="126"/>
        <v/>
      </c>
      <c r="F757" s="197" t="str">
        <f t="shared" si="133"/>
        <v>是</v>
      </c>
      <c r="G757" s="372" t="str">
        <f t="shared" si="132"/>
        <v>项</v>
      </c>
      <c r="H757" s="372" t="str">
        <f t="shared" si="129"/>
        <v>211</v>
      </c>
      <c r="I757" s="372" t="str">
        <f t="shared" si="130"/>
        <v>21104</v>
      </c>
    </row>
    <row r="758" ht="36" hidden="1" customHeight="1" spans="1:9">
      <c r="A758" s="341">
        <v>2110404</v>
      </c>
      <c r="B758" s="336" t="s">
        <v>1707</v>
      </c>
      <c r="C758" s="395"/>
      <c r="D758" s="490">
        <f>ROUND(J758-P758,0)</f>
        <v>0</v>
      </c>
      <c r="E758" s="488" t="str">
        <f t="shared" si="126"/>
        <v/>
      </c>
      <c r="F758" s="197" t="str">
        <f t="shared" si="133"/>
        <v>否</v>
      </c>
      <c r="G758" s="372" t="str">
        <f t="shared" si="132"/>
        <v>项</v>
      </c>
      <c r="H758" s="372" t="str">
        <f t="shared" si="129"/>
        <v>211</v>
      </c>
      <c r="I758" s="372" t="str">
        <f t="shared" si="130"/>
        <v>21104</v>
      </c>
    </row>
    <row r="759" ht="33" customHeight="1" spans="1:9">
      <c r="A759" s="495">
        <v>2110405</v>
      </c>
      <c r="B759" s="336" t="s">
        <v>690</v>
      </c>
      <c r="C759" s="388">
        <v>470</v>
      </c>
      <c r="D759" s="489">
        <v>293</v>
      </c>
      <c r="E759" s="488">
        <f t="shared" si="126"/>
        <v>-0.376595744680851</v>
      </c>
      <c r="F759" s="197" t="str">
        <f t="shared" si="133"/>
        <v>是</v>
      </c>
      <c r="G759" s="372" t="str">
        <f t="shared" si="132"/>
        <v>项</v>
      </c>
      <c r="H759" s="372" t="str">
        <f t="shared" si="129"/>
        <v>211</v>
      </c>
      <c r="I759" s="372" t="str">
        <f t="shared" si="130"/>
        <v>21104</v>
      </c>
    </row>
    <row r="760" ht="36" hidden="1" customHeight="1" spans="1:9">
      <c r="A760" s="495">
        <v>2110406</v>
      </c>
      <c r="B760" s="336" t="s">
        <v>1708</v>
      </c>
      <c r="C760" s="395"/>
      <c r="D760" s="490">
        <f>ROUND(J760-P760,0)</f>
        <v>0</v>
      </c>
      <c r="E760" s="488" t="str">
        <f t="shared" si="126"/>
        <v/>
      </c>
      <c r="F760" s="197" t="str">
        <f t="shared" si="133"/>
        <v>否</v>
      </c>
      <c r="G760" s="372" t="str">
        <f t="shared" si="132"/>
        <v>项</v>
      </c>
      <c r="H760" s="372" t="str">
        <f t="shared" si="129"/>
        <v>211</v>
      </c>
      <c r="I760" s="372" t="str">
        <f t="shared" si="130"/>
        <v>21104</v>
      </c>
    </row>
    <row r="761" ht="36" customHeight="1" spans="1:9">
      <c r="A761" s="341">
        <v>2110499</v>
      </c>
      <c r="B761" s="336" t="s">
        <v>691</v>
      </c>
      <c r="C761" s="388">
        <v>29</v>
      </c>
      <c r="D761" s="489">
        <v>3</v>
      </c>
      <c r="E761" s="488">
        <f t="shared" si="126"/>
        <v>-0.896551724137931</v>
      </c>
      <c r="F761" s="197" t="str">
        <f t="shared" si="133"/>
        <v>是</v>
      </c>
      <c r="G761" s="372" t="str">
        <f t="shared" si="132"/>
        <v>项</v>
      </c>
      <c r="H761" s="372" t="str">
        <f t="shared" si="129"/>
        <v>211</v>
      </c>
      <c r="I761" s="372" t="str">
        <f t="shared" si="130"/>
        <v>21104</v>
      </c>
    </row>
    <row r="762" ht="33" customHeight="1" spans="1:9">
      <c r="A762" s="341">
        <v>21105</v>
      </c>
      <c r="B762" s="336" t="s">
        <v>1709</v>
      </c>
      <c r="C762" s="487">
        <f>SUM(C763:C768)</f>
        <v>811</v>
      </c>
      <c r="D762" s="487">
        <f>SUM(D763:D768)</f>
        <v>1308</v>
      </c>
      <c r="E762" s="488">
        <f t="shared" si="126"/>
        <v>0.612823674475956</v>
      </c>
      <c r="F762" s="197" t="str">
        <f t="shared" si="133"/>
        <v>是</v>
      </c>
      <c r="G762" s="372" t="str">
        <f t="shared" si="132"/>
        <v>款</v>
      </c>
      <c r="H762" s="372" t="str">
        <f t="shared" si="129"/>
        <v>211</v>
      </c>
      <c r="I762" s="372" t="str">
        <f t="shared" si="130"/>
        <v>21105</v>
      </c>
    </row>
    <row r="763" ht="33" customHeight="1" spans="1:9">
      <c r="A763" s="341">
        <v>2110501</v>
      </c>
      <c r="B763" s="336" t="s">
        <v>693</v>
      </c>
      <c r="C763" s="388">
        <v>811</v>
      </c>
      <c r="D763" s="489">
        <v>1308</v>
      </c>
      <c r="E763" s="488">
        <f t="shared" si="126"/>
        <v>0.612823674475956</v>
      </c>
      <c r="F763" s="197" t="str">
        <f t="shared" si="133"/>
        <v>是</v>
      </c>
      <c r="G763" s="372" t="str">
        <f t="shared" si="132"/>
        <v>项</v>
      </c>
      <c r="H763" s="372" t="str">
        <f t="shared" si="129"/>
        <v>211</v>
      </c>
      <c r="I763" s="372" t="str">
        <f t="shared" si="130"/>
        <v>21105</v>
      </c>
    </row>
    <row r="764" ht="36" hidden="1" customHeight="1" spans="1:9">
      <c r="A764" s="341">
        <v>2110502</v>
      </c>
      <c r="B764" s="336" t="s">
        <v>694</v>
      </c>
      <c r="C764" s="395">
        <v>0</v>
      </c>
      <c r="D764" s="490">
        <f t="shared" ref="D764:D768" si="137">ROUND(J764-P764,0)</f>
        <v>0</v>
      </c>
      <c r="E764" s="488" t="str">
        <f t="shared" si="126"/>
        <v/>
      </c>
      <c r="F764" s="197" t="str">
        <f t="shared" si="133"/>
        <v>否</v>
      </c>
      <c r="G764" s="372" t="str">
        <f t="shared" si="132"/>
        <v>项</v>
      </c>
      <c r="H764" s="372" t="str">
        <f t="shared" si="129"/>
        <v>211</v>
      </c>
      <c r="I764" s="372" t="str">
        <f t="shared" si="130"/>
        <v>21105</v>
      </c>
    </row>
    <row r="765" ht="36" hidden="1" customHeight="1" spans="1:9">
      <c r="A765" s="341">
        <v>2110503</v>
      </c>
      <c r="B765" s="336" t="s">
        <v>695</v>
      </c>
      <c r="C765" s="395"/>
      <c r="D765" s="490"/>
      <c r="E765" s="488" t="str">
        <f t="shared" si="126"/>
        <v/>
      </c>
      <c r="F765" s="197" t="str">
        <f t="shared" si="133"/>
        <v>否</v>
      </c>
      <c r="G765" s="372" t="str">
        <f t="shared" si="132"/>
        <v>项</v>
      </c>
      <c r="H765" s="372" t="str">
        <f t="shared" si="129"/>
        <v>211</v>
      </c>
      <c r="I765" s="372" t="str">
        <f t="shared" si="130"/>
        <v>21105</v>
      </c>
    </row>
    <row r="766" ht="36" hidden="1" customHeight="1" spans="1:9">
      <c r="A766" s="341">
        <v>2110506</v>
      </c>
      <c r="B766" s="336" t="s">
        <v>696</v>
      </c>
      <c r="C766" s="395">
        <v>0</v>
      </c>
      <c r="D766" s="490">
        <f t="shared" si="137"/>
        <v>0</v>
      </c>
      <c r="E766" s="488" t="str">
        <f t="shared" si="126"/>
        <v/>
      </c>
      <c r="F766" s="197" t="str">
        <f t="shared" si="133"/>
        <v>否</v>
      </c>
      <c r="G766" s="372" t="str">
        <f t="shared" si="132"/>
        <v>项</v>
      </c>
      <c r="H766" s="372" t="str">
        <f t="shared" si="129"/>
        <v>211</v>
      </c>
      <c r="I766" s="372" t="str">
        <f t="shared" si="130"/>
        <v>21105</v>
      </c>
    </row>
    <row r="767" ht="36" hidden="1" customHeight="1" spans="1:9">
      <c r="A767" s="341">
        <v>2110507</v>
      </c>
      <c r="B767" s="336" t="s">
        <v>697</v>
      </c>
      <c r="C767" s="395">
        <v>0</v>
      </c>
      <c r="D767" s="490">
        <f t="shared" si="137"/>
        <v>0</v>
      </c>
      <c r="E767" s="488" t="str">
        <f t="shared" si="126"/>
        <v/>
      </c>
      <c r="F767" s="197" t="str">
        <f t="shared" si="133"/>
        <v>否</v>
      </c>
      <c r="G767" s="372" t="str">
        <f t="shared" si="132"/>
        <v>项</v>
      </c>
      <c r="H767" s="372" t="str">
        <f t="shared" si="129"/>
        <v>211</v>
      </c>
      <c r="I767" s="372" t="str">
        <f t="shared" si="130"/>
        <v>21105</v>
      </c>
    </row>
    <row r="768" ht="36" hidden="1" customHeight="1" spans="1:9">
      <c r="A768" s="341">
        <v>2110599</v>
      </c>
      <c r="B768" s="336" t="s">
        <v>1710</v>
      </c>
      <c r="C768" s="395">
        <v>0</v>
      </c>
      <c r="D768" s="490">
        <f t="shared" si="137"/>
        <v>0</v>
      </c>
      <c r="E768" s="488" t="str">
        <f t="shared" si="126"/>
        <v/>
      </c>
      <c r="F768" s="197" t="str">
        <f t="shared" si="133"/>
        <v>否</v>
      </c>
      <c r="G768" s="372" t="str">
        <f t="shared" si="132"/>
        <v>项</v>
      </c>
      <c r="H768" s="372" t="str">
        <f t="shared" si="129"/>
        <v>211</v>
      </c>
      <c r="I768" s="372" t="str">
        <f t="shared" si="130"/>
        <v>21105</v>
      </c>
    </row>
    <row r="769" ht="36" customHeight="1" spans="1:9">
      <c r="A769" s="341">
        <v>21107</v>
      </c>
      <c r="B769" s="336" t="s">
        <v>705</v>
      </c>
      <c r="C769" s="487">
        <f>SUM(C770:C771)</f>
        <v>87</v>
      </c>
      <c r="D769" s="487">
        <f>SUM(D770:D771)</f>
        <v>0</v>
      </c>
      <c r="E769" s="488">
        <f t="shared" si="126"/>
        <v>-1</v>
      </c>
      <c r="F769" s="197" t="str">
        <f t="shared" si="133"/>
        <v>是</v>
      </c>
      <c r="G769" s="372" t="str">
        <f t="shared" si="132"/>
        <v>款</v>
      </c>
      <c r="H769" s="372" t="str">
        <f t="shared" si="129"/>
        <v>211</v>
      </c>
      <c r="I769" s="372" t="str">
        <f t="shared" si="130"/>
        <v>21107</v>
      </c>
    </row>
    <row r="770" ht="36" hidden="1" customHeight="1" spans="1:9">
      <c r="A770" s="341">
        <v>2110704</v>
      </c>
      <c r="B770" s="336" t="s">
        <v>706</v>
      </c>
      <c r="C770" s="395">
        <v>0</v>
      </c>
      <c r="D770" s="490">
        <f>ROUND(J770-P770,0)</f>
        <v>0</v>
      </c>
      <c r="E770" s="488" t="str">
        <f t="shared" si="126"/>
        <v/>
      </c>
      <c r="F770" s="197" t="str">
        <f t="shared" si="133"/>
        <v>否</v>
      </c>
      <c r="G770" s="372" t="str">
        <f t="shared" si="132"/>
        <v>项</v>
      </c>
      <c r="H770" s="372" t="str">
        <f t="shared" si="129"/>
        <v>211</v>
      </c>
      <c r="I770" s="372" t="str">
        <f t="shared" si="130"/>
        <v>21107</v>
      </c>
    </row>
    <row r="771" ht="36" customHeight="1" spans="1:9">
      <c r="A771" s="341">
        <v>2110799</v>
      </c>
      <c r="B771" s="336" t="s">
        <v>707</v>
      </c>
      <c r="C771" s="388">
        <v>87</v>
      </c>
      <c r="D771" s="489"/>
      <c r="E771" s="488">
        <f t="shared" ref="E771:E834" si="138">IF(C771&lt;&gt;0,D771/C771-1,"")</f>
        <v>-1</v>
      </c>
      <c r="F771" s="197" t="str">
        <f t="shared" si="133"/>
        <v>是</v>
      </c>
      <c r="G771" s="372" t="str">
        <f t="shared" si="132"/>
        <v>项</v>
      </c>
      <c r="H771" s="372" t="str">
        <f t="shared" si="129"/>
        <v>211</v>
      </c>
      <c r="I771" s="372" t="str">
        <f t="shared" si="130"/>
        <v>21107</v>
      </c>
    </row>
    <row r="772" ht="36" hidden="1" customHeight="1" spans="1:9">
      <c r="A772" s="341">
        <v>21108</v>
      </c>
      <c r="B772" s="336" t="s">
        <v>708</v>
      </c>
      <c r="C772" s="337">
        <f>SUM(C773:C774)</f>
        <v>0</v>
      </c>
      <c r="D772" s="494">
        <f>SUM(D773:D774)</f>
        <v>0</v>
      </c>
      <c r="E772" s="488" t="str">
        <f t="shared" si="138"/>
        <v/>
      </c>
      <c r="F772" s="197" t="str">
        <f t="shared" si="133"/>
        <v>否</v>
      </c>
      <c r="G772" s="372" t="str">
        <f t="shared" si="132"/>
        <v>款</v>
      </c>
      <c r="H772" s="372" t="str">
        <f t="shared" ref="H772:H835" si="139">LEFT(A772,3)</f>
        <v>211</v>
      </c>
      <c r="I772" s="372" t="str">
        <f t="shared" ref="I772:I835" si="140">LEFT(A772,5)</f>
        <v>21108</v>
      </c>
    </row>
    <row r="773" ht="36" hidden="1" customHeight="1" spans="1:9">
      <c r="A773" s="341">
        <v>2110804</v>
      </c>
      <c r="B773" s="336" t="s">
        <v>709</v>
      </c>
      <c r="C773" s="395">
        <v>0</v>
      </c>
      <c r="D773" s="490">
        <f>ROUND(J773-P773,0)</f>
        <v>0</v>
      </c>
      <c r="E773" s="488" t="str">
        <f t="shared" si="138"/>
        <v/>
      </c>
      <c r="F773" s="197" t="str">
        <f t="shared" si="133"/>
        <v>否</v>
      </c>
      <c r="G773" s="372" t="str">
        <f t="shared" si="132"/>
        <v>项</v>
      </c>
      <c r="H773" s="372" t="str">
        <f t="shared" si="139"/>
        <v>211</v>
      </c>
      <c r="I773" s="372" t="str">
        <f t="shared" si="140"/>
        <v>21108</v>
      </c>
    </row>
    <row r="774" ht="36" hidden="1" customHeight="1" spans="1:9">
      <c r="A774" s="341">
        <v>2110899</v>
      </c>
      <c r="B774" s="336" t="s">
        <v>710</v>
      </c>
      <c r="C774" s="395"/>
      <c r="D774" s="490"/>
      <c r="E774" s="488" t="str">
        <f t="shared" si="138"/>
        <v/>
      </c>
      <c r="F774" s="197" t="str">
        <f t="shared" si="133"/>
        <v>否</v>
      </c>
      <c r="G774" s="372" t="str">
        <f t="shared" si="132"/>
        <v>项</v>
      </c>
      <c r="H774" s="372" t="str">
        <f t="shared" si="139"/>
        <v>211</v>
      </c>
      <c r="I774" s="372" t="str">
        <f t="shared" si="140"/>
        <v>21108</v>
      </c>
    </row>
    <row r="775" ht="36" hidden="1" customHeight="1" spans="1:9">
      <c r="A775" s="341">
        <v>21109</v>
      </c>
      <c r="B775" s="336" t="s">
        <v>711</v>
      </c>
      <c r="C775" s="337">
        <f>C776</f>
        <v>0</v>
      </c>
      <c r="D775" s="494">
        <f>D776</f>
        <v>0</v>
      </c>
      <c r="E775" s="488" t="str">
        <f t="shared" si="138"/>
        <v/>
      </c>
      <c r="F775" s="197" t="str">
        <f t="shared" si="133"/>
        <v>否</v>
      </c>
      <c r="G775" s="372" t="str">
        <f t="shared" si="132"/>
        <v>款</v>
      </c>
      <c r="H775" s="372" t="str">
        <f t="shared" si="139"/>
        <v>211</v>
      </c>
      <c r="I775" s="372" t="str">
        <f t="shared" si="140"/>
        <v>21109</v>
      </c>
    </row>
    <row r="776" ht="36" hidden="1" customHeight="1" spans="1:9">
      <c r="A776" s="341">
        <v>2110901</v>
      </c>
      <c r="B776" s="499" t="s">
        <v>712</v>
      </c>
      <c r="C776" s="395">
        <v>0</v>
      </c>
      <c r="D776" s="490">
        <f t="shared" ref="D776:D784" si="141">ROUND(J776-P776,0)</f>
        <v>0</v>
      </c>
      <c r="E776" s="488" t="str">
        <f t="shared" si="138"/>
        <v/>
      </c>
      <c r="F776" s="197" t="str">
        <f t="shared" si="133"/>
        <v>否</v>
      </c>
      <c r="G776" s="372" t="str">
        <f t="shared" si="132"/>
        <v>项</v>
      </c>
      <c r="H776" s="372" t="str">
        <f t="shared" si="139"/>
        <v>211</v>
      </c>
      <c r="I776" s="372" t="str">
        <f t="shared" si="140"/>
        <v>21109</v>
      </c>
    </row>
    <row r="777" ht="36" customHeight="1" spans="1:9">
      <c r="A777" s="341">
        <v>21110</v>
      </c>
      <c r="B777" s="336" t="s">
        <v>713</v>
      </c>
      <c r="C777" s="487">
        <f>C778</f>
        <v>0</v>
      </c>
      <c r="D777" s="487">
        <f>D778</f>
        <v>6</v>
      </c>
      <c r="E777" s="488" t="str">
        <f t="shared" si="138"/>
        <v/>
      </c>
      <c r="F777" s="197" t="str">
        <f t="shared" si="133"/>
        <v>是</v>
      </c>
      <c r="G777" s="372" t="str">
        <f t="shared" si="132"/>
        <v>款</v>
      </c>
      <c r="H777" s="372" t="str">
        <f t="shared" si="139"/>
        <v>211</v>
      </c>
      <c r="I777" s="372" t="str">
        <f t="shared" si="140"/>
        <v>21110</v>
      </c>
    </row>
    <row r="778" ht="36" customHeight="1" spans="1:9">
      <c r="A778" s="341">
        <v>2111001</v>
      </c>
      <c r="B778" s="499" t="s">
        <v>714</v>
      </c>
      <c r="C778" s="388"/>
      <c r="D778" s="489">
        <v>6</v>
      </c>
      <c r="E778" s="488" t="str">
        <f t="shared" si="138"/>
        <v/>
      </c>
      <c r="F778" s="197" t="str">
        <f t="shared" si="133"/>
        <v>是</v>
      </c>
      <c r="G778" s="372" t="str">
        <f t="shared" si="132"/>
        <v>项</v>
      </c>
      <c r="H778" s="372" t="str">
        <f t="shared" si="139"/>
        <v>211</v>
      </c>
      <c r="I778" s="372" t="str">
        <f t="shared" si="140"/>
        <v>21110</v>
      </c>
    </row>
    <row r="779" ht="36" hidden="1" customHeight="1" spans="1:9">
      <c r="A779" s="341">
        <v>21111</v>
      </c>
      <c r="B779" s="336" t="s">
        <v>715</v>
      </c>
      <c r="C779" s="337">
        <f>SUM(C780:C784)</f>
        <v>0</v>
      </c>
      <c r="D779" s="494">
        <f>SUM(D780:D784)</f>
        <v>0</v>
      </c>
      <c r="E779" s="488" t="str">
        <f t="shared" si="138"/>
        <v/>
      </c>
      <c r="F779" s="197" t="str">
        <f t="shared" si="133"/>
        <v>否</v>
      </c>
      <c r="G779" s="372" t="str">
        <f t="shared" si="132"/>
        <v>款</v>
      </c>
      <c r="H779" s="372" t="str">
        <f t="shared" si="139"/>
        <v>211</v>
      </c>
      <c r="I779" s="372" t="str">
        <f t="shared" si="140"/>
        <v>21111</v>
      </c>
    </row>
    <row r="780" ht="36" hidden="1" customHeight="1" spans="1:9">
      <c r="A780" s="341">
        <v>2111101</v>
      </c>
      <c r="B780" s="336" t="s">
        <v>716</v>
      </c>
      <c r="C780" s="395">
        <v>0</v>
      </c>
      <c r="D780" s="490">
        <f t="shared" si="141"/>
        <v>0</v>
      </c>
      <c r="E780" s="488" t="str">
        <f t="shared" si="138"/>
        <v/>
      </c>
      <c r="F780" s="197" t="str">
        <f t="shared" si="133"/>
        <v>否</v>
      </c>
      <c r="G780" s="372" t="str">
        <f t="shared" si="132"/>
        <v>项</v>
      </c>
      <c r="H780" s="372" t="str">
        <f t="shared" si="139"/>
        <v>211</v>
      </c>
      <c r="I780" s="372" t="str">
        <f t="shared" si="140"/>
        <v>21111</v>
      </c>
    </row>
    <row r="781" ht="36" hidden="1" customHeight="1" spans="1:9">
      <c r="A781" s="341">
        <v>2111102</v>
      </c>
      <c r="B781" s="336" t="s">
        <v>717</v>
      </c>
      <c r="C781" s="395">
        <v>0</v>
      </c>
      <c r="D781" s="490">
        <f t="shared" si="141"/>
        <v>0</v>
      </c>
      <c r="E781" s="488" t="str">
        <f t="shared" si="138"/>
        <v/>
      </c>
      <c r="F781" s="197" t="str">
        <f t="shared" si="133"/>
        <v>否</v>
      </c>
      <c r="G781" s="372" t="str">
        <f t="shared" si="132"/>
        <v>项</v>
      </c>
      <c r="H781" s="372" t="str">
        <f t="shared" si="139"/>
        <v>211</v>
      </c>
      <c r="I781" s="372" t="str">
        <f t="shared" si="140"/>
        <v>21111</v>
      </c>
    </row>
    <row r="782" ht="36" hidden="1" customHeight="1" spans="1:9">
      <c r="A782" s="341">
        <v>2111103</v>
      </c>
      <c r="B782" s="336" t="s">
        <v>718</v>
      </c>
      <c r="C782" s="395">
        <v>0</v>
      </c>
      <c r="D782" s="490">
        <f t="shared" si="141"/>
        <v>0</v>
      </c>
      <c r="E782" s="488" t="str">
        <f t="shared" si="138"/>
        <v/>
      </c>
      <c r="F782" s="197" t="str">
        <f t="shared" si="133"/>
        <v>否</v>
      </c>
      <c r="G782" s="372" t="str">
        <f t="shared" si="132"/>
        <v>项</v>
      </c>
      <c r="H782" s="372" t="str">
        <f t="shared" si="139"/>
        <v>211</v>
      </c>
      <c r="I782" s="372" t="str">
        <f t="shared" si="140"/>
        <v>21111</v>
      </c>
    </row>
    <row r="783" ht="36" hidden="1" customHeight="1" spans="1:9">
      <c r="A783" s="341">
        <v>2111104</v>
      </c>
      <c r="B783" s="336" t="s">
        <v>719</v>
      </c>
      <c r="C783" s="395">
        <v>0</v>
      </c>
      <c r="D783" s="490">
        <f t="shared" si="141"/>
        <v>0</v>
      </c>
      <c r="E783" s="488" t="str">
        <f t="shared" si="138"/>
        <v/>
      </c>
      <c r="F783" s="197" t="str">
        <f t="shared" si="133"/>
        <v>否</v>
      </c>
      <c r="G783" s="372" t="str">
        <f t="shared" si="132"/>
        <v>项</v>
      </c>
      <c r="H783" s="372" t="str">
        <f t="shared" si="139"/>
        <v>211</v>
      </c>
      <c r="I783" s="372" t="str">
        <f t="shared" si="140"/>
        <v>21111</v>
      </c>
    </row>
    <row r="784" ht="36" hidden="1" customHeight="1" spans="1:9">
      <c r="A784" s="341">
        <v>2111199</v>
      </c>
      <c r="B784" s="336" t="s">
        <v>720</v>
      </c>
      <c r="C784" s="395">
        <v>0</v>
      </c>
      <c r="D784" s="490">
        <f t="shared" si="141"/>
        <v>0</v>
      </c>
      <c r="E784" s="488" t="str">
        <f t="shared" si="138"/>
        <v/>
      </c>
      <c r="F784" s="197" t="str">
        <f t="shared" si="133"/>
        <v>否</v>
      </c>
      <c r="G784" s="372" t="str">
        <f t="shared" si="132"/>
        <v>项</v>
      </c>
      <c r="H784" s="372" t="str">
        <f t="shared" si="139"/>
        <v>211</v>
      </c>
      <c r="I784" s="372" t="str">
        <f t="shared" si="140"/>
        <v>21111</v>
      </c>
    </row>
    <row r="785" ht="33" hidden="1" customHeight="1" spans="1:9">
      <c r="A785" s="341">
        <v>21112</v>
      </c>
      <c r="B785" s="336" t="s">
        <v>721</v>
      </c>
      <c r="C785" s="337">
        <f>C786</f>
        <v>0</v>
      </c>
      <c r="D785" s="494">
        <f>D786</f>
        <v>0</v>
      </c>
      <c r="E785" s="488" t="str">
        <f t="shared" si="138"/>
        <v/>
      </c>
      <c r="F785" s="197" t="str">
        <f t="shared" si="133"/>
        <v>否</v>
      </c>
      <c r="G785" s="372" t="str">
        <f t="shared" si="132"/>
        <v>款</v>
      </c>
      <c r="H785" s="372" t="str">
        <f t="shared" si="139"/>
        <v>211</v>
      </c>
      <c r="I785" s="372" t="str">
        <f t="shared" si="140"/>
        <v>21112</v>
      </c>
    </row>
    <row r="786" ht="33" hidden="1" customHeight="1" spans="1:9">
      <c r="A786" s="336">
        <v>2111201</v>
      </c>
      <c r="B786" s="336" t="s">
        <v>722</v>
      </c>
      <c r="C786" s="395">
        <v>0</v>
      </c>
      <c r="D786" s="490">
        <f t="shared" ref="D786:D793" si="142">ROUND(J786-P786,0)</f>
        <v>0</v>
      </c>
      <c r="E786" s="488" t="str">
        <f t="shared" si="138"/>
        <v/>
      </c>
      <c r="F786" s="197" t="str">
        <f t="shared" si="133"/>
        <v>否</v>
      </c>
      <c r="G786" s="372" t="str">
        <f t="shared" si="132"/>
        <v>项</v>
      </c>
      <c r="H786" s="372" t="str">
        <f t="shared" si="139"/>
        <v>211</v>
      </c>
      <c r="I786" s="372" t="str">
        <f t="shared" si="140"/>
        <v>21112</v>
      </c>
    </row>
    <row r="787" ht="33" hidden="1" customHeight="1" spans="1:9">
      <c r="A787" s="341">
        <v>21113</v>
      </c>
      <c r="B787" s="336" t="s">
        <v>723</v>
      </c>
      <c r="C787" s="337">
        <f>C788</f>
        <v>0</v>
      </c>
      <c r="D787" s="494">
        <f>D788</f>
        <v>0</v>
      </c>
      <c r="E787" s="488" t="str">
        <f t="shared" si="138"/>
        <v/>
      </c>
      <c r="F787" s="197" t="str">
        <f t="shared" si="133"/>
        <v>否</v>
      </c>
      <c r="G787" s="372" t="str">
        <f t="shared" si="132"/>
        <v>款</v>
      </c>
      <c r="H787" s="372" t="str">
        <f t="shared" si="139"/>
        <v>211</v>
      </c>
      <c r="I787" s="372" t="str">
        <f t="shared" si="140"/>
        <v>21113</v>
      </c>
    </row>
    <row r="788" ht="33" hidden="1" customHeight="1" spans="1:9">
      <c r="A788" s="336">
        <v>2111301</v>
      </c>
      <c r="B788" s="336" t="s">
        <v>724</v>
      </c>
      <c r="C788" s="395">
        <v>0</v>
      </c>
      <c r="D788" s="490">
        <f t="shared" si="142"/>
        <v>0</v>
      </c>
      <c r="E788" s="488" t="str">
        <f t="shared" si="138"/>
        <v/>
      </c>
      <c r="F788" s="197" t="str">
        <f t="shared" si="133"/>
        <v>否</v>
      </c>
      <c r="G788" s="372" t="str">
        <f t="shared" si="132"/>
        <v>项</v>
      </c>
      <c r="H788" s="372" t="str">
        <f t="shared" si="139"/>
        <v>211</v>
      </c>
      <c r="I788" s="372" t="str">
        <f t="shared" si="140"/>
        <v>21113</v>
      </c>
    </row>
    <row r="789" ht="33" hidden="1" customHeight="1" spans="1:9">
      <c r="A789" s="341">
        <v>21114</v>
      </c>
      <c r="B789" s="336" t="s">
        <v>725</v>
      </c>
      <c r="C789" s="337">
        <f>SUM(C790:C799)</f>
        <v>0</v>
      </c>
      <c r="D789" s="494">
        <f>SUM(D790:D799)</f>
        <v>0</v>
      </c>
      <c r="E789" s="488" t="str">
        <f t="shared" si="138"/>
        <v/>
      </c>
      <c r="F789" s="197" t="str">
        <f t="shared" si="133"/>
        <v>否</v>
      </c>
      <c r="G789" s="372" t="str">
        <f t="shared" ref="G789:G852" si="143">IF(LEN(A789)=3,"类",IF(LEN(A789)=5,"款","项"))</f>
        <v>款</v>
      </c>
      <c r="H789" s="372" t="str">
        <f t="shared" si="139"/>
        <v>211</v>
      </c>
      <c r="I789" s="372" t="str">
        <f t="shared" si="140"/>
        <v>21114</v>
      </c>
    </row>
    <row r="790" ht="36" hidden="1" customHeight="1" spans="1:9">
      <c r="A790" s="341">
        <v>2111401</v>
      </c>
      <c r="B790" s="336" t="s">
        <v>145</v>
      </c>
      <c r="C790" s="395">
        <v>0</v>
      </c>
      <c r="D790" s="490">
        <f t="shared" si="142"/>
        <v>0</v>
      </c>
      <c r="E790" s="488" t="str">
        <f t="shared" si="138"/>
        <v/>
      </c>
      <c r="F790" s="197" t="str">
        <f t="shared" si="133"/>
        <v>否</v>
      </c>
      <c r="G790" s="372" t="str">
        <f t="shared" si="143"/>
        <v>项</v>
      </c>
      <c r="H790" s="372" t="str">
        <f t="shared" si="139"/>
        <v>211</v>
      </c>
      <c r="I790" s="372" t="str">
        <f t="shared" si="140"/>
        <v>21114</v>
      </c>
    </row>
    <row r="791" ht="36" hidden="1" customHeight="1" spans="1:9">
      <c r="A791" s="341">
        <v>2111402</v>
      </c>
      <c r="B791" s="336" t="s">
        <v>146</v>
      </c>
      <c r="C791" s="395">
        <v>0</v>
      </c>
      <c r="D791" s="490">
        <f t="shared" si="142"/>
        <v>0</v>
      </c>
      <c r="E791" s="488" t="str">
        <f t="shared" si="138"/>
        <v/>
      </c>
      <c r="F791" s="197" t="str">
        <f t="shared" si="133"/>
        <v>否</v>
      </c>
      <c r="G791" s="372" t="str">
        <f t="shared" si="143"/>
        <v>项</v>
      </c>
      <c r="H791" s="372" t="str">
        <f t="shared" si="139"/>
        <v>211</v>
      </c>
      <c r="I791" s="372" t="str">
        <f t="shared" si="140"/>
        <v>21114</v>
      </c>
    </row>
    <row r="792" ht="33" hidden="1" customHeight="1" spans="1:9">
      <c r="A792" s="341">
        <v>2111403</v>
      </c>
      <c r="B792" s="336" t="s">
        <v>147</v>
      </c>
      <c r="C792" s="395">
        <v>0</v>
      </c>
      <c r="D792" s="490">
        <f t="shared" si="142"/>
        <v>0</v>
      </c>
      <c r="E792" s="488" t="str">
        <f t="shared" si="138"/>
        <v/>
      </c>
      <c r="F792" s="197" t="str">
        <f t="shared" si="133"/>
        <v>否</v>
      </c>
      <c r="G792" s="372" t="str">
        <f t="shared" si="143"/>
        <v>项</v>
      </c>
      <c r="H792" s="372" t="str">
        <f t="shared" si="139"/>
        <v>211</v>
      </c>
      <c r="I792" s="372" t="str">
        <f t="shared" si="140"/>
        <v>21114</v>
      </c>
    </row>
    <row r="793" ht="36" hidden="1" customHeight="1" spans="1:9">
      <c r="A793" s="341">
        <v>2111406</v>
      </c>
      <c r="B793" s="336" t="s">
        <v>728</v>
      </c>
      <c r="C793" s="395">
        <v>0</v>
      </c>
      <c r="D793" s="490">
        <f t="shared" si="142"/>
        <v>0</v>
      </c>
      <c r="E793" s="488" t="str">
        <f t="shared" si="138"/>
        <v/>
      </c>
      <c r="F793" s="197" t="str">
        <f t="shared" ref="F793:F856" si="144">IF(LEN(A793)=3,"是",IF(B793&lt;&gt;"",IF(SUM(C793:D793)&lt;&gt;0,"是","否"),"是"))</f>
        <v>否</v>
      </c>
      <c r="G793" s="372" t="str">
        <f t="shared" si="143"/>
        <v>项</v>
      </c>
      <c r="H793" s="372" t="str">
        <f t="shared" si="139"/>
        <v>211</v>
      </c>
      <c r="I793" s="372" t="str">
        <f t="shared" si="140"/>
        <v>21114</v>
      </c>
    </row>
    <row r="794" ht="33" hidden="1" customHeight="1" spans="1:9">
      <c r="A794" s="341">
        <v>2111407</v>
      </c>
      <c r="B794" s="336" t="s">
        <v>729</v>
      </c>
      <c r="C794" s="395"/>
      <c r="D794" s="490"/>
      <c r="E794" s="488" t="str">
        <f t="shared" si="138"/>
        <v/>
      </c>
      <c r="F794" s="197" t="str">
        <f t="shared" si="144"/>
        <v>否</v>
      </c>
      <c r="G794" s="372" t="str">
        <f t="shared" si="143"/>
        <v>项</v>
      </c>
      <c r="H794" s="372" t="str">
        <f t="shared" si="139"/>
        <v>211</v>
      </c>
      <c r="I794" s="372" t="str">
        <f t="shared" si="140"/>
        <v>21114</v>
      </c>
    </row>
    <row r="795" ht="36" hidden="1" customHeight="1" spans="1:9">
      <c r="A795" s="341">
        <v>2111408</v>
      </c>
      <c r="B795" s="336" t="s">
        <v>730</v>
      </c>
      <c r="C795" s="395">
        <v>0</v>
      </c>
      <c r="D795" s="490">
        <f t="shared" ref="D795:D799" si="145">ROUND(J795-P795,0)</f>
        <v>0</v>
      </c>
      <c r="E795" s="488" t="str">
        <f t="shared" si="138"/>
        <v/>
      </c>
      <c r="F795" s="197" t="str">
        <f t="shared" si="144"/>
        <v>否</v>
      </c>
      <c r="G795" s="372" t="str">
        <f t="shared" si="143"/>
        <v>项</v>
      </c>
      <c r="H795" s="372" t="str">
        <f t="shared" si="139"/>
        <v>211</v>
      </c>
      <c r="I795" s="372" t="str">
        <f t="shared" si="140"/>
        <v>21114</v>
      </c>
    </row>
    <row r="796" ht="33" hidden="1" customHeight="1" spans="1:9">
      <c r="A796" s="341">
        <v>2111411</v>
      </c>
      <c r="B796" s="336" t="s">
        <v>186</v>
      </c>
      <c r="C796" s="395">
        <v>0</v>
      </c>
      <c r="D796" s="490">
        <f t="shared" si="145"/>
        <v>0</v>
      </c>
      <c r="E796" s="488" t="str">
        <f t="shared" si="138"/>
        <v/>
      </c>
      <c r="F796" s="197" t="str">
        <f t="shared" si="144"/>
        <v>否</v>
      </c>
      <c r="G796" s="372" t="str">
        <f t="shared" si="143"/>
        <v>项</v>
      </c>
      <c r="H796" s="372" t="str">
        <f t="shared" si="139"/>
        <v>211</v>
      </c>
      <c r="I796" s="372" t="str">
        <f t="shared" si="140"/>
        <v>21114</v>
      </c>
    </row>
    <row r="797" ht="36" hidden="1" customHeight="1" spans="1:9">
      <c r="A797" s="341">
        <v>2111413</v>
      </c>
      <c r="B797" s="336" t="s">
        <v>733</v>
      </c>
      <c r="C797" s="395">
        <v>0</v>
      </c>
      <c r="D797" s="490">
        <f t="shared" si="145"/>
        <v>0</v>
      </c>
      <c r="E797" s="488" t="str">
        <f t="shared" si="138"/>
        <v/>
      </c>
      <c r="F797" s="197" t="str">
        <f t="shared" si="144"/>
        <v>否</v>
      </c>
      <c r="G797" s="372" t="str">
        <f t="shared" si="143"/>
        <v>项</v>
      </c>
      <c r="H797" s="372" t="str">
        <f t="shared" si="139"/>
        <v>211</v>
      </c>
      <c r="I797" s="372" t="str">
        <f t="shared" si="140"/>
        <v>21114</v>
      </c>
    </row>
    <row r="798" ht="33" hidden="1" customHeight="1" spans="1:9">
      <c r="A798" s="341">
        <v>2111450</v>
      </c>
      <c r="B798" s="336" t="s">
        <v>154</v>
      </c>
      <c r="C798" s="395">
        <v>0</v>
      </c>
      <c r="D798" s="490">
        <f t="shared" si="145"/>
        <v>0</v>
      </c>
      <c r="E798" s="488" t="str">
        <f t="shared" si="138"/>
        <v/>
      </c>
      <c r="F798" s="197" t="str">
        <f t="shared" si="144"/>
        <v>否</v>
      </c>
      <c r="G798" s="372" t="str">
        <f t="shared" si="143"/>
        <v>项</v>
      </c>
      <c r="H798" s="372" t="str">
        <f t="shared" si="139"/>
        <v>211</v>
      </c>
      <c r="I798" s="372" t="str">
        <f t="shared" si="140"/>
        <v>21114</v>
      </c>
    </row>
    <row r="799" ht="36" hidden="1" customHeight="1" spans="1:9">
      <c r="A799" s="341">
        <v>2111499</v>
      </c>
      <c r="B799" s="336" t="s">
        <v>734</v>
      </c>
      <c r="C799" s="395">
        <v>0</v>
      </c>
      <c r="D799" s="490">
        <f t="shared" si="145"/>
        <v>0</v>
      </c>
      <c r="E799" s="488" t="str">
        <f t="shared" si="138"/>
        <v/>
      </c>
      <c r="F799" s="197" t="str">
        <f t="shared" si="144"/>
        <v>否</v>
      </c>
      <c r="G799" s="372" t="str">
        <f t="shared" si="143"/>
        <v>项</v>
      </c>
      <c r="H799" s="372" t="str">
        <f t="shared" si="139"/>
        <v>211</v>
      </c>
      <c r="I799" s="372" t="str">
        <f t="shared" si="140"/>
        <v>21114</v>
      </c>
    </row>
    <row r="800" ht="36" customHeight="1" spans="1:9">
      <c r="A800" s="341">
        <v>21199</v>
      </c>
      <c r="B800" s="336" t="s">
        <v>735</v>
      </c>
      <c r="C800" s="487">
        <f>C801</f>
        <v>1124</v>
      </c>
      <c r="D800" s="487">
        <f>D801</f>
        <v>2010</v>
      </c>
      <c r="E800" s="488">
        <f t="shared" si="138"/>
        <v>0.788256227758007</v>
      </c>
      <c r="F800" s="197" t="str">
        <f t="shared" si="144"/>
        <v>是</v>
      </c>
      <c r="G800" s="372" t="str">
        <f t="shared" si="143"/>
        <v>款</v>
      </c>
      <c r="H800" s="372" t="str">
        <f t="shared" si="139"/>
        <v>211</v>
      </c>
      <c r="I800" s="372" t="str">
        <f t="shared" si="140"/>
        <v>21199</v>
      </c>
    </row>
    <row r="801" ht="33" customHeight="1" spans="1:9">
      <c r="A801" s="498">
        <v>2119999</v>
      </c>
      <c r="B801" s="498" t="s">
        <v>736</v>
      </c>
      <c r="C801" s="388">
        <v>1124</v>
      </c>
      <c r="D801" s="489">
        <v>2010</v>
      </c>
      <c r="E801" s="488">
        <f t="shared" si="138"/>
        <v>0.788256227758007</v>
      </c>
      <c r="F801" s="197" t="str">
        <f t="shared" si="144"/>
        <v>是</v>
      </c>
      <c r="G801" s="372" t="str">
        <f t="shared" si="143"/>
        <v>项</v>
      </c>
      <c r="H801" s="372" t="str">
        <f t="shared" si="139"/>
        <v>211</v>
      </c>
      <c r="I801" s="372" t="str">
        <f t="shared" si="140"/>
        <v>21199</v>
      </c>
    </row>
    <row r="802" ht="36" customHeight="1" spans="1:9">
      <c r="A802" s="349">
        <v>212</v>
      </c>
      <c r="B802" s="331" t="s">
        <v>102</v>
      </c>
      <c r="C802" s="485">
        <f>SUM(C803,C814,C816,C819,C821,C823)</f>
        <v>5146</v>
      </c>
      <c r="D802" s="485">
        <f>SUM(D803,D814,D816,D819,D821,D823)</f>
        <v>7082</v>
      </c>
      <c r="E802" s="486">
        <f t="shared" si="138"/>
        <v>0.376214535561601</v>
      </c>
      <c r="F802" s="197" t="str">
        <f t="shared" si="144"/>
        <v>是</v>
      </c>
      <c r="G802" s="372" t="str">
        <f t="shared" si="143"/>
        <v>类</v>
      </c>
      <c r="H802" s="372" t="str">
        <f t="shared" si="139"/>
        <v>212</v>
      </c>
      <c r="I802" s="372" t="str">
        <f t="shared" si="140"/>
        <v>212</v>
      </c>
    </row>
    <row r="803" ht="33" customHeight="1" spans="1:9">
      <c r="A803" s="341">
        <v>21201</v>
      </c>
      <c r="B803" s="336" t="s">
        <v>737</v>
      </c>
      <c r="C803" s="487">
        <f>SUM(C804:C813)</f>
        <v>3227</v>
      </c>
      <c r="D803" s="487">
        <f>SUM(D804:D813)</f>
        <v>3232</v>
      </c>
      <c r="E803" s="488">
        <f t="shared" si="138"/>
        <v>0.00154942671211655</v>
      </c>
      <c r="F803" s="197" t="str">
        <f t="shared" si="144"/>
        <v>是</v>
      </c>
      <c r="G803" s="372" t="str">
        <f t="shared" si="143"/>
        <v>款</v>
      </c>
      <c r="H803" s="372" t="str">
        <f t="shared" si="139"/>
        <v>212</v>
      </c>
      <c r="I803" s="372" t="str">
        <f t="shared" si="140"/>
        <v>21201</v>
      </c>
    </row>
    <row r="804" ht="33" customHeight="1" spans="1:9">
      <c r="A804" s="341">
        <v>2120101</v>
      </c>
      <c r="B804" s="336" t="s">
        <v>145</v>
      </c>
      <c r="C804" s="388">
        <v>415</v>
      </c>
      <c r="D804" s="489">
        <v>397</v>
      </c>
      <c r="E804" s="488">
        <f t="shared" si="138"/>
        <v>-0.0433734939759036</v>
      </c>
      <c r="F804" s="197" t="str">
        <f t="shared" si="144"/>
        <v>是</v>
      </c>
      <c r="G804" s="372" t="str">
        <f t="shared" si="143"/>
        <v>项</v>
      </c>
      <c r="H804" s="372" t="str">
        <f t="shared" si="139"/>
        <v>212</v>
      </c>
      <c r="I804" s="372" t="str">
        <f t="shared" si="140"/>
        <v>21201</v>
      </c>
    </row>
    <row r="805" ht="33" customHeight="1" spans="1:9">
      <c r="A805" s="341">
        <v>2120102</v>
      </c>
      <c r="B805" s="336" t="s">
        <v>146</v>
      </c>
      <c r="C805" s="388">
        <v>0</v>
      </c>
      <c r="D805" s="489">
        <v>3</v>
      </c>
      <c r="E805" s="488" t="str">
        <f t="shared" si="138"/>
        <v/>
      </c>
      <c r="F805" s="197" t="str">
        <f t="shared" si="144"/>
        <v>是</v>
      </c>
      <c r="G805" s="372" t="str">
        <f t="shared" si="143"/>
        <v>项</v>
      </c>
      <c r="H805" s="372" t="str">
        <f t="shared" si="139"/>
        <v>212</v>
      </c>
      <c r="I805" s="372" t="str">
        <f t="shared" si="140"/>
        <v>21201</v>
      </c>
    </row>
    <row r="806" ht="36" hidden="1" customHeight="1" spans="1:9">
      <c r="A806" s="341">
        <v>2120103</v>
      </c>
      <c r="B806" s="336" t="s">
        <v>147</v>
      </c>
      <c r="C806" s="395">
        <v>0</v>
      </c>
      <c r="D806" s="490">
        <f t="shared" ref="D806:D810" si="146">ROUND(J806-P806,0)</f>
        <v>0</v>
      </c>
      <c r="E806" s="488" t="str">
        <f t="shared" si="138"/>
        <v/>
      </c>
      <c r="F806" s="197" t="str">
        <f t="shared" si="144"/>
        <v>否</v>
      </c>
      <c r="G806" s="372" t="str">
        <f t="shared" si="143"/>
        <v>项</v>
      </c>
      <c r="H806" s="372" t="str">
        <f t="shared" si="139"/>
        <v>212</v>
      </c>
      <c r="I806" s="372" t="str">
        <f t="shared" si="140"/>
        <v>21201</v>
      </c>
    </row>
    <row r="807" ht="36" customHeight="1" spans="1:9">
      <c r="A807" s="341">
        <v>2120104</v>
      </c>
      <c r="B807" s="336" t="s">
        <v>738</v>
      </c>
      <c r="C807" s="388">
        <v>247</v>
      </c>
      <c r="D807" s="489">
        <v>225</v>
      </c>
      <c r="E807" s="488">
        <f t="shared" si="138"/>
        <v>-0.0890688259109311</v>
      </c>
      <c r="F807" s="197" t="str">
        <f t="shared" si="144"/>
        <v>是</v>
      </c>
      <c r="G807" s="372" t="str">
        <f t="shared" si="143"/>
        <v>项</v>
      </c>
      <c r="H807" s="372" t="str">
        <f t="shared" si="139"/>
        <v>212</v>
      </c>
      <c r="I807" s="372" t="str">
        <f t="shared" si="140"/>
        <v>21201</v>
      </c>
    </row>
    <row r="808" ht="33" hidden="1" customHeight="1" spans="1:9">
      <c r="A808" s="341">
        <v>2120105</v>
      </c>
      <c r="B808" s="336" t="s">
        <v>739</v>
      </c>
      <c r="C808" s="395">
        <v>0</v>
      </c>
      <c r="D808" s="490">
        <f t="shared" si="146"/>
        <v>0</v>
      </c>
      <c r="E808" s="488" t="str">
        <f t="shared" si="138"/>
        <v/>
      </c>
      <c r="F808" s="197" t="str">
        <f t="shared" si="144"/>
        <v>否</v>
      </c>
      <c r="G808" s="372" t="str">
        <f t="shared" si="143"/>
        <v>项</v>
      </c>
      <c r="H808" s="372" t="str">
        <f t="shared" si="139"/>
        <v>212</v>
      </c>
      <c r="I808" s="372" t="str">
        <f t="shared" si="140"/>
        <v>21201</v>
      </c>
    </row>
    <row r="809" ht="33" customHeight="1" spans="1:9">
      <c r="A809" s="341">
        <v>2120106</v>
      </c>
      <c r="B809" s="336" t="s">
        <v>740</v>
      </c>
      <c r="C809" s="388">
        <v>2466</v>
      </c>
      <c r="D809" s="489">
        <v>2324</v>
      </c>
      <c r="E809" s="488">
        <f t="shared" si="138"/>
        <v>-0.0575831305758313</v>
      </c>
      <c r="F809" s="197" t="str">
        <f t="shared" si="144"/>
        <v>是</v>
      </c>
      <c r="G809" s="372" t="str">
        <f t="shared" si="143"/>
        <v>项</v>
      </c>
      <c r="H809" s="372" t="str">
        <f t="shared" si="139"/>
        <v>212</v>
      </c>
      <c r="I809" s="372" t="str">
        <f t="shared" si="140"/>
        <v>21201</v>
      </c>
    </row>
    <row r="810" ht="33" hidden="1" customHeight="1" spans="1:9">
      <c r="A810" s="341">
        <v>2120107</v>
      </c>
      <c r="B810" s="336" t="s">
        <v>741</v>
      </c>
      <c r="C810" s="395">
        <v>0</v>
      </c>
      <c r="D810" s="490">
        <f t="shared" si="146"/>
        <v>0</v>
      </c>
      <c r="E810" s="488" t="str">
        <f t="shared" si="138"/>
        <v/>
      </c>
      <c r="F810" s="197" t="str">
        <f t="shared" si="144"/>
        <v>否</v>
      </c>
      <c r="G810" s="372" t="str">
        <f t="shared" si="143"/>
        <v>项</v>
      </c>
      <c r="H810" s="372" t="str">
        <f t="shared" si="139"/>
        <v>212</v>
      </c>
      <c r="I810" s="372" t="str">
        <f t="shared" si="140"/>
        <v>21201</v>
      </c>
    </row>
    <row r="811" ht="33" customHeight="1" spans="1:9">
      <c r="A811" s="341">
        <v>2120109</v>
      </c>
      <c r="B811" s="336" t="s">
        <v>742</v>
      </c>
      <c r="C811" s="388">
        <v>72</v>
      </c>
      <c r="D811" s="489">
        <v>83</v>
      </c>
      <c r="E811" s="488">
        <f t="shared" si="138"/>
        <v>0.152777777777778</v>
      </c>
      <c r="F811" s="197" t="str">
        <f t="shared" si="144"/>
        <v>是</v>
      </c>
      <c r="G811" s="372" t="str">
        <f t="shared" si="143"/>
        <v>项</v>
      </c>
      <c r="H811" s="372" t="str">
        <f t="shared" si="139"/>
        <v>212</v>
      </c>
      <c r="I811" s="372" t="str">
        <f t="shared" si="140"/>
        <v>21201</v>
      </c>
    </row>
    <row r="812" ht="33" hidden="1" customHeight="1" spans="1:9">
      <c r="A812" s="341">
        <v>2120110</v>
      </c>
      <c r="B812" s="336" t="s">
        <v>743</v>
      </c>
      <c r="C812" s="395">
        <v>0</v>
      </c>
      <c r="D812" s="490">
        <f>ROUND(J812-P812,0)</f>
        <v>0</v>
      </c>
      <c r="E812" s="488" t="str">
        <f t="shared" si="138"/>
        <v/>
      </c>
      <c r="F812" s="197" t="str">
        <f t="shared" si="144"/>
        <v>否</v>
      </c>
      <c r="G812" s="372" t="str">
        <f t="shared" si="143"/>
        <v>项</v>
      </c>
      <c r="H812" s="372" t="str">
        <f t="shared" si="139"/>
        <v>212</v>
      </c>
      <c r="I812" s="372" t="str">
        <f t="shared" si="140"/>
        <v>21201</v>
      </c>
    </row>
    <row r="813" ht="36" customHeight="1" spans="1:9">
      <c r="A813" s="341">
        <v>2120199</v>
      </c>
      <c r="B813" s="336" t="s">
        <v>744</v>
      </c>
      <c r="C813" s="388">
        <v>27</v>
      </c>
      <c r="D813" s="489">
        <v>200</v>
      </c>
      <c r="E813" s="488">
        <f t="shared" si="138"/>
        <v>6.40740740740741</v>
      </c>
      <c r="F813" s="197" t="str">
        <f t="shared" si="144"/>
        <v>是</v>
      </c>
      <c r="G813" s="372" t="str">
        <f t="shared" si="143"/>
        <v>项</v>
      </c>
      <c r="H813" s="372" t="str">
        <f t="shared" si="139"/>
        <v>212</v>
      </c>
      <c r="I813" s="372" t="str">
        <f t="shared" si="140"/>
        <v>21201</v>
      </c>
    </row>
    <row r="814" ht="36" customHeight="1" spans="1:9">
      <c r="A814" s="341">
        <v>21202</v>
      </c>
      <c r="B814" s="336" t="s">
        <v>745</v>
      </c>
      <c r="C814" s="487">
        <f>C815</f>
        <v>3</v>
      </c>
      <c r="D814" s="487">
        <f>D815</f>
        <v>0</v>
      </c>
      <c r="E814" s="488">
        <f t="shared" si="138"/>
        <v>-1</v>
      </c>
      <c r="F814" s="197" t="str">
        <f t="shared" si="144"/>
        <v>是</v>
      </c>
      <c r="G814" s="372" t="str">
        <f t="shared" si="143"/>
        <v>款</v>
      </c>
      <c r="H814" s="372" t="str">
        <f t="shared" si="139"/>
        <v>212</v>
      </c>
      <c r="I814" s="372" t="str">
        <f t="shared" si="140"/>
        <v>21202</v>
      </c>
    </row>
    <row r="815" ht="33" customHeight="1" spans="1:9">
      <c r="A815" s="341">
        <v>2120201</v>
      </c>
      <c r="B815" s="499" t="s">
        <v>746</v>
      </c>
      <c r="C815" s="388">
        <v>3</v>
      </c>
      <c r="D815" s="489"/>
      <c r="E815" s="488">
        <f t="shared" si="138"/>
        <v>-1</v>
      </c>
      <c r="F815" s="197" t="str">
        <f t="shared" si="144"/>
        <v>是</v>
      </c>
      <c r="G815" s="372" t="str">
        <f t="shared" si="143"/>
        <v>项</v>
      </c>
      <c r="H815" s="372" t="str">
        <f t="shared" si="139"/>
        <v>212</v>
      </c>
      <c r="I815" s="372" t="str">
        <f t="shared" si="140"/>
        <v>21202</v>
      </c>
    </row>
    <row r="816" ht="36" customHeight="1" spans="1:9">
      <c r="A816" s="341">
        <v>21203</v>
      </c>
      <c r="B816" s="336" t="s">
        <v>747</v>
      </c>
      <c r="C816" s="487">
        <f>SUM(C817:C818)</f>
        <v>213</v>
      </c>
      <c r="D816" s="487">
        <f>SUM(D817:D818)</f>
        <v>219</v>
      </c>
      <c r="E816" s="488">
        <f t="shared" si="138"/>
        <v>0.028169014084507</v>
      </c>
      <c r="F816" s="197" t="str">
        <f t="shared" si="144"/>
        <v>是</v>
      </c>
      <c r="G816" s="372" t="str">
        <f t="shared" si="143"/>
        <v>款</v>
      </c>
      <c r="H816" s="372" t="str">
        <f t="shared" si="139"/>
        <v>212</v>
      </c>
      <c r="I816" s="372" t="str">
        <f t="shared" si="140"/>
        <v>21203</v>
      </c>
    </row>
    <row r="817" ht="33" hidden="1" customHeight="1" spans="1:9">
      <c r="A817" s="341">
        <v>2120303</v>
      </c>
      <c r="B817" s="336" t="s">
        <v>748</v>
      </c>
      <c r="C817" s="395">
        <v>0</v>
      </c>
      <c r="D817" s="490">
        <f>ROUND(J817-P817,0)</f>
        <v>0</v>
      </c>
      <c r="E817" s="488" t="str">
        <f t="shared" si="138"/>
        <v/>
      </c>
      <c r="F817" s="197" t="str">
        <f t="shared" si="144"/>
        <v>否</v>
      </c>
      <c r="G817" s="372" t="str">
        <f t="shared" si="143"/>
        <v>项</v>
      </c>
      <c r="H817" s="372" t="str">
        <f t="shared" si="139"/>
        <v>212</v>
      </c>
      <c r="I817" s="372" t="str">
        <f t="shared" si="140"/>
        <v>21203</v>
      </c>
    </row>
    <row r="818" ht="33" customHeight="1" spans="1:9">
      <c r="A818" s="341">
        <v>2120399</v>
      </c>
      <c r="B818" s="336" t="s">
        <v>749</v>
      </c>
      <c r="C818" s="388">
        <v>213</v>
      </c>
      <c r="D818" s="489">
        <v>219</v>
      </c>
      <c r="E818" s="488">
        <f t="shared" si="138"/>
        <v>0.028169014084507</v>
      </c>
      <c r="F818" s="197" t="str">
        <f t="shared" si="144"/>
        <v>是</v>
      </c>
      <c r="G818" s="372" t="str">
        <f t="shared" si="143"/>
        <v>项</v>
      </c>
      <c r="H818" s="372" t="str">
        <f t="shared" si="139"/>
        <v>212</v>
      </c>
      <c r="I818" s="372" t="str">
        <f t="shared" si="140"/>
        <v>21203</v>
      </c>
    </row>
    <row r="819" ht="33" customHeight="1" spans="1:9">
      <c r="A819" s="341">
        <v>21205</v>
      </c>
      <c r="B819" s="336" t="s">
        <v>750</v>
      </c>
      <c r="C819" s="487">
        <f t="shared" ref="C819:C823" si="147">C820</f>
        <v>1703</v>
      </c>
      <c r="D819" s="487">
        <f t="shared" ref="D819:D823" si="148">D820</f>
        <v>3297</v>
      </c>
      <c r="E819" s="488">
        <f t="shared" si="138"/>
        <v>0.935995302407516</v>
      </c>
      <c r="F819" s="197" t="str">
        <f t="shared" si="144"/>
        <v>是</v>
      </c>
      <c r="G819" s="372" t="str">
        <f t="shared" si="143"/>
        <v>款</v>
      </c>
      <c r="H819" s="372" t="str">
        <f t="shared" si="139"/>
        <v>212</v>
      </c>
      <c r="I819" s="372" t="str">
        <f t="shared" si="140"/>
        <v>21205</v>
      </c>
    </row>
    <row r="820" ht="36" customHeight="1" spans="1:9">
      <c r="A820" s="341">
        <v>2120501</v>
      </c>
      <c r="B820" s="499" t="s">
        <v>751</v>
      </c>
      <c r="C820" s="388">
        <v>1703</v>
      </c>
      <c r="D820" s="489">
        <v>3297</v>
      </c>
      <c r="E820" s="488">
        <f t="shared" si="138"/>
        <v>0.935995302407516</v>
      </c>
      <c r="F820" s="197" t="str">
        <f t="shared" si="144"/>
        <v>是</v>
      </c>
      <c r="G820" s="372" t="str">
        <f t="shared" si="143"/>
        <v>项</v>
      </c>
      <c r="H820" s="372" t="str">
        <f t="shared" si="139"/>
        <v>212</v>
      </c>
      <c r="I820" s="372" t="str">
        <f t="shared" si="140"/>
        <v>21205</v>
      </c>
    </row>
    <row r="821" ht="36" hidden="1" customHeight="1" spans="1:9">
      <c r="A821" s="341">
        <v>21206</v>
      </c>
      <c r="B821" s="336" t="s">
        <v>752</v>
      </c>
      <c r="C821" s="337">
        <f t="shared" si="147"/>
        <v>0</v>
      </c>
      <c r="D821" s="494">
        <f t="shared" si="148"/>
        <v>0</v>
      </c>
      <c r="E821" s="488" t="str">
        <f t="shared" si="138"/>
        <v/>
      </c>
      <c r="F821" s="197" t="str">
        <f t="shared" si="144"/>
        <v>否</v>
      </c>
      <c r="G821" s="372" t="str">
        <f t="shared" si="143"/>
        <v>款</v>
      </c>
      <c r="H821" s="372" t="str">
        <f t="shared" si="139"/>
        <v>212</v>
      </c>
      <c r="I821" s="372" t="str">
        <f t="shared" si="140"/>
        <v>21206</v>
      </c>
    </row>
    <row r="822" ht="36" hidden="1" customHeight="1" spans="1:9">
      <c r="A822" s="341">
        <v>2120601</v>
      </c>
      <c r="B822" s="499" t="s">
        <v>753</v>
      </c>
      <c r="C822" s="395">
        <v>0</v>
      </c>
      <c r="D822" s="490">
        <f>ROUND(J822-P822,0)</f>
        <v>0</v>
      </c>
      <c r="E822" s="488" t="str">
        <f t="shared" si="138"/>
        <v/>
      </c>
      <c r="F822" s="197" t="str">
        <f t="shared" si="144"/>
        <v>否</v>
      </c>
      <c r="G822" s="372" t="str">
        <f t="shared" si="143"/>
        <v>项</v>
      </c>
      <c r="H822" s="372" t="str">
        <f t="shared" si="139"/>
        <v>212</v>
      </c>
      <c r="I822" s="372" t="str">
        <f t="shared" si="140"/>
        <v>21206</v>
      </c>
    </row>
    <row r="823" ht="36" customHeight="1" spans="1:9">
      <c r="A823" s="341">
        <v>21299</v>
      </c>
      <c r="B823" s="336" t="s">
        <v>754</v>
      </c>
      <c r="C823" s="487">
        <f t="shared" si="147"/>
        <v>0</v>
      </c>
      <c r="D823" s="487">
        <f t="shared" si="148"/>
        <v>334</v>
      </c>
      <c r="E823" s="488" t="str">
        <f t="shared" si="138"/>
        <v/>
      </c>
      <c r="F823" s="197" t="str">
        <f t="shared" si="144"/>
        <v>是</v>
      </c>
      <c r="G823" s="372" t="str">
        <f t="shared" si="143"/>
        <v>款</v>
      </c>
      <c r="H823" s="372" t="str">
        <f t="shared" si="139"/>
        <v>212</v>
      </c>
      <c r="I823" s="372" t="str">
        <f t="shared" si="140"/>
        <v>21299</v>
      </c>
    </row>
    <row r="824" ht="33" customHeight="1" spans="1:9">
      <c r="A824" s="341">
        <v>2129999</v>
      </c>
      <c r="B824" s="499" t="s">
        <v>755</v>
      </c>
      <c r="C824" s="388"/>
      <c r="D824" s="489">
        <v>334</v>
      </c>
      <c r="E824" s="488" t="str">
        <f t="shared" si="138"/>
        <v/>
      </c>
      <c r="F824" s="197" t="str">
        <f t="shared" si="144"/>
        <v>是</v>
      </c>
      <c r="G824" s="372" t="str">
        <f t="shared" si="143"/>
        <v>项</v>
      </c>
      <c r="H824" s="372" t="str">
        <f t="shared" si="139"/>
        <v>212</v>
      </c>
      <c r="I824" s="372" t="str">
        <f t="shared" si="140"/>
        <v>21299</v>
      </c>
    </row>
    <row r="825" ht="36" customHeight="1" spans="1:9">
      <c r="A825" s="349">
        <v>213</v>
      </c>
      <c r="B825" s="331" t="s">
        <v>104</v>
      </c>
      <c r="C825" s="485">
        <f>SUM(C826,C852,C875,C903,C914,C921,C927,C930)</f>
        <v>77413</v>
      </c>
      <c r="D825" s="485">
        <f>SUM(D826,D852,D875,D903,D914,D921,D927,D930)</f>
        <v>106492</v>
      </c>
      <c r="E825" s="486">
        <f t="shared" si="138"/>
        <v>0.375634583338716</v>
      </c>
      <c r="F825" s="197" t="str">
        <f t="shared" si="144"/>
        <v>是</v>
      </c>
      <c r="G825" s="372" t="str">
        <f t="shared" si="143"/>
        <v>类</v>
      </c>
      <c r="H825" s="372" t="str">
        <f t="shared" si="139"/>
        <v>213</v>
      </c>
      <c r="I825" s="372" t="str">
        <f t="shared" si="140"/>
        <v>213</v>
      </c>
    </row>
    <row r="826" ht="36" customHeight="1" spans="1:9">
      <c r="A826" s="341">
        <v>21301</v>
      </c>
      <c r="B826" s="336" t="s">
        <v>756</v>
      </c>
      <c r="C826" s="487">
        <f>SUM(C827:C851)</f>
        <v>8206</v>
      </c>
      <c r="D826" s="487">
        <f>SUM(D827:D851)</f>
        <v>12345</v>
      </c>
      <c r="E826" s="488">
        <f t="shared" si="138"/>
        <v>0.504387033877651</v>
      </c>
      <c r="F826" s="197" t="str">
        <f t="shared" si="144"/>
        <v>是</v>
      </c>
      <c r="G826" s="372" t="str">
        <f t="shared" si="143"/>
        <v>款</v>
      </c>
      <c r="H826" s="372" t="str">
        <f t="shared" si="139"/>
        <v>213</v>
      </c>
      <c r="I826" s="372" t="str">
        <f t="shared" si="140"/>
        <v>21301</v>
      </c>
    </row>
    <row r="827" ht="33" customHeight="1" spans="1:9">
      <c r="A827" s="341">
        <v>2130101</v>
      </c>
      <c r="B827" s="336" t="s">
        <v>145</v>
      </c>
      <c r="C827" s="388">
        <v>298</v>
      </c>
      <c r="D827" s="489">
        <v>292</v>
      </c>
      <c r="E827" s="488">
        <f t="shared" si="138"/>
        <v>-0.0201342281879194</v>
      </c>
      <c r="F827" s="197" t="str">
        <f t="shared" si="144"/>
        <v>是</v>
      </c>
      <c r="G827" s="372" t="str">
        <f t="shared" si="143"/>
        <v>项</v>
      </c>
      <c r="H827" s="372" t="str">
        <f t="shared" si="139"/>
        <v>213</v>
      </c>
      <c r="I827" s="372" t="str">
        <f t="shared" si="140"/>
        <v>21301</v>
      </c>
    </row>
    <row r="828" ht="33" hidden="1" customHeight="1" spans="1:9">
      <c r="A828" s="341">
        <v>2130102</v>
      </c>
      <c r="B828" s="336" t="s">
        <v>146</v>
      </c>
      <c r="C828" s="395">
        <v>0</v>
      </c>
      <c r="D828" s="490">
        <f t="shared" ref="D828:D831" si="149">ROUND(J828-P828,0)</f>
        <v>0</v>
      </c>
      <c r="E828" s="488" t="str">
        <f t="shared" si="138"/>
        <v/>
      </c>
      <c r="F828" s="197" t="str">
        <f t="shared" si="144"/>
        <v>否</v>
      </c>
      <c r="G828" s="372" t="str">
        <f t="shared" si="143"/>
        <v>项</v>
      </c>
      <c r="H828" s="372" t="str">
        <f t="shared" si="139"/>
        <v>213</v>
      </c>
      <c r="I828" s="372" t="str">
        <f t="shared" si="140"/>
        <v>21301</v>
      </c>
    </row>
    <row r="829" ht="33" hidden="1" customHeight="1" spans="1:9">
      <c r="A829" s="341">
        <v>2130103</v>
      </c>
      <c r="B829" s="336" t="s">
        <v>147</v>
      </c>
      <c r="C829" s="395">
        <v>0</v>
      </c>
      <c r="D829" s="490">
        <f t="shared" si="149"/>
        <v>0</v>
      </c>
      <c r="E829" s="488" t="str">
        <f t="shared" si="138"/>
        <v/>
      </c>
      <c r="F829" s="197" t="str">
        <f t="shared" si="144"/>
        <v>否</v>
      </c>
      <c r="G829" s="372" t="str">
        <f t="shared" si="143"/>
        <v>项</v>
      </c>
      <c r="H829" s="372" t="str">
        <f t="shared" si="139"/>
        <v>213</v>
      </c>
      <c r="I829" s="372" t="str">
        <f t="shared" si="140"/>
        <v>21301</v>
      </c>
    </row>
    <row r="830" ht="33" customHeight="1" spans="1:9">
      <c r="A830" s="341">
        <v>2130104</v>
      </c>
      <c r="B830" s="336" t="s">
        <v>154</v>
      </c>
      <c r="C830" s="388">
        <v>2800</v>
      </c>
      <c r="D830" s="489">
        <v>2728</v>
      </c>
      <c r="E830" s="488">
        <f t="shared" si="138"/>
        <v>-0.0257142857142857</v>
      </c>
      <c r="F830" s="197" t="str">
        <f t="shared" si="144"/>
        <v>是</v>
      </c>
      <c r="G830" s="372" t="str">
        <f t="shared" si="143"/>
        <v>项</v>
      </c>
      <c r="H830" s="372" t="str">
        <f t="shared" si="139"/>
        <v>213</v>
      </c>
      <c r="I830" s="372" t="str">
        <f t="shared" si="140"/>
        <v>21301</v>
      </c>
    </row>
    <row r="831" ht="33" hidden="1" customHeight="1" spans="1:9">
      <c r="A831" s="341">
        <v>2130105</v>
      </c>
      <c r="B831" s="336" t="s">
        <v>757</v>
      </c>
      <c r="C831" s="395">
        <v>0</v>
      </c>
      <c r="D831" s="490">
        <f t="shared" si="149"/>
        <v>0</v>
      </c>
      <c r="E831" s="488" t="str">
        <f t="shared" si="138"/>
        <v/>
      </c>
      <c r="F831" s="197" t="str">
        <f t="shared" si="144"/>
        <v>否</v>
      </c>
      <c r="G831" s="372" t="str">
        <f t="shared" si="143"/>
        <v>项</v>
      </c>
      <c r="H831" s="372" t="str">
        <f t="shared" si="139"/>
        <v>213</v>
      </c>
      <c r="I831" s="372" t="str">
        <f t="shared" si="140"/>
        <v>21301</v>
      </c>
    </row>
    <row r="832" ht="33" customHeight="1" spans="1:9">
      <c r="A832" s="341">
        <v>2130106</v>
      </c>
      <c r="B832" s="336" t="s">
        <v>758</v>
      </c>
      <c r="C832" s="388">
        <v>169</v>
      </c>
      <c r="D832" s="489">
        <v>450</v>
      </c>
      <c r="E832" s="488">
        <f t="shared" si="138"/>
        <v>1.66272189349112</v>
      </c>
      <c r="F832" s="197" t="str">
        <f t="shared" si="144"/>
        <v>是</v>
      </c>
      <c r="G832" s="372" t="str">
        <f t="shared" si="143"/>
        <v>项</v>
      </c>
      <c r="H832" s="372" t="str">
        <f t="shared" si="139"/>
        <v>213</v>
      </c>
      <c r="I832" s="372" t="str">
        <f t="shared" si="140"/>
        <v>21301</v>
      </c>
    </row>
    <row r="833" ht="33" customHeight="1" spans="1:9">
      <c r="A833" s="341">
        <v>2130108</v>
      </c>
      <c r="B833" s="336" t="s">
        <v>759</v>
      </c>
      <c r="C833" s="388">
        <v>158</v>
      </c>
      <c r="D833" s="489">
        <v>375</v>
      </c>
      <c r="E833" s="488">
        <f t="shared" si="138"/>
        <v>1.37341772151899</v>
      </c>
      <c r="F833" s="197" t="str">
        <f t="shared" si="144"/>
        <v>是</v>
      </c>
      <c r="G833" s="372" t="str">
        <f t="shared" si="143"/>
        <v>项</v>
      </c>
      <c r="H833" s="372" t="str">
        <f t="shared" si="139"/>
        <v>213</v>
      </c>
      <c r="I833" s="372" t="str">
        <f t="shared" si="140"/>
        <v>21301</v>
      </c>
    </row>
    <row r="834" ht="33" customHeight="1" spans="1:9">
      <c r="A834" s="341">
        <v>2130109</v>
      </c>
      <c r="B834" s="336" t="s">
        <v>760</v>
      </c>
      <c r="C834" s="388">
        <v>24</v>
      </c>
      <c r="D834" s="489"/>
      <c r="E834" s="488">
        <f t="shared" si="138"/>
        <v>-1</v>
      </c>
      <c r="F834" s="197" t="str">
        <f t="shared" si="144"/>
        <v>是</v>
      </c>
      <c r="G834" s="372" t="str">
        <f t="shared" si="143"/>
        <v>项</v>
      </c>
      <c r="H834" s="372" t="str">
        <f t="shared" si="139"/>
        <v>213</v>
      </c>
      <c r="I834" s="372" t="str">
        <f t="shared" si="140"/>
        <v>21301</v>
      </c>
    </row>
    <row r="835" ht="33" hidden="1" customHeight="1" spans="1:9">
      <c r="A835" s="341">
        <v>2130110</v>
      </c>
      <c r="B835" s="336" t="s">
        <v>761</v>
      </c>
      <c r="C835" s="395"/>
      <c r="D835" s="490"/>
      <c r="E835" s="488" t="str">
        <f t="shared" ref="E835:E872" si="150">IF(C835&lt;&gt;0,D835/C835-1,"")</f>
        <v/>
      </c>
      <c r="F835" s="197" t="str">
        <f t="shared" si="144"/>
        <v>否</v>
      </c>
      <c r="G835" s="372" t="str">
        <f t="shared" si="143"/>
        <v>项</v>
      </c>
      <c r="H835" s="372" t="str">
        <f t="shared" si="139"/>
        <v>213</v>
      </c>
      <c r="I835" s="372" t="str">
        <f t="shared" si="140"/>
        <v>21301</v>
      </c>
    </row>
    <row r="836" ht="33" customHeight="1" spans="1:9">
      <c r="A836" s="341">
        <v>2130111</v>
      </c>
      <c r="B836" s="336" t="s">
        <v>762</v>
      </c>
      <c r="C836" s="388">
        <v>6</v>
      </c>
      <c r="D836" s="489">
        <v>113</v>
      </c>
      <c r="E836" s="488">
        <f t="shared" si="150"/>
        <v>17.8333333333333</v>
      </c>
      <c r="F836" s="197" t="str">
        <f t="shared" si="144"/>
        <v>是</v>
      </c>
      <c r="G836" s="372" t="str">
        <f t="shared" si="143"/>
        <v>项</v>
      </c>
      <c r="H836" s="372" t="str">
        <f t="shared" ref="H836:H899" si="151">LEFT(A836,3)</f>
        <v>213</v>
      </c>
      <c r="I836" s="372" t="str">
        <f t="shared" ref="I836:I899" si="152">LEFT(A836,5)</f>
        <v>21301</v>
      </c>
    </row>
    <row r="837" ht="33" hidden="1" customHeight="1" spans="1:9">
      <c r="A837" s="341">
        <v>2130112</v>
      </c>
      <c r="B837" s="336" t="s">
        <v>763</v>
      </c>
      <c r="C837" s="395">
        <v>0</v>
      </c>
      <c r="D837" s="490">
        <f t="shared" ref="D837:D841" si="153">ROUND(J837-P837,0)</f>
        <v>0</v>
      </c>
      <c r="E837" s="488" t="str">
        <f t="shared" si="150"/>
        <v/>
      </c>
      <c r="F837" s="197" t="str">
        <f t="shared" si="144"/>
        <v>否</v>
      </c>
      <c r="G837" s="372" t="str">
        <f t="shared" si="143"/>
        <v>项</v>
      </c>
      <c r="H837" s="372" t="str">
        <f t="shared" si="151"/>
        <v>213</v>
      </c>
      <c r="I837" s="372" t="str">
        <f t="shared" si="152"/>
        <v>21301</v>
      </c>
    </row>
    <row r="838" ht="33" hidden="1" customHeight="1" spans="1:9">
      <c r="A838" s="341">
        <v>2130114</v>
      </c>
      <c r="B838" s="336" t="s">
        <v>764</v>
      </c>
      <c r="C838" s="395">
        <v>0</v>
      </c>
      <c r="D838" s="490">
        <f t="shared" si="153"/>
        <v>0</v>
      </c>
      <c r="E838" s="488" t="str">
        <f t="shared" si="150"/>
        <v/>
      </c>
      <c r="F838" s="197" t="str">
        <f t="shared" si="144"/>
        <v>否</v>
      </c>
      <c r="G838" s="372" t="str">
        <f t="shared" si="143"/>
        <v>项</v>
      </c>
      <c r="H838" s="372" t="str">
        <f t="shared" si="151"/>
        <v>213</v>
      </c>
      <c r="I838" s="372" t="str">
        <f t="shared" si="152"/>
        <v>21301</v>
      </c>
    </row>
    <row r="839" ht="36" customHeight="1" spans="1:9">
      <c r="A839" s="341">
        <v>2130119</v>
      </c>
      <c r="B839" s="336" t="s">
        <v>765</v>
      </c>
      <c r="C839" s="388">
        <v>108</v>
      </c>
      <c r="D839" s="489">
        <v>208</v>
      </c>
      <c r="E839" s="488">
        <f t="shared" si="150"/>
        <v>0.925925925925926</v>
      </c>
      <c r="F839" s="197" t="str">
        <f t="shared" si="144"/>
        <v>是</v>
      </c>
      <c r="G839" s="372" t="str">
        <f t="shared" si="143"/>
        <v>项</v>
      </c>
      <c r="H839" s="372" t="str">
        <f t="shared" si="151"/>
        <v>213</v>
      </c>
      <c r="I839" s="372" t="str">
        <f t="shared" si="152"/>
        <v>21301</v>
      </c>
    </row>
    <row r="840" ht="36" customHeight="1" spans="1:9">
      <c r="A840" s="341">
        <v>2130120</v>
      </c>
      <c r="B840" s="336" t="s">
        <v>766</v>
      </c>
      <c r="C840" s="388">
        <v>104</v>
      </c>
      <c r="D840" s="489">
        <v>1623</v>
      </c>
      <c r="E840" s="488">
        <f t="shared" si="150"/>
        <v>14.6057692307692</v>
      </c>
      <c r="F840" s="197" t="str">
        <f t="shared" si="144"/>
        <v>是</v>
      </c>
      <c r="G840" s="372" t="str">
        <f t="shared" si="143"/>
        <v>项</v>
      </c>
      <c r="H840" s="372" t="str">
        <f t="shared" si="151"/>
        <v>213</v>
      </c>
      <c r="I840" s="372" t="str">
        <f t="shared" si="152"/>
        <v>21301</v>
      </c>
    </row>
    <row r="841" ht="33" hidden="1" customHeight="1" spans="1:9">
      <c r="A841" s="341">
        <v>2130121</v>
      </c>
      <c r="B841" s="336" t="s">
        <v>767</v>
      </c>
      <c r="C841" s="395">
        <v>0</v>
      </c>
      <c r="D841" s="490">
        <f t="shared" si="153"/>
        <v>0</v>
      </c>
      <c r="E841" s="488" t="str">
        <f t="shared" si="150"/>
        <v/>
      </c>
      <c r="F841" s="197" t="str">
        <f t="shared" si="144"/>
        <v>否</v>
      </c>
      <c r="G841" s="372" t="str">
        <f t="shared" si="143"/>
        <v>项</v>
      </c>
      <c r="H841" s="372" t="str">
        <f t="shared" si="151"/>
        <v>213</v>
      </c>
      <c r="I841" s="372" t="str">
        <f t="shared" si="152"/>
        <v>21301</v>
      </c>
    </row>
    <row r="842" ht="33" customHeight="1" spans="1:9">
      <c r="A842" s="341">
        <v>2130122</v>
      </c>
      <c r="B842" s="336" t="s">
        <v>768</v>
      </c>
      <c r="C842" s="388">
        <v>1807</v>
      </c>
      <c r="D842" s="489">
        <v>2539</v>
      </c>
      <c r="E842" s="488">
        <f t="shared" si="150"/>
        <v>0.405091311566132</v>
      </c>
      <c r="F842" s="197" t="str">
        <f t="shared" si="144"/>
        <v>是</v>
      </c>
      <c r="G842" s="372" t="str">
        <f t="shared" si="143"/>
        <v>项</v>
      </c>
      <c r="H842" s="372" t="str">
        <f t="shared" si="151"/>
        <v>213</v>
      </c>
      <c r="I842" s="372" t="str">
        <f t="shared" si="152"/>
        <v>21301</v>
      </c>
    </row>
    <row r="843" ht="36" customHeight="1" spans="1:9">
      <c r="A843" s="341">
        <v>2130124</v>
      </c>
      <c r="B843" s="336" t="s">
        <v>769</v>
      </c>
      <c r="C843" s="388">
        <v>45</v>
      </c>
      <c r="D843" s="489">
        <v>131</v>
      </c>
      <c r="E843" s="488">
        <f t="shared" si="150"/>
        <v>1.91111111111111</v>
      </c>
      <c r="F843" s="197" t="str">
        <f t="shared" si="144"/>
        <v>是</v>
      </c>
      <c r="G843" s="372" t="str">
        <f t="shared" si="143"/>
        <v>项</v>
      </c>
      <c r="H843" s="372" t="str">
        <f t="shared" si="151"/>
        <v>213</v>
      </c>
      <c r="I843" s="372" t="str">
        <f t="shared" si="152"/>
        <v>21301</v>
      </c>
    </row>
    <row r="844" ht="33" customHeight="1" spans="1:9">
      <c r="A844" s="341">
        <v>2130125</v>
      </c>
      <c r="B844" s="336" t="s">
        <v>770</v>
      </c>
      <c r="C844" s="388">
        <v>67</v>
      </c>
      <c r="D844" s="489">
        <v>1</v>
      </c>
      <c r="E844" s="488">
        <f t="shared" si="150"/>
        <v>-0.985074626865672</v>
      </c>
      <c r="F844" s="197" t="str">
        <f t="shared" si="144"/>
        <v>是</v>
      </c>
      <c r="G844" s="372" t="str">
        <f t="shared" si="143"/>
        <v>项</v>
      </c>
      <c r="H844" s="372" t="str">
        <f t="shared" si="151"/>
        <v>213</v>
      </c>
      <c r="I844" s="372" t="str">
        <f t="shared" si="152"/>
        <v>21301</v>
      </c>
    </row>
    <row r="845" ht="33" customHeight="1" spans="1:9">
      <c r="A845" s="341">
        <v>2130126</v>
      </c>
      <c r="B845" s="336" t="s">
        <v>771</v>
      </c>
      <c r="C845" s="388">
        <v>1269</v>
      </c>
      <c r="D845" s="489">
        <v>1326</v>
      </c>
      <c r="E845" s="488">
        <f t="shared" si="150"/>
        <v>0.0449172576832151</v>
      </c>
      <c r="F845" s="197" t="str">
        <f t="shared" si="144"/>
        <v>是</v>
      </c>
      <c r="G845" s="372" t="str">
        <f t="shared" si="143"/>
        <v>项</v>
      </c>
      <c r="H845" s="372" t="str">
        <f t="shared" si="151"/>
        <v>213</v>
      </c>
      <c r="I845" s="372" t="str">
        <f t="shared" si="152"/>
        <v>21301</v>
      </c>
    </row>
    <row r="846" ht="33" customHeight="1" spans="1:9">
      <c r="A846" s="341">
        <v>2130135</v>
      </c>
      <c r="B846" s="336" t="s">
        <v>1711</v>
      </c>
      <c r="C846" s="388">
        <v>940</v>
      </c>
      <c r="D846" s="489">
        <v>1350</v>
      </c>
      <c r="E846" s="488">
        <f t="shared" si="150"/>
        <v>0.436170212765957</v>
      </c>
      <c r="F846" s="197" t="str">
        <f t="shared" si="144"/>
        <v>是</v>
      </c>
      <c r="G846" s="372" t="str">
        <f t="shared" si="143"/>
        <v>项</v>
      </c>
      <c r="H846" s="372" t="str">
        <f t="shared" si="151"/>
        <v>213</v>
      </c>
      <c r="I846" s="372" t="str">
        <f t="shared" si="152"/>
        <v>21301</v>
      </c>
    </row>
    <row r="847" ht="36" hidden="1" customHeight="1" spans="1:9">
      <c r="A847" s="341">
        <v>2130142</v>
      </c>
      <c r="B847" s="336" t="s">
        <v>1712</v>
      </c>
      <c r="C847" s="395">
        <v>0</v>
      </c>
      <c r="D847" s="490">
        <f>ROUND(J847-P847,0)</f>
        <v>0</v>
      </c>
      <c r="E847" s="488" t="str">
        <f t="shared" si="150"/>
        <v/>
      </c>
      <c r="F847" s="197" t="str">
        <f t="shared" si="144"/>
        <v>否</v>
      </c>
      <c r="G847" s="372" t="str">
        <f t="shared" si="143"/>
        <v>项</v>
      </c>
      <c r="H847" s="372" t="str">
        <f t="shared" si="151"/>
        <v>213</v>
      </c>
      <c r="I847" s="372" t="str">
        <f t="shared" si="152"/>
        <v>21301</v>
      </c>
    </row>
    <row r="848" ht="36" customHeight="1" spans="1:9">
      <c r="A848" s="341">
        <v>2130148</v>
      </c>
      <c r="B848" s="336" t="s">
        <v>1713</v>
      </c>
      <c r="C848" s="388"/>
      <c r="D848" s="489">
        <v>32</v>
      </c>
      <c r="E848" s="488" t="str">
        <f t="shared" si="150"/>
        <v/>
      </c>
      <c r="F848" s="197" t="str">
        <f t="shared" si="144"/>
        <v>是</v>
      </c>
      <c r="G848" s="372" t="str">
        <f t="shared" si="143"/>
        <v>项</v>
      </c>
      <c r="H848" s="372" t="str">
        <f t="shared" si="151"/>
        <v>213</v>
      </c>
      <c r="I848" s="372" t="str">
        <f t="shared" si="152"/>
        <v>21301</v>
      </c>
    </row>
    <row r="849" ht="36" hidden="1" customHeight="1" spans="1:9">
      <c r="A849" s="341">
        <v>2130152</v>
      </c>
      <c r="B849" s="336" t="s">
        <v>775</v>
      </c>
      <c r="C849" s="395">
        <v>0</v>
      </c>
      <c r="D849" s="490">
        <f>ROUND(J849-P849,0)</f>
        <v>0</v>
      </c>
      <c r="E849" s="488" t="str">
        <f t="shared" si="150"/>
        <v/>
      </c>
      <c r="F849" s="197" t="str">
        <f t="shared" si="144"/>
        <v>否</v>
      </c>
      <c r="G849" s="372" t="str">
        <f t="shared" si="143"/>
        <v>项</v>
      </c>
      <c r="H849" s="372" t="str">
        <f t="shared" si="151"/>
        <v>213</v>
      </c>
      <c r="I849" s="372" t="str">
        <f t="shared" si="152"/>
        <v>21301</v>
      </c>
    </row>
    <row r="850" ht="36" customHeight="1" spans="1:9">
      <c r="A850" s="341">
        <v>2130153</v>
      </c>
      <c r="B850" s="336" t="s">
        <v>1714</v>
      </c>
      <c r="C850" s="388">
        <v>327</v>
      </c>
      <c r="D850" s="489">
        <v>1157</v>
      </c>
      <c r="E850" s="488">
        <f t="shared" si="150"/>
        <v>2.53822629969419</v>
      </c>
      <c r="F850" s="197" t="str">
        <f t="shared" si="144"/>
        <v>是</v>
      </c>
      <c r="G850" s="372" t="str">
        <f t="shared" si="143"/>
        <v>项</v>
      </c>
      <c r="H850" s="372" t="str">
        <f t="shared" si="151"/>
        <v>213</v>
      </c>
      <c r="I850" s="372" t="str">
        <f t="shared" si="152"/>
        <v>21301</v>
      </c>
    </row>
    <row r="851" ht="36" customHeight="1" spans="1:9">
      <c r="A851" s="341">
        <v>2130199</v>
      </c>
      <c r="B851" s="336" t="s">
        <v>777</v>
      </c>
      <c r="C851" s="388">
        <v>84</v>
      </c>
      <c r="D851" s="489">
        <v>20</v>
      </c>
      <c r="E851" s="488">
        <f t="shared" si="150"/>
        <v>-0.761904761904762</v>
      </c>
      <c r="F851" s="197" t="str">
        <f t="shared" si="144"/>
        <v>是</v>
      </c>
      <c r="G851" s="372" t="str">
        <f t="shared" si="143"/>
        <v>项</v>
      </c>
      <c r="H851" s="372" t="str">
        <f t="shared" si="151"/>
        <v>213</v>
      </c>
      <c r="I851" s="372" t="str">
        <f t="shared" si="152"/>
        <v>21301</v>
      </c>
    </row>
    <row r="852" ht="36" customHeight="1" spans="1:9">
      <c r="A852" s="341">
        <v>21302</v>
      </c>
      <c r="B852" s="336" t="s">
        <v>778</v>
      </c>
      <c r="C852" s="487">
        <f>SUM(C853:C874)</f>
        <v>7664</v>
      </c>
      <c r="D852" s="487">
        <f>SUM(D853:D874)</f>
        <v>6865</v>
      </c>
      <c r="E852" s="488">
        <f t="shared" si="150"/>
        <v>-0.104253653444676</v>
      </c>
      <c r="F852" s="197" t="str">
        <f t="shared" si="144"/>
        <v>是</v>
      </c>
      <c r="G852" s="372" t="str">
        <f t="shared" si="143"/>
        <v>款</v>
      </c>
      <c r="H852" s="372" t="str">
        <f t="shared" si="151"/>
        <v>213</v>
      </c>
      <c r="I852" s="372" t="str">
        <f t="shared" si="152"/>
        <v>21302</v>
      </c>
    </row>
    <row r="853" ht="36" customHeight="1" spans="1:9">
      <c r="A853" s="341">
        <v>2130201</v>
      </c>
      <c r="B853" s="336" t="s">
        <v>145</v>
      </c>
      <c r="C853" s="388">
        <v>255</v>
      </c>
      <c r="D853" s="489">
        <v>464</v>
      </c>
      <c r="E853" s="488">
        <f t="shared" si="150"/>
        <v>0.819607843137255</v>
      </c>
      <c r="F853" s="197" t="str">
        <f t="shared" si="144"/>
        <v>是</v>
      </c>
      <c r="G853" s="372" t="str">
        <f t="shared" ref="G853:G872" si="154">IF(LEN(A853)=3,"类",IF(LEN(A853)=5,"款","项"))</f>
        <v>项</v>
      </c>
      <c r="H853" s="372" t="str">
        <f t="shared" si="151"/>
        <v>213</v>
      </c>
      <c r="I853" s="372" t="str">
        <f t="shared" si="152"/>
        <v>21302</v>
      </c>
    </row>
    <row r="854" ht="36" hidden="1" customHeight="1" spans="1:9">
      <c r="A854" s="341">
        <v>2130202</v>
      </c>
      <c r="B854" s="336" t="s">
        <v>146</v>
      </c>
      <c r="C854" s="395">
        <v>0</v>
      </c>
      <c r="D854" s="490">
        <f>ROUND(J854-P854,0)</f>
        <v>0</v>
      </c>
      <c r="E854" s="488" t="str">
        <f t="shared" si="150"/>
        <v/>
      </c>
      <c r="F854" s="197" t="str">
        <f t="shared" si="144"/>
        <v>否</v>
      </c>
      <c r="G854" s="372" t="str">
        <f t="shared" si="154"/>
        <v>项</v>
      </c>
      <c r="H854" s="372" t="str">
        <f t="shared" si="151"/>
        <v>213</v>
      </c>
      <c r="I854" s="372" t="str">
        <f t="shared" si="152"/>
        <v>21302</v>
      </c>
    </row>
    <row r="855" ht="33" hidden="1" customHeight="1" spans="1:9">
      <c r="A855" s="341">
        <v>2130203</v>
      </c>
      <c r="B855" s="336" t="s">
        <v>147</v>
      </c>
      <c r="C855" s="395">
        <v>0</v>
      </c>
      <c r="D855" s="490">
        <f>ROUND(J855-P855,0)</f>
        <v>0</v>
      </c>
      <c r="E855" s="488" t="str">
        <f t="shared" si="150"/>
        <v/>
      </c>
      <c r="F855" s="197" t="str">
        <f t="shared" si="144"/>
        <v>否</v>
      </c>
      <c r="G855" s="372" t="str">
        <f t="shared" si="154"/>
        <v>项</v>
      </c>
      <c r="H855" s="372" t="str">
        <f t="shared" si="151"/>
        <v>213</v>
      </c>
      <c r="I855" s="375" t="str">
        <f t="shared" si="152"/>
        <v>21302</v>
      </c>
    </row>
    <row r="856" ht="36" customHeight="1" spans="1:9">
      <c r="A856" s="341">
        <v>2130204</v>
      </c>
      <c r="B856" s="336" t="s">
        <v>779</v>
      </c>
      <c r="C856" s="388">
        <v>1839</v>
      </c>
      <c r="D856" s="489">
        <v>1778</v>
      </c>
      <c r="E856" s="488">
        <f t="shared" si="150"/>
        <v>-0.0331702011963023</v>
      </c>
      <c r="F856" s="197" t="str">
        <f t="shared" si="144"/>
        <v>是</v>
      </c>
      <c r="G856" s="372" t="str">
        <f t="shared" si="154"/>
        <v>项</v>
      </c>
      <c r="H856" s="372" t="str">
        <f t="shared" si="151"/>
        <v>213</v>
      </c>
      <c r="I856" s="372" t="str">
        <f t="shared" si="152"/>
        <v>21302</v>
      </c>
    </row>
    <row r="857" ht="36" customHeight="1" spans="1:9">
      <c r="A857" s="341">
        <v>2130205</v>
      </c>
      <c r="B857" s="336" t="s">
        <v>780</v>
      </c>
      <c r="C857" s="388">
        <v>481</v>
      </c>
      <c r="D857" s="489">
        <v>466</v>
      </c>
      <c r="E857" s="488">
        <f t="shared" si="150"/>
        <v>-0.0311850311850311</v>
      </c>
      <c r="F857" s="197" t="str">
        <f t="shared" ref="F857:F920" si="155">IF(LEN(A857)=3,"是",IF(B857&lt;&gt;"",IF(SUM(C857:D857)&lt;&gt;0,"是","否"),"是"))</f>
        <v>是</v>
      </c>
      <c r="G857" s="372" t="str">
        <f t="shared" si="154"/>
        <v>项</v>
      </c>
      <c r="H857" s="372" t="str">
        <f t="shared" si="151"/>
        <v>213</v>
      </c>
      <c r="I857" s="372" t="str">
        <f t="shared" si="152"/>
        <v>21302</v>
      </c>
    </row>
    <row r="858" ht="33" customHeight="1" spans="1:9">
      <c r="A858" s="341">
        <v>2130206</v>
      </c>
      <c r="B858" s="336" t="s">
        <v>781</v>
      </c>
      <c r="C858" s="388">
        <v>88</v>
      </c>
      <c r="D858" s="489">
        <v>88</v>
      </c>
      <c r="E858" s="488">
        <f t="shared" si="150"/>
        <v>0</v>
      </c>
      <c r="F858" s="197" t="str">
        <f t="shared" si="155"/>
        <v>是</v>
      </c>
      <c r="G858" s="372" t="str">
        <f t="shared" si="154"/>
        <v>项</v>
      </c>
      <c r="H858" s="372" t="str">
        <f t="shared" si="151"/>
        <v>213</v>
      </c>
      <c r="I858" s="372" t="str">
        <f t="shared" si="152"/>
        <v>21302</v>
      </c>
    </row>
    <row r="859" ht="33" customHeight="1" spans="1:9">
      <c r="A859" s="341">
        <v>2130207</v>
      </c>
      <c r="B859" s="336" t="s">
        <v>782</v>
      </c>
      <c r="C859" s="388">
        <v>133</v>
      </c>
      <c r="D859" s="489">
        <v>47</v>
      </c>
      <c r="E859" s="488">
        <f t="shared" si="150"/>
        <v>-0.646616541353384</v>
      </c>
      <c r="F859" s="197" t="str">
        <f t="shared" si="155"/>
        <v>是</v>
      </c>
      <c r="G859" s="372" t="str">
        <f t="shared" si="154"/>
        <v>项</v>
      </c>
      <c r="H859" s="372" t="str">
        <f t="shared" si="151"/>
        <v>213</v>
      </c>
      <c r="I859" s="372" t="str">
        <f t="shared" si="152"/>
        <v>21302</v>
      </c>
    </row>
    <row r="860" ht="33" customHeight="1" spans="1:9">
      <c r="A860" s="341">
        <v>2130209</v>
      </c>
      <c r="B860" s="336" t="s">
        <v>783</v>
      </c>
      <c r="C860" s="388">
        <v>1000</v>
      </c>
      <c r="D860" s="489">
        <v>672</v>
      </c>
      <c r="E860" s="488">
        <f t="shared" si="150"/>
        <v>-0.328</v>
      </c>
      <c r="F860" s="197" t="str">
        <f t="shared" si="155"/>
        <v>是</v>
      </c>
      <c r="G860" s="372" t="str">
        <f t="shared" si="154"/>
        <v>项</v>
      </c>
      <c r="H860" s="372" t="str">
        <f t="shared" si="151"/>
        <v>213</v>
      </c>
      <c r="I860" s="372" t="str">
        <f t="shared" si="152"/>
        <v>21302</v>
      </c>
    </row>
    <row r="861" ht="36" customHeight="1" spans="1:9">
      <c r="A861" s="341">
        <v>2130211</v>
      </c>
      <c r="B861" s="336" t="s">
        <v>785</v>
      </c>
      <c r="C861" s="388">
        <v>2</v>
      </c>
      <c r="D861" s="489"/>
      <c r="E861" s="488">
        <f t="shared" si="150"/>
        <v>-1</v>
      </c>
      <c r="F861" s="197" t="str">
        <f t="shared" si="155"/>
        <v>是</v>
      </c>
      <c r="G861" s="372" t="str">
        <f t="shared" si="154"/>
        <v>项</v>
      </c>
      <c r="H861" s="372" t="str">
        <f t="shared" si="151"/>
        <v>213</v>
      </c>
      <c r="I861" s="372" t="str">
        <f t="shared" si="152"/>
        <v>21302</v>
      </c>
    </row>
    <row r="862" ht="36" hidden="1" customHeight="1" spans="1:9">
      <c r="A862" s="341">
        <v>2130212</v>
      </c>
      <c r="B862" s="336" t="s">
        <v>786</v>
      </c>
      <c r="C862" s="395">
        <v>0</v>
      </c>
      <c r="D862" s="490">
        <f t="shared" ref="D862:D865" si="156">ROUND(J862-P862,0)</f>
        <v>0</v>
      </c>
      <c r="E862" s="488" t="str">
        <f t="shared" si="150"/>
        <v/>
      </c>
      <c r="F862" s="197" t="str">
        <f t="shared" si="155"/>
        <v>否</v>
      </c>
      <c r="G862" s="372" t="str">
        <f t="shared" si="154"/>
        <v>项</v>
      </c>
      <c r="H862" s="372" t="str">
        <f t="shared" si="151"/>
        <v>213</v>
      </c>
      <c r="I862" s="372" t="str">
        <f t="shared" si="152"/>
        <v>21302</v>
      </c>
    </row>
    <row r="863" ht="33" customHeight="1" spans="1:9">
      <c r="A863" s="341">
        <v>2130213</v>
      </c>
      <c r="B863" s="336" t="s">
        <v>787</v>
      </c>
      <c r="C863" s="388">
        <v>10</v>
      </c>
      <c r="D863" s="489"/>
      <c r="E863" s="488">
        <f t="shared" si="150"/>
        <v>-1</v>
      </c>
      <c r="F863" s="197" t="str">
        <f t="shared" si="155"/>
        <v>是</v>
      </c>
      <c r="G863" s="372" t="str">
        <f t="shared" si="154"/>
        <v>项</v>
      </c>
      <c r="H863" s="372" t="str">
        <f t="shared" si="151"/>
        <v>213</v>
      </c>
      <c r="I863" s="372" t="str">
        <f t="shared" si="152"/>
        <v>21302</v>
      </c>
    </row>
    <row r="864" ht="33" hidden="1" customHeight="1" spans="1:9">
      <c r="A864" s="341">
        <v>2130217</v>
      </c>
      <c r="B864" s="336" t="s">
        <v>788</v>
      </c>
      <c r="C864" s="395">
        <v>0</v>
      </c>
      <c r="D864" s="490">
        <f t="shared" si="156"/>
        <v>0</v>
      </c>
      <c r="E864" s="488" t="str">
        <f t="shared" si="150"/>
        <v/>
      </c>
      <c r="F864" s="197" t="str">
        <f t="shared" si="155"/>
        <v>否</v>
      </c>
      <c r="G864" s="372" t="str">
        <f t="shared" si="154"/>
        <v>项</v>
      </c>
      <c r="H864" s="372" t="str">
        <f t="shared" si="151"/>
        <v>213</v>
      </c>
      <c r="I864" s="372" t="str">
        <f t="shared" si="152"/>
        <v>21302</v>
      </c>
    </row>
    <row r="865" ht="33" hidden="1" customHeight="1" spans="1:9">
      <c r="A865" s="341">
        <v>2130220</v>
      </c>
      <c r="B865" s="336" t="s">
        <v>789</v>
      </c>
      <c r="C865" s="395">
        <v>0</v>
      </c>
      <c r="D865" s="490">
        <f t="shared" si="156"/>
        <v>0</v>
      </c>
      <c r="E865" s="488" t="str">
        <f t="shared" si="150"/>
        <v/>
      </c>
      <c r="F865" s="197" t="str">
        <f t="shared" si="155"/>
        <v>否</v>
      </c>
      <c r="G865" s="372" t="str">
        <f t="shared" si="154"/>
        <v>项</v>
      </c>
      <c r="H865" s="372" t="str">
        <f t="shared" si="151"/>
        <v>213</v>
      </c>
      <c r="I865" s="372" t="str">
        <f t="shared" si="152"/>
        <v>21302</v>
      </c>
    </row>
    <row r="866" ht="33" customHeight="1" spans="1:9">
      <c r="A866" s="341">
        <v>2130221</v>
      </c>
      <c r="B866" s="336" t="s">
        <v>790</v>
      </c>
      <c r="C866" s="388">
        <v>120</v>
      </c>
      <c r="D866" s="489">
        <v>6</v>
      </c>
      <c r="E866" s="488">
        <f t="shared" si="150"/>
        <v>-0.95</v>
      </c>
      <c r="F866" s="197" t="str">
        <f t="shared" si="155"/>
        <v>是</v>
      </c>
      <c r="G866" s="372" t="str">
        <f t="shared" si="154"/>
        <v>项</v>
      </c>
      <c r="H866" s="372" t="str">
        <f t="shared" si="151"/>
        <v>213</v>
      </c>
      <c r="I866" s="372" t="str">
        <f t="shared" si="152"/>
        <v>21302</v>
      </c>
    </row>
    <row r="867" ht="36" hidden="1" customHeight="1" spans="1:9">
      <c r="A867" s="341">
        <v>2130223</v>
      </c>
      <c r="B867" s="336" t="s">
        <v>791</v>
      </c>
      <c r="C867" s="395">
        <v>0</v>
      </c>
      <c r="D867" s="490">
        <f t="shared" ref="D867:D869" si="157">ROUND(J867-P867,0)</f>
        <v>0</v>
      </c>
      <c r="E867" s="488" t="str">
        <f t="shared" si="150"/>
        <v/>
      </c>
      <c r="F867" s="197" t="str">
        <f t="shared" si="155"/>
        <v>否</v>
      </c>
      <c r="G867" s="372" t="str">
        <f t="shared" si="154"/>
        <v>项</v>
      </c>
      <c r="H867" s="372" t="str">
        <f t="shared" si="151"/>
        <v>213</v>
      </c>
      <c r="I867" s="372" t="str">
        <f t="shared" si="152"/>
        <v>21302</v>
      </c>
    </row>
    <row r="868" ht="33" hidden="1" customHeight="1" spans="1:9">
      <c r="A868" s="341">
        <v>2130226</v>
      </c>
      <c r="B868" s="336" t="s">
        <v>792</v>
      </c>
      <c r="C868" s="395">
        <v>0</v>
      </c>
      <c r="D868" s="490">
        <f t="shared" si="157"/>
        <v>0</v>
      </c>
      <c r="E868" s="488" t="str">
        <f t="shared" si="150"/>
        <v/>
      </c>
      <c r="F868" s="197" t="str">
        <f t="shared" si="155"/>
        <v>否</v>
      </c>
      <c r="G868" s="372" t="str">
        <f t="shared" si="154"/>
        <v>项</v>
      </c>
      <c r="H868" s="372" t="str">
        <f t="shared" si="151"/>
        <v>213</v>
      </c>
      <c r="I868" s="372" t="str">
        <f t="shared" si="152"/>
        <v>21302</v>
      </c>
    </row>
    <row r="869" ht="36" hidden="1" customHeight="1" spans="1:9">
      <c r="A869" s="341">
        <v>2130227</v>
      </c>
      <c r="B869" s="336" t="s">
        <v>793</v>
      </c>
      <c r="C869" s="395">
        <v>0</v>
      </c>
      <c r="D869" s="490">
        <f t="shared" si="157"/>
        <v>0</v>
      </c>
      <c r="E869" s="488" t="str">
        <f t="shared" si="150"/>
        <v/>
      </c>
      <c r="F869" s="197" t="str">
        <f t="shared" si="155"/>
        <v>否</v>
      </c>
      <c r="G869" s="372" t="str">
        <f t="shared" si="154"/>
        <v>项</v>
      </c>
      <c r="H869" s="372" t="str">
        <f t="shared" si="151"/>
        <v>213</v>
      </c>
      <c r="I869" s="372" t="str">
        <f t="shared" si="152"/>
        <v>21302</v>
      </c>
    </row>
    <row r="870" ht="36" customHeight="1" spans="1:9">
      <c r="A870" s="341">
        <v>2130234</v>
      </c>
      <c r="B870" s="336" t="s">
        <v>795</v>
      </c>
      <c r="C870" s="388">
        <v>68</v>
      </c>
      <c r="D870" s="489">
        <v>93</v>
      </c>
      <c r="E870" s="488">
        <f t="shared" si="150"/>
        <v>0.367647058823529</v>
      </c>
      <c r="F870" s="197" t="str">
        <f t="shared" si="155"/>
        <v>是</v>
      </c>
      <c r="G870" s="372" t="str">
        <f t="shared" si="154"/>
        <v>项</v>
      </c>
      <c r="H870" s="372" t="str">
        <f t="shared" si="151"/>
        <v>213</v>
      </c>
      <c r="I870" s="372" t="str">
        <f t="shared" si="152"/>
        <v>21302</v>
      </c>
    </row>
    <row r="871" ht="36" hidden="1" customHeight="1" spans="1:9">
      <c r="A871" s="341">
        <v>2130236</v>
      </c>
      <c r="B871" s="336" t="s">
        <v>797</v>
      </c>
      <c r="C871" s="395">
        <v>0</v>
      </c>
      <c r="D871" s="490">
        <f>ROUND(J871-P871,0)</f>
        <v>0</v>
      </c>
      <c r="E871" s="488" t="str">
        <f t="shared" si="150"/>
        <v/>
      </c>
      <c r="F871" s="197" t="str">
        <f t="shared" si="155"/>
        <v>否</v>
      </c>
      <c r="G871" s="372" t="str">
        <f t="shared" si="154"/>
        <v>项</v>
      </c>
      <c r="H871" s="372" t="str">
        <f t="shared" si="151"/>
        <v>213</v>
      </c>
      <c r="I871" s="372" t="str">
        <f t="shared" si="152"/>
        <v>21302</v>
      </c>
    </row>
    <row r="872" ht="36" hidden="1" customHeight="1" spans="1:9">
      <c r="A872" s="341">
        <v>2130237</v>
      </c>
      <c r="B872" s="336" t="s">
        <v>763</v>
      </c>
      <c r="C872" s="395">
        <v>0</v>
      </c>
      <c r="D872" s="490">
        <f>ROUND(J872-P872,0)</f>
        <v>0</v>
      </c>
      <c r="E872" s="488" t="str">
        <f t="shared" si="150"/>
        <v/>
      </c>
      <c r="F872" s="197" t="str">
        <f t="shared" si="155"/>
        <v>否</v>
      </c>
      <c r="G872" s="372" t="str">
        <f t="shared" si="154"/>
        <v>项</v>
      </c>
      <c r="H872" s="372" t="str">
        <f t="shared" si="151"/>
        <v>213</v>
      </c>
      <c r="I872" s="372" t="str">
        <f t="shared" si="152"/>
        <v>21302</v>
      </c>
    </row>
    <row r="873" ht="33" customHeight="1" spans="1:9">
      <c r="A873" s="341">
        <v>2130238</v>
      </c>
      <c r="B873" s="336" t="s">
        <v>1715</v>
      </c>
      <c r="C873" s="388">
        <v>604</v>
      </c>
      <c r="D873" s="489">
        <v>30</v>
      </c>
      <c r="E873" s="488"/>
      <c r="F873" s="197" t="str">
        <f t="shared" si="155"/>
        <v>是</v>
      </c>
      <c r="G873" s="372" t="s">
        <v>1667</v>
      </c>
      <c r="H873" s="372" t="str">
        <f t="shared" si="151"/>
        <v>213</v>
      </c>
      <c r="I873" s="372" t="str">
        <f t="shared" si="152"/>
        <v>21302</v>
      </c>
    </row>
    <row r="874" ht="33" customHeight="1" spans="1:9">
      <c r="A874" s="341">
        <v>2130299</v>
      </c>
      <c r="B874" s="336" t="s">
        <v>798</v>
      </c>
      <c r="C874" s="388">
        <v>3064</v>
      </c>
      <c r="D874" s="489">
        <v>3221</v>
      </c>
      <c r="E874" s="488">
        <f t="shared" ref="E874:E937" si="158">IF(C874&lt;&gt;0,D874/C874-1,"")</f>
        <v>0.0512402088772845</v>
      </c>
      <c r="F874" s="197" t="str">
        <f t="shared" si="155"/>
        <v>是</v>
      </c>
      <c r="G874" s="372" t="str">
        <f t="shared" ref="G874:G937" si="159">IF(LEN(A874)=3,"类",IF(LEN(A874)=5,"款","项"))</f>
        <v>项</v>
      </c>
      <c r="H874" s="372" t="str">
        <f t="shared" si="151"/>
        <v>213</v>
      </c>
      <c r="I874" s="372" t="str">
        <f t="shared" si="152"/>
        <v>21302</v>
      </c>
    </row>
    <row r="875" ht="36" customHeight="1" spans="1:9">
      <c r="A875" s="341">
        <v>21303</v>
      </c>
      <c r="B875" s="336" t="s">
        <v>799</v>
      </c>
      <c r="C875" s="487">
        <f>SUM(C876:C902)</f>
        <v>5194</v>
      </c>
      <c r="D875" s="487">
        <f>SUM(D876:D902)</f>
        <v>21708</v>
      </c>
      <c r="E875" s="488">
        <f t="shared" si="158"/>
        <v>3.17943781286099</v>
      </c>
      <c r="F875" s="197" t="str">
        <f t="shared" si="155"/>
        <v>是</v>
      </c>
      <c r="G875" s="372" t="str">
        <f t="shared" si="159"/>
        <v>款</v>
      </c>
      <c r="H875" s="372" t="str">
        <f t="shared" si="151"/>
        <v>213</v>
      </c>
      <c r="I875" s="372" t="str">
        <f t="shared" si="152"/>
        <v>21303</v>
      </c>
    </row>
    <row r="876" ht="36" customHeight="1" spans="1:9">
      <c r="A876" s="341">
        <v>2130301</v>
      </c>
      <c r="B876" s="336" t="s">
        <v>145</v>
      </c>
      <c r="C876" s="388">
        <v>240</v>
      </c>
      <c r="D876" s="489">
        <v>202</v>
      </c>
      <c r="E876" s="488">
        <f t="shared" si="158"/>
        <v>-0.158333333333333</v>
      </c>
      <c r="F876" s="197" t="str">
        <f t="shared" si="155"/>
        <v>是</v>
      </c>
      <c r="G876" s="372" t="str">
        <f t="shared" si="159"/>
        <v>项</v>
      </c>
      <c r="H876" s="372" t="str">
        <f t="shared" si="151"/>
        <v>213</v>
      </c>
      <c r="I876" s="372" t="str">
        <f t="shared" si="152"/>
        <v>21303</v>
      </c>
    </row>
    <row r="877" ht="36" hidden="1" customHeight="1" spans="1:9">
      <c r="A877" s="341">
        <v>2130302</v>
      </c>
      <c r="B877" s="336" t="s">
        <v>146</v>
      </c>
      <c r="C877" s="395">
        <v>0</v>
      </c>
      <c r="D877" s="490">
        <f>ROUND(J877-P877,0)</f>
        <v>0</v>
      </c>
      <c r="E877" s="488" t="str">
        <f t="shared" si="158"/>
        <v/>
      </c>
      <c r="F877" s="197" t="str">
        <f t="shared" si="155"/>
        <v>否</v>
      </c>
      <c r="G877" s="372" t="str">
        <f t="shared" si="159"/>
        <v>项</v>
      </c>
      <c r="H877" s="372" t="str">
        <f t="shared" si="151"/>
        <v>213</v>
      </c>
      <c r="I877" s="372" t="str">
        <f t="shared" si="152"/>
        <v>21303</v>
      </c>
    </row>
    <row r="878" ht="36" hidden="1" customHeight="1" spans="1:9">
      <c r="A878" s="341">
        <v>2130303</v>
      </c>
      <c r="B878" s="336" t="s">
        <v>147</v>
      </c>
      <c r="C878" s="395">
        <v>0</v>
      </c>
      <c r="D878" s="490">
        <f>ROUND(J878-P878,0)</f>
        <v>0</v>
      </c>
      <c r="E878" s="488" t="str">
        <f t="shared" si="158"/>
        <v/>
      </c>
      <c r="F878" s="197" t="str">
        <f t="shared" si="155"/>
        <v>否</v>
      </c>
      <c r="G878" s="372" t="str">
        <f t="shared" si="159"/>
        <v>项</v>
      </c>
      <c r="H878" s="372" t="str">
        <f t="shared" si="151"/>
        <v>213</v>
      </c>
      <c r="I878" s="372" t="str">
        <f t="shared" si="152"/>
        <v>21303</v>
      </c>
    </row>
    <row r="879" ht="33" customHeight="1" spans="1:9">
      <c r="A879" s="341">
        <v>2130304</v>
      </c>
      <c r="B879" s="336" t="s">
        <v>800</v>
      </c>
      <c r="C879" s="388">
        <v>1502</v>
      </c>
      <c r="D879" s="489">
        <v>1418</v>
      </c>
      <c r="E879" s="488">
        <f t="shared" si="158"/>
        <v>-0.0559254327563249</v>
      </c>
      <c r="F879" s="197" t="str">
        <f t="shared" si="155"/>
        <v>是</v>
      </c>
      <c r="G879" s="372" t="str">
        <f t="shared" si="159"/>
        <v>项</v>
      </c>
      <c r="H879" s="372" t="str">
        <f t="shared" si="151"/>
        <v>213</v>
      </c>
      <c r="I879" s="372" t="str">
        <f t="shared" si="152"/>
        <v>21303</v>
      </c>
    </row>
    <row r="880" ht="36" customHeight="1" spans="1:9">
      <c r="A880" s="341">
        <v>2130305</v>
      </c>
      <c r="B880" s="336" t="s">
        <v>801</v>
      </c>
      <c r="C880" s="388">
        <v>1947</v>
      </c>
      <c r="D880" s="489">
        <v>16071</v>
      </c>
      <c r="E880" s="488">
        <f t="shared" si="158"/>
        <v>7.25423728813559</v>
      </c>
      <c r="F880" s="197" t="str">
        <f t="shared" si="155"/>
        <v>是</v>
      </c>
      <c r="G880" s="372" t="str">
        <f t="shared" si="159"/>
        <v>项</v>
      </c>
      <c r="H880" s="372" t="str">
        <f t="shared" si="151"/>
        <v>213</v>
      </c>
      <c r="I880" s="372" t="str">
        <f t="shared" si="152"/>
        <v>21303</v>
      </c>
    </row>
    <row r="881" ht="36" customHeight="1" spans="1:9">
      <c r="A881" s="341">
        <v>2130306</v>
      </c>
      <c r="B881" s="336" t="s">
        <v>802</v>
      </c>
      <c r="C881" s="388">
        <v>11</v>
      </c>
      <c r="D881" s="489">
        <v>99</v>
      </c>
      <c r="E881" s="488">
        <f t="shared" si="158"/>
        <v>8</v>
      </c>
      <c r="F881" s="197" t="str">
        <f t="shared" si="155"/>
        <v>是</v>
      </c>
      <c r="G881" s="372" t="str">
        <f t="shared" si="159"/>
        <v>项</v>
      </c>
      <c r="H881" s="372" t="str">
        <f t="shared" si="151"/>
        <v>213</v>
      </c>
      <c r="I881" s="372" t="str">
        <f t="shared" si="152"/>
        <v>21303</v>
      </c>
    </row>
    <row r="882" ht="36" customHeight="1" spans="1:9">
      <c r="A882" s="341">
        <v>2130307</v>
      </c>
      <c r="B882" s="336" t="s">
        <v>803</v>
      </c>
      <c r="C882" s="388"/>
      <c r="D882" s="489">
        <v>5</v>
      </c>
      <c r="E882" s="488" t="str">
        <f t="shared" si="158"/>
        <v/>
      </c>
      <c r="F882" s="197" t="str">
        <f t="shared" si="155"/>
        <v>是</v>
      </c>
      <c r="G882" s="372" t="str">
        <f t="shared" si="159"/>
        <v>项</v>
      </c>
      <c r="H882" s="372" t="str">
        <f t="shared" si="151"/>
        <v>213</v>
      </c>
      <c r="I882" s="372" t="str">
        <f t="shared" si="152"/>
        <v>21303</v>
      </c>
    </row>
    <row r="883" ht="33" hidden="1" customHeight="1" spans="1:9">
      <c r="A883" s="341">
        <v>2130308</v>
      </c>
      <c r="B883" s="336" t="s">
        <v>804</v>
      </c>
      <c r="C883" s="395">
        <v>0</v>
      </c>
      <c r="D883" s="490">
        <f t="shared" ref="D883:D888" si="160">ROUND(J883-P883,0)</f>
        <v>0</v>
      </c>
      <c r="E883" s="488" t="str">
        <f t="shared" si="158"/>
        <v/>
      </c>
      <c r="F883" s="197" t="str">
        <f t="shared" si="155"/>
        <v>否</v>
      </c>
      <c r="G883" s="372" t="str">
        <f t="shared" si="159"/>
        <v>项</v>
      </c>
      <c r="H883" s="372" t="str">
        <f t="shared" si="151"/>
        <v>213</v>
      </c>
      <c r="I883" s="372" t="str">
        <f t="shared" si="152"/>
        <v>21303</v>
      </c>
    </row>
    <row r="884" ht="36" customHeight="1" spans="1:9">
      <c r="A884" s="341">
        <v>2130309</v>
      </c>
      <c r="B884" s="336" t="s">
        <v>805</v>
      </c>
      <c r="C884" s="388">
        <v>36</v>
      </c>
      <c r="D884" s="489"/>
      <c r="E884" s="488">
        <f t="shared" si="158"/>
        <v>-1</v>
      </c>
      <c r="F884" s="197" t="str">
        <f t="shared" si="155"/>
        <v>是</v>
      </c>
      <c r="G884" s="372" t="str">
        <f t="shared" si="159"/>
        <v>项</v>
      </c>
      <c r="H884" s="372" t="str">
        <f t="shared" si="151"/>
        <v>213</v>
      </c>
      <c r="I884" s="372" t="str">
        <f t="shared" si="152"/>
        <v>21303</v>
      </c>
    </row>
    <row r="885" ht="36" customHeight="1" spans="1:9">
      <c r="A885" s="341">
        <v>2130310</v>
      </c>
      <c r="B885" s="336" t="s">
        <v>806</v>
      </c>
      <c r="C885" s="388">
        <v>1028</v>
      </c>
      <c r="D885" s="489">
        <v>2085</v>
      </c>
      <c r="E885" s="488">
        <f t="shared" si="158"/>
        <v>1.02821011673152</v>
      </c>
      <c r="F885" s="197" t="str">
        <f t="shared" si="155"/>
        <v>是</v>
      </c>
      <c r="G885" s="372" t="str">
        <f t="shared" si="159"/>
        <v>项</v>
      </c>
      <c r="H885" s="372" t="str">
        <f t="shared" si="151"/>
        <v>213</v>
      </c>
      <c r="I885" s="372" t="str">
        <f t="shared" si="152"/>
        <v>21303</v>
      </c>
    </row>
    <row r="886" ht="33" customHeight="1" spans="1:9">
      <c r="A886" s="341">
        <v>2130311</v>
      </c>
      <c r="B886" s="336" t="s">
        <v>807</v>
      </c>
      <c r="C886" s="388">
        <v>52</v>
      </c>
      <c r="D886" s="489">
        <v>41</v>
      </c>
      <c r="E886" s="488">
        <f t="shared" si="158"/>
        <v>-0.211538461538462</v>
      </c>
      <c r="F886" s="197" t="str">
        <f t="shared" si="155"/>
        <v>是</v>
      </c>
      <c r="G886" s="372" t="str">
        <f t="shared" si="159"/>
        <v>项</v>
      </c>
      <c r="H886" s="372" t="str">
        <f t="shared" si="151"/>
        <v>213</v>
      </c>
      <c r="I886" s="372" t="str">
        <f t="shared" si="152"/>
        <v>21303</v>
      </c>
    </row>
    <row r="887" ht="33" hidden="1" customHeight="1" spans="1:9">
      <c r="A887" s="341">
        <v>2130312</v>
      </c>
      <c r="B887" s="336" t="s">
        <v>808</v>
      </c>
      <c r="C887" s="395">
        <v>0</v>
      </c>
      <c r="D887" s="490">
        <f t="shared" si="160"/>
        <v>0</v>
      </c>
      <c r="E887" s="488" t="str">
        <f t="shared" si="158"/>
        <v/>
      </c>
      <c r="F887" s="197" t="str">
        <f t="shared" si="155"/>
        <v>否</v>
      </c>
      <c r="G887" s="372" t="str">
        <f t="shared" si="159"/>
        <v>项</v>
      </c>
      <c r="H887" s="372" t="str">
        <f t="shared" si="151"/>
        <v>213</v>
      </c>
      <c r="I887" s="372" t="str">
        <f t="shared" si="152"/>
        <v>21303</v>
      </c>
    </row>
    <row r="888" ht="33" hidden="1" customHeight="1" spans="1:9">
      <c r="A888" s="341">
        <v>2130313</v>
      </c>
      <c r="B888" s="336" t="s">
        <v>809</v>
      </c>
      <c r="C888" s="395">
        <v>0</v>
      </c>
      <c r="D888" s="490">
        <f t="shared" si="160"/>
        <v>0</v>
      </c>
      <c r="E888" s="488" t="str">
        <f t="shared" si="158"/>
        <v/>
      </c>
      <c r="F888" s="197" t="str">
        <f t="shared" si="155"/>
        <v>否</v>
      </c>
      <c r="G888" s="372" t="str">
        <f t="shared" si="159"/>
        <v>项</v>
      </c>
      <c r="H888" s="372" t="str">
        <f t="shared" si="151"/>
        <v>213</v>
      </c>
      <c r="I888" s="372" t="str">
        <f t="shared" si="152"/>
        <v>21303</v>
      </c>
    </row>
    <row r="889" ht="36" customHeight="1" spans="1:9">
      <c r="A889" s="341">
        <v>2130314</v>
      </c>
      <c r="B889" s="336" t="s">
        <v>810</v>
      </c>
      <c r="C889" s="388">
        <v>74</v>
      </c>
      <c r="D889" s="489">
        <v>254</v>
      </c>
      <c r="E889" s="488">
        <f t="shared" si="158"/>
        <v>2.43243243243243</v>
      </c>
      <c r="F889" s="197" t="str">
        <f t="shared" si="155"/>
        <v>是</v>
      </c>
      <c r="G889" s="372" t="str">
        <f t="shared" si="159"/>
        <v>项</v>
      </c>
      <c r="H889" s="372" t="str">
        <f t="shared" si="151"/>
        <v>213</v>
      </c>
      <c r="I889" s="372" t="str">
        <f t="shared" si="152"/>
        <v>21303</v>
      </c>
    </row>
    <row r="890" ht="36" customHeight="1" spans="1:9">
      <c r="A890" s="341">
        <v>2130315</v>
      </c>
      <c r="B890" s="336" t="s">
        <v>811</v>
      </c>
      <c r="C890" s="388">
        <v>137</v>
      </c>
      <c r="D890" s="489">
        <v>122</v>
      </c>
      <c r="E890" s="488">
        <f t="shared" si="158"/>
        <v>-0.10948905109489</v>
      </c>
      <c r="F890" s="197" t="str">
        <f t="shared" si="155"/>
        <v>是</v>
      </c>
      <c r="G890" s="372" t="str">
        <f t="shared" si="159"/>
        <v>项</v>
      </c>
      <c r="H890" s="372" t="str">
        <f t="shared" si="151"/>
        <v>213</v>
      </c>
      <c r="I890" s="372" t="str">
        <f t="shared" si="152"/>
        <v>21303</v>
      </c>
    </row>
    <row r="891" ht="33" customHeight="1" spans="1:9">
      <c r="A891" s="341">
        <v>2130316</v>
      </c>
      <c r="B891" s="336" t="s">
        <v>812</v>
      </c>
      <c r="C891" s="388"/>
      <c r="D891" s="489">
        <v>81</v>
      </c>
      <c r="E891" s="488" t="str">
        <f t="shared" si="158"/>
        <v/>
      </c>
      <c r="F891" s="197" t="str">
        <f t="shared" si="155"/>
        <v>是</v>
      </c>
      <c r="G891" s="372" t="str">
        <f t="shared" si="159"/>
        <v>项</v>
      </c>
      <c r="H891" s="372" t="str">
        <f t="shared" si="151"/>
        <v>213</v>
      </c>
      <c r="I891" s="372" t="str">
        <f t="shared" si="152"/>
        <v>21303</v>
      </c>
    </row>
    <row r="892" ht="33" hidden="1" customHeight="1" spans="1:9">
      <c r="A892" s="341">
        <v>2130317</v>
      </c>
      <c r="B892" s="336" t="s">
        <v>813</v>
      </c>
      <c r="C892" s="395">
        <v>0</v>
      </c>
      <c r="D892" s="490">
        <f t="shared" ref="D892:D898" si="161">ROUND(J892-P892,0)</f>
        <v>0</v>
      </c>
      <c r="E892" s="488" t="str">
        <f t="shared" si="158"/>
        <v/>
      </c>
      <c r="F892" s="197" t="str">
        <f t="shared" si="155"/>
        <v>否</v>
      </c>
      <c r="G892" s="372" t="str">
        <f t="shared" si="159"/>
        <v>项</v>
      </c>
      <c r="H892" s="372" t="str">
        <f t="shared" si="151"/>
        <v>213</v>
      </c>
      <c r="I892" s="372" t="str">
        <f t="shared" si="152"/>
        <v>21303</v>
      </c>
    </row>
    <row r="893" ht="33" hidden="1" customHeight="1" spans="1:9">
      <c r="A893" s="341">
        <v>2130318</v>
      </c>
      <c r="B893" s="336" t="s">
        <v>814</v>
      </c>
      <c r="C893" s="395">
        <v>0</v>
      </c>
      <c r="D893" s="490">
        <f t="shared" si="161"/>
        <v>0</v>
      </c>
      <c r="E893" s="488" t="str">
        <f t="shared" si="158"/>
        <v/>
      </c>
      <c r="F893" s="197" t="str">
        <f t="shared" si="155"/>
        <v>否</v>
      </c>
      <c r="G893" s="372" t="str">
        <f t="shared" si="159"/>
        <v>项</v>
      </c>
      <c r="H893" s="372" t="str">
        <f t="shared" si="151"/>
        <v>213</v>
      </c>
      <c r="I893" s="372" t="str">
        <f t="shared" si="152"/>
        <v>21303</v>
      </c>
    </row>
    <row r="894" ht="33" customHeight="1" spans="1:9">
      <c r="A894" s="341">
        <v>2130319</v>
      </c>
      <c r="B894" s="336" t="s">
        <v>815</v>
      </c>
      <c r="C894" s="388"/>
      <c r="D894" s="489">
        <v>267</v>
      </c>
      <c r="E894" s="488" t="str">
        <f t="shared" si="158"/>
        <v/>
      </c>
      <c r="F894" s="197" t="str">
        <f t="shared" si="155"/>
        <v>是</v>
      </c>
      <c r="G894" s="372" t="str">
        <f t="shared" si="159"/>
        <v>项</v>
      </c>
      <c r="H894" s="372" t="str">
        <f t="shared" si="151"/>
        <v>213</v>
      </c>
      <c r="I894" s="372" t="str">
        <f t="shared" si="152"/>
        <v>21303</v>
      </c>
    </row>
    <row r="895" ht="36" customHeight="1" spans="1:9">
      <c r="A895" s="341">
        <v>2130321</v>
      </c>
      <c r="B895" s="336" t="s">
        <v>816</v>
      </c>
      <c r="C895" s="388">
        <v>1</v>
      </c>
      <c r="D895" s="489">
        <v>606</v>
      </c>
      <c r="E895" s="488">
        <f t="shared" si="158"/>
        <v>605</v>
      </c>
      <c r="F895" s="197" t="str">
        <f t="shared" si="155"/>
        <v>是</v>
      </c>
      <c r="G895" s="372" t="str">
        <f t="shared" si="159"/>
        <v>项</v>
      </c>
      <c r="H895" s="372" t="str">
        <f t="shared" si="151"/>
        <v>213</v>
      </c>
      <c r="I895" s="372" t="str">
        <f t="shared" si="152"/>
        <v>21303</v>
      </c>
    </row>
    <row r="896" ht="33" hidden="1" customHeight="1" spans="1:9">
      <c r="A896" s="341">
        <v>2130322</v>
      </c>
      <c r="B896" s="336" t="s">
        <v>817</v>
      </c>
      <c r="C896" s="395">
        <v>0</v>
      </c>
      <c r="D896" s="490">
        <f t="shared" si="161"/>
        <v>0</v>
      </c>
      <c r="E896" s="488" t="str">
        <f t="shared" si="158"/>
        <v/>
      </c>
      <c r="F896" s="197" t="str">
        <f t="shared" si="155"/>
        <v>否</v>
      </c>
      <c r="G896" s="372" t="str">
        <f t="shared" si="159"/>
        <v>项</v>
      </c>
      <c r="H896" s="372" t="str">
        <f t="shared" si="151"/>
        <v>213</v>
      </c>
      <c r="I896" s="372" t="str">
        <f t="shared" si="152"/>
        <v>21303</v>
      </c>
    </row>
    <row r="897" ht="33" hidden="1" customHeight="1" spans="1:9">
      <c r="A897" s="341">
        <v>2130333</v>
      </c>
      <c r="B897" s="336" t="s">
        <v>791</v>
      </c>
      <c r="C897" s="395">
        <v>0</v>
      </c>
      <c r="D897" s="490">
        <f t="shared" si="161"/>
        <v>0</v>
      </c>
      <c r="E897" s="488" t="str">
        <f t="shared" si="158"/>
        <v/>
      </c>
      <c r="F897" s="197" t="str">
        <f t="shared" si="155"/>
        <v>否</v>
      </c>
      <c r="G897" s="372" t="str">
        <f t="shared" si="159"/>
        <v>项</v>
      </c>
      <c r="H897" s="372" t="str">
        <f t="shared" si="151"/>
        <v>213</v>
      </c>
      <c r="I897" s="372" t="str">
        <f t="shared" si="152"/>
        <v>21303</v>
      </c>
    </row>
    <row r="898" ht="33" hidden="1" customHeight="1" spans="1:9">
      <c r="A898" s="341">
        <v>2130334</v>
      </c>
      <c r="B898" s="336" t="s">
        <v>818</v>
      </c>
      <c r="C898" s="395">
        <v>0</v>
      </c>
      <c r="D898" s="490">
        <f t="shared" si="161"/>
        <v>0</v>
      </c>
      <c r="E898" s="488" t="str">
        <f t="shared" si="158"/>
        <v/>
      </c>
      <c r="F898" s="197" t="str">
        <f t="shared" si="155"/>
        <v>否</v>
      </c>
      <c r="G898" s="372" t="str">
        <f t="shared" si="159"/>
        <v>项</v>
      </c>
      <c r="H898" s="372" t="str">
        <f t="shared" si="151"/>
        <v>213</v>
      </c>
      <c r="I898" s="372" t="str">
        <f t="shared" si="152"/>
        <v>21303</v>
      </c>
    </row>
    <row r="899" ht="33" customHeight="1" spans="1:9">
      <c r="A899" s="341">
        <v>2130335</v>
      </c>
      <c r="B899" s="336" t="s">
        <v>1716</v>
      </c>
      <c r="C899" s="388">
        <v>166</v>
      </c>
      <c r="D899" s="489">
        <v>457</v>
      </c>
      <c r="E899" s="488">
        <f t="shared" si="158"/>
        <v>1.75301204819277</v>
      </c>
      <c r="F899" s="197" t="str">
        <f t="shared" si="155"/>
        <v>是</v>
      </c>
      <c r="G899" s="372" t="str">
        <f t="shared" si="159"/>
        <v>项</v>
      </c>
      <c r="H899" s="372" t="str">
        <f t="shared" si="151"/>
        <v>213</v>
      </c>
      <c r="I899" s="372" t="str">
        <f t="shared" si="152"/>
        <v>21303</v>
      </c>
    </row>
    <row r="900" ht="36" hidden="1" customHeight="1" spans="1:9">
      <c r="A900" s="341">
        <v>2130336</v>
      </c>
      <c r="B900" s="336" t="s">
        <v>820</v>
      </c>
      <c r="C900" s="395">
        <v>0</v>
      </c>
      <c r="D900" s="490">
        <f t="shared" ref="D900:D902" si="162">ROUND(J900-P900,0)</f>
        <v>0</v>
      </c>
      <c r="E900" s="488" t="str">
        <f t="shared" si="158"/>
        <v/>
      </c>
      <c r="F900" s="197" t="str">
        <f t="shared" si="155"/>
        <v>否</v>
      </c>
      <c r="G900" s="372" t="str">
        <f t="shared" si="159"/>
        <v>项</v>
      </c>
      <c r="H900" s="372" t="str">
        <f t="shared" ref="H900:H963" si="163">LEFT(A900,3)</f>
        <v>213</v>
      </c>
      <c r="I900" s="372" t="str">
        <f t="shared" ref="I900:I963" si="164">LEFT(A900,5)</f>
        <v>21303</v>
      </c>
    </row>
    <row r="901" ht="33" hidden="1" customHeight="1" spans="1:9">
      <c r="A901" s="341">
        <v>2130337</v>
      </c>
      <c r="B901" s="336" t="s">
        <v>821</v>
      </c>
      <c r="C901" s="395">
        <v>0</v>
      </c>
      <c r="D901" s="490">
        <f t="shared" si="162"/>
        <v>0</v>
      </c>
      <c r="E901" s="488" t="str">
        <f t="shared" si="158"/>
        <v/>
      </c>
      <c r="F901" s="197" t="str">
        <f t="shared" si="155"/>
        <v>否</v>
      </c>
      <c r="G901" s="372" t="str">
        <f t="shared" si="159"/>
        <v>项</v>
      </c>
      <c r="H901" s="372" t="str">
        <f t="shared" si="163"/>
        <v>213</v>
      </c>
      <c r="I901" s="372" t="str">
        <f t="shared" si="164"/>
        <v>21303</v>
      </c>
    </row>
    <row r="902" ht="33" hidden="1" customHeight="1" spans="1:9">
      <c r="A902" s="341">
        <v>2130399</v>
      </c>
      <c r="B902" s="336" t="s">
        <v>822</v>
      </c>
      <c r="C902" s="395">
        <v>0</v>
      </c>
      <c r="D902" s="490">
        <f t="shared" si="162"/>
        <v>0</v>
      </c>
      <c r="E902" s="488" t="str">
        <f t="shared" si="158"/>
        <v/>
      </c>
      <c r="F902" s="197" t="str">
        <f t="shared" si="155"/>
        <v>否</v>
      </c>
      <c r="G902" s="372" t="str">
        <f t="shared" si="159"/>
        <v>项</v>
      </c>
      <c r="H902" s="372" t="str">
        <f t="shared" si="163"/>
        <v>213</v>
      </c>
      <c r="I902" s="372" t="str">
        <f t="shared" si="164"/>
        <v>21303</v>
      </c>
    </row>
    <row r="903" ht="36" customHeight="1" spans="1:9">
      <c r="A903" s="341">
        <v>21305</v>
      </c>
      <c r="B903" s="336" t="s">
        <v>1717</v>
      </c>
      <c r="C903" s="487">
        <f>SUM(C904:C913)</f>
        <v>51181</v>
      </c>
      <c r="D903" s="487">
        <f>SUM(D904:D913)</f>
        <v>57945</v>
      </c>
      <c r="E903" s="488">
        <f t="shared" si="158"/>
        <v>0.13215841816299</v>
      </c>
      <c r="F903" s="197" t="str">
        <f t="shared" si="155"/>
        <v>是</v>
      </c>
      <c r="G903" s="372" t="str">
        <f t="shared" si="159"/>
        <v>款</v>
      </c>
      <c r="H903" s="372" t="str">
        <f t="shared" si="163"/>
        <v>213</v>
      </c>
      <c r="I903" s="372" t="str">
        <f t="shared" si="164"/>
        <v>21305</v>
      </c>
    </row>
    <row r="904" ht="36" customHeight="1" spans="1:9">
      <c r="A904" s="341">
        <v>2130501</v>
      </c>
      <c r="B904" s="336" t="s">
        <v>145</v>
      </c>
      <c r="C904" s="388">
        <v>232</v>
      </c>
      <c r="D904" s="489">
        <v>192</v>
      </c>
      <c r="E904" s="488">
        <f t="shared" si="158"/>
        <v>-0.172413793103448</v>
      </c>
      <c r="F904" s="197" t="str">
        <f t="shared" si="155"/>
        <v>是</v>
      </c>
      <c r="G904" s="372" t="str">
        <f t="shared" si="159"/>
        <v>项</v>
      </c>
      <c r="H904" s="372" t="str">
        <f t="shared" si="163"/>
        <v>213</v>
      </c>
      <c r="I904" s="372" t="str">
        <f t="shared" si="164"/>
        <v>21305</v>
      </c>
    </row>
    <row r="905" ht="33" hidden="1" customHeight="1" spans="1:9">
      <c r="A905" s="341">
        <v>2130502</v>
      </c>
      <c r="B905" s="336" t="s">
        <v>146</v>
      </c>
      <c r="C905" s="395">
        <v>0</v>
      </c>
      <c r="D905" s="490">
        <f>ROUND(J905-P905,0)</f>
        <v>0</v>
      </c>
      <c r="E905" s="488" t="str">
        <f t="shared" si="158"/>
        <v/>
      </c>
      <c r="F905" s="197" t="str">
        <f t="shared" si="155"/>
        <v>否</v>
      </c>
      <c r="G905" s="372" t="str">
        <f t="shared" si="159"/>
        <v>项</v>
      </c>
      <c r="H905" s="372" t="str">
        <f t="shared" si="163"/>
        <v>213</v>
      </c>
      <c r="I905" s="372" t="str">
        <f t="shared" si="164"/>
        <v>21305</v>
      </c>
    </row>
    <row r="906" ht="36" hidden="1" customHeight="1" spans="1:9">
      <c r="A906" s="341">
        <v>2130503</v>
      </c>
      <c r="B906" s="336" t="s">
        <v>147</v>
      </c>
      <c r="C906" s="395">
        <v>0</v>
      </c>
      <c r="D906" s="490">
        <f>ROUND(J906-P906,0)</f>
        <v>0</v>
      </c>
      <c r="E906" s="488" t="str">
        <f t="shared" si="158"/>
        <v/>
      </c>
      <c r="F906" s="197" t="str">
        <f t="shared" si="155"/>
        <v>否</v>
      </c>
      <c r="G906" s="372" t="str">
        <f t="shared" si="159"/>
        <v>项</v>
      </c>
      <c r="H906" s="372" t="str">
        <f t="shared" si="163"/>
        <v>213</v>
      </c>
      <c r="I906" s="372" t="str">
        <f t="shared" si="164"/>
        <v>21305</v>
      </c>
    </row>
    <row r="907" ht="33" customHeight="1" spans="1:9">
      <c r="A907" s="341">
        <v>2130504</v>
      </c>
      <c r="B907" s="336" t="s">
        <v>831</v>
      </c>
      <c r="C907" s="388">
        <v>24347</v>
      </c>
      <c r="D907" s="489">
        <v>52408</v>
      </c>
      <c r="E907" s="488">
        <f t="shared" si="158"/>
        <v>1.15254446132994</v>
      </c>
      <c r="F907" s="197" t="str">
        <f t="shared" si="155"/>
        <v>是</v>
      </c>
      <c r="G907" s="372" t="str">
        <f t="shared" si="159"/>
        <v>项</v>
      </c>
      <c r="H907" s="372" t="str">
        <f t="shared" si="163"/>
        <v>213</v>
      </c>
      <c r="I907" s="372" t="str">
        <f t="shared" si="164"/>
        <v>21305</v>
      </c>
    </row>
    <row r="908" ht="33" customHeight="1" spans="1:9">
      <c r="A908" s="341">
        <v>2130505</v>
      </c>
      <c r="B908" s="336" t="s">
        <v>832</v>
      </c>
      <c r="C908" s="388">
        <v>21772</v>
      </c>
      <c r="D908" s="489">
        <v>3127</v>
      </c>
      <c r="E908" s="488">
        <f t="shared" si="158"/>
        <v>-0.856375160756936</v>
      </c>
      <c r="F908" s="197" t="str">
        <f t="shared" si="155"/>
        <v>是</v>
      </c>
      <c r="G908" s="372" t="str">
        <f t="shared" si="159"/>
        <v>项</v>
      </c>
      <c r="H908" s="372" t="str">
        <f t="shared" si="163"/>
        <v>213</v>
      </c>
      <c r="I908" s="372" t="str">
        <f t="shared" si="164"/>
        <v>21305</v>
      </c>
    </row>
    <row r="909" ht="36" customHeight="1" spans="1:9">
      <c r="A909" s="341">
        <v>2130506</v>
      </c>
      <c r="B909" s="336" t="s">
        <v>833</v>
      </c>
      <c r="C909" s="388">
        <v>483</v>
      </c>
      <c r="D909" s="489"/>
      <c r="E909" s="488">
        <f t="shared" si="158"/>
        <v>-1</v>
      </c>
      <c r="F909" s="197" t="str">
        <f t="shared" si="155"/>
        <v>是</v>
      </c>
      <c r="G909" s="372" t="str">
        <f t="shared" si="159"/>
        <v>项</v>
      </c>
      <c r="H909" s="372" t="str">
        <f t="shared" si="163"/>
        <v>213</v>
      </c>
      <c r="I909" s="372" t="str">
        <f t="shared" si="164"/>
        <v>21305</v>
      </c>
    </row>
    <row r="910" ht="36" customHeight="1" spans="1:9">
      <c r="A910" s="341">
        <v>2130507</v>
      </c>
      <c r="B910" s="336" t="s">
        <v>1718</v>
      </c>
      <c r="C910" s="388">
        <v>2135</v>
      </c>
      <c r="D910" s="489">
        <v>40</v>
      </c>
      <c r="E910" s="488">
        <f t="shared" si="158"/>
        <v>-0.981264637002342</v>
      </c>
      <c r="F910" s="197" t="str">
        <f t="shared" si="155"/>
        <v>是</v>
      </c>
      <c r="G910" s="372" t="str">
        <f t="shared" si="159"/>
        <v>项</v>
      </c>
      <c r="H910" s="372" t="str">
        <f t="shared" si="163"/>
        <v>213</v>
      </c>
      <c r="I910" s="372" t="str">
        <f t="shared" si="164"/>
        <v>21305</v>
      </c>
    </row>
    <row r="911" ht="36" hidden="1" customHeight="1" spans="1:9">
      <c r="A911" s="341">
        <v>2130508</v>
      </c>
      <c r="B911" s="336" t="s">
        <v>835</v>
      </c>
      <c r="C911" s="395">
        <v>0</v>
      </c>
      <c r="D911" s="490">
        <f>ROUND(J911-P911,0)</f>
        <v>0</v>
      </c>
      <c r="E911" s="488" t="str">
        <f t="shared" si="158"/>
        <v/>
      </c>
      <c r="F911" s="197" t="str">
        <f t="shared" si="155"/>
        <v>否</v>
      </c>
      <c r="G911" s="372" t="str">
        <f t="shared" si="159"/>
        <v>项</v>
      </c>
      <c r="H911" s="372" t="str">
        <f t="shared" si="163"/>
        <v>213</v>
      </c>
      <c r="I911" s="372" t="str">
        <f t="shared" si="164"/>
        <v>21305</v>
      </c>
    </row>
    <row r="912" ht="36" customHeight="1" spans="1:9">
      <c r="A912" s="341">
        <v>2130550</v>
      </c>
      <c r="B912" s="336" t="s">
        <v>154</v>
      </c>
      <c r="C912" s="388">
        <v>192</v>
      </c>
      <c r="D912" s="489">
        <v>182</v>
      </c>
      <c r="E912" s="488">
        <f t="shared" si="158"/>
        <v>-0.0520833333333334</v>
      </c>
      <c r="F912" s="197" t="str">
        <f t="shared" si="155"/>
        <v>是</v>
      </c>
      <c r="G912" s="372" t="str">
        <f t="shared" si="159"/>
        <v>项</v>
      </c>
      <c r="H912" s="372" t="str">
        <f t="shared" si="163"/>
        <v>213</v>
      </c>
      <c r="I912" s="372" t="str">
        <f t="shared" si="164"/>
        <v>21305</v>
      </c>
    </row>
    <row r="913" ht="36" customHeight="1" spans="1:9">
      <c r="A913" s="341">
        <v>2130599</v>
      </c>
      <c r="B913" s="336" t="s">
        <v>1719</v>
      </c>
      <c r="C913" s="388">
        <v>2020</v>
      </c>
      <c r="D913" s="489">
        <v>1996</v>
      </c>
      <c r="E913" s="488">
        <f t="shared" si="158"/>
        <v>-0.0118811881188119</v>
      </c>
      <c r="F913" s="197" t="str">
        <f t="shared" si="155"/>
        <v>是</v>
      </c>
      <c r="G913" s="372" t="str">
        <f t="shared" si="159"/>
        <v>项</v>
      </c>
      <c r="H913" s="372" t="str">
        <f t="shared" si="163"/>
        <v>213</v>
      </c>
      <c r="I913" s="372" t="str">
        <f t="shared" si="164"/>
        <v>21305</v>
      </c>
    </row>
    <row r="914" ht="33" customHeight="1" spans="1:9">
      <c r="A914" s="341">
        <v>21307</v>
      </c>
      <c r="B914" s="336" t="s">
        <v>843</v>
      </c>
      <c r="C914" s="487">
        <f>SUM(C915:C920)</f>
        <v>3933</v>
      </c>
      <c r="D914" s="487">
        <f>SUM(D915:D920)</f>
        <v>5088</v>
      </c>
      <c r="E914" s="488">
        <f t="shared" si="158"/>
        <v>0.293668954996186</v>
      </c>
      <c r="F914" s="197" t="str">
        <f t="shared" si="155"/>
        <v>是</v>
      </c>
      <c r="G914" s="372" t="str">
        <f t="shared" si="159"/>
        <v>款</v>
      </c>
      <c r="H914" s="372" t="str">
        <f t="shared" si="163"/>
        <v>213</v>
      </c>
      <c r="I914" s="372" t="str">
        <f t="shared" si="164"/>
        <v>21307</v>
      </c>
    </row>
    <row r="915" ht="36" customHeight="1" spans="1:9">
      <c r="A915" s="341">
        <v>2130701</v>
      </c>
      <c r="B915" s="336" t="s">
        <v>1720</v>
      </c>
      <c r="C915" s="388">
        <v>110</v>
      </c>
      <c r="D915" s="489">
        <v>199</v>
      </c>
      <c r="E915" s="488">
        <f t="shared" si="158"/>
        <v>0.809090909090909</v>
      </c>
      <c r="F915" s="197" t="str">
        <f t="shared" si="155"/>
        <v>是</v>
      </c>
      <c r="G915" s="372" t="str">
        <f t="shared" si="159"/>
        <v>项</v>
      </c>
      <c r="H915" s="372" t="str">
        <f t="shared" si="163"/>
        <v>213</v>
      </c>
      <c r="I915" s="372" t="str">
        <f t="shared" si="164"/>
        <v>21307</v>
      </c>
    </row>
    <row r="916" ht="33" hidden="1" customHeight="1" spans="1:9">
      <c r="A916" s="341">
        <v>2130704</v>
      </c>
      <c r="B916" s="336" t="s">
        <v>845</v>
      </c>
      <c r="C916" s="395">
        <v>0</v>
      </c>
      <c r="D916" s="490">
        <f>ROUND(J916-P916,0)</f>
        <v>0</v>
      </c>
      <c r="E916" s="488" t="str">
        <f t="shared" si="158"/>
        <v/>
      </c>
      <c r="F916" s="197" t="str">
        <f t="shared" si="155"/>
        <v>否</v>
      </c>
      <c r="G916" s="372" t="str">
        <f t="shared" si="159"/>
        <v>项</v>
      </c>
      <c r="H916" s="372" t="str">
        <f t="shared" si="163"/>
        <v>213</v>
      </c>
      <c r="I916" s="372" t="str">
        <f t="shared" si="164"/>
        <v>21307</v>
      </c>
    </row>
    <row r="917" ht="33" customHeight="1" spans="1:9">
      <c r="A917" s="341">
        <v>2130705</v>
      </c>
      <c r="B917" s="336" t="s">
        <v>846</v>
      </c>
      <c r="C917" s="388">
        <v>2755</v>
      </c>
      <c r="D917" s="489">
        <v>3888</v>
      </c>
      <c r="E917" s="488">
        <f t="shared" si="158"/>
        <v>0.411252268602541</v>
      </c>
      <c r="F917" s="197" t="str">
        <f t="shared" si="155"/>
        <v>是</v>
      </c>
      <c r="G917" s="372" t="str">
        <f t="shared" si="159"/>
        <v>项</v>
      </c>
      <c r="H917" s="372" t="str">
        <f t="shared" si="163"/>
        <v>213</v>
      </c>
      <c r="I917" s="372" t="str">
        <f t="shared" si="164"/>
        <v>21307</v>
      </c>
    </row>
    <row r="918" ht="33" customHeight="1" spans="1:9">
      <c r="A918" s="341">
        <v>2130706</v>
      </c>
      <c r="B918" s="336" t="s">
        <v>847</v>
      </c>
      <c r="C918" s="388">
        <v>903</v>
      </c>
      <c r="D918" s="489">
        <v>1001</v>
      </c>
      <c r="E918" s="488">
        <f t="shared" si="158"/>
        <v>0.108527131782946</v>
      </c>
      <c r="F918" s="197" t="str">
        <f t="shared" si="155"/>
        <v>是</v>
      </c>
      <c r="G918" s="372" t="str">
        <f t="shared" si="159"/>
        <v>项</v>
      </c>
      <c r="H918" s="372" t="str">
        <f t="shared" si="163"/>
        <v>213</v>
      </c>
      <c r="I918" s="372" t="str">
        <f t="shared" si="164"/>
        <v>21307</v>
      </c>
    </row>
    <row r="919" ht="36" customHeight="1" spans="1:9">
      <c r="A919" s="341">
        <v>2130707</v>
      </c>
      <c r="B919" s="336" t="s">
        <v>848</v>
      </c>
      <c r="C919" s="388">
        <v>165</v>
      </c>
      <c r="D919" s="489"/>
      <c r="E919" s="488">
        <f t="shared" si="158"/>
        <v>-1</v>
      </c>
      <c r="F919" s="197" t="str">
        <f t="shared" si="155"/>
        <v>是</v>
      </c>
      <c r="G919" s="372" t="str">
        <f t="shared" si="159"/>
        <v>项</v>
      </c>
      <c r="H919" s="372" t="str">
        <f t="shared" si="163"/>
        <v>213</v>
      </c>
      <c r="I919" s="372" t="str">
        <f t="shared" si="164"/>
        <v>21307</v>
      </c>
    </row>
    <row r="920" ht="36" hidden="1" customHeight="1" spans="1:9">
      <c r="A920" s="341">
        <v>2130799</v>
      </c>
      <c r="B920" s="336" t="s">
        <v>849</v>
      </c>
      <c r="C920" s="395">
        <v>0</v>
      </c>
      <c r="D920" s="490">
        <f t="shared" ref="D920:D925" si="165">ROUND(J920-P920,0)</f>
        <v>0</v>
      </c>
      <c r="E920" s="488" t="str">
        <f t="shared" si="158"/>
        <v/>
      </c>
      <c r="F920" s="197" t="str">
        <f t="shared" si="155"/>
        <v>否</v>
      </c>
      <c r="G920" s="372" t="str">
        <f t="shared" si="159"/>
        <v>项</v>
      </c>
      <c r="H920" s="372" t="str">
        <f t="shared" si="163"/>
        <v>213</v>
      </c>
      <c r="I920" s="372" t="str">
        <f t="shared" si="164"/>
        <v>21307</v>
      </c>
    </row>
    <row r="921" ht="36" customHeight="1" spans="1:9">
      <c r="A921" s="341">
        <v>21308</v>
      </c>
      <c r="B921" s="336" t="s">
        <v>850</v>
      </c>
      <c r="C921" s="487">
        <f>SUM(C922:C926)</f>
        <v>1211</v>
      </c>
      <c r="D921" s="487">
        <f>SUM(D922:D926)</f>
        <v>2538</v>
      </c>
      <c r="E921" s="488">
        <f t="shared" si="158"/>
        <v>1.09578860445912</v>
      </c>
      <c r="F921" s="197" t="str">
        <f t="shared" ref="F921:F984" si="166">IF(LEN(A921)=3,"是",IF(B921&lt;&gt;"",IF(SUM(C921:D921)&lt;&gt;0,"是","否"),"是"))</f>
        <v>是</v>
      </c>
      <c r="G921" s="372" t="str">
        <f t="shared" si="159"/>
        <v>款</v>
      </c>
      <c r="H921" s="372" t="str">
        <f t="shared" si="163"/>
        <v>213</v>
      </c>
      <c r="I921" s="372" t="str">
        <f t="shared" si="164"/>
        <v>21308</v>
      </c>
    </row>
    <row r="922" ht="33" hidden="1" customHeight="1" spans="1:9">
      <c r="A922" s="341">
        <v>2130801</v>
      </c>
      <c r="B922" s="336" t="s">
        <v>851</v>
      </c>
      <c r="C922" s="395">
        <v>0</v>
      </c>
      <c r="D922" s="490">
        <f t="shared" si="165"/>
        <v>0</v>
      </c>
      <c r="E922" s="488" t="str">
        <f t="shared" si="158"/>
        <v/>
      </c>
      <c r="F922" s="197" t="str">
        <f t="shared" si="166"/>
        <v>否</v>
      </c>
      <c r="G922" s="372" t="str">
        <f t="shared" si="159"/>
        <v>项</v>
      </c>
      <c r="H922" s="372" t="str">
        <f t="shared" si="163"/>
        <v>213</v>
      </c>
      <c r="I922" s="372" t="str">
        <f t="shared" si="164"/>
        <v>21308</v>
      </c>
    </row>
    <row r="923" ht="33" customHeight="1" spans="1:9">
      <c r="A923" s="341">
        <v>2130803</v>
      </c>
      <c r="B923" s="336" t="s">
        <v>853</v>
      </c>
      <c r="C923" s="388">
        <v>202</v>
      </c>
      <c r="D923" s="489">
        <v>2129</v>
      </c>
      <c r="E923" s="488">
        <f t="shared" si="158"/>
        <v>9.53960396039604</v>
      </c>
      <c r="F923" s="197" t="str">
        <f t="shared" si="166"/>
        <v>是</v>
      </c>
      <c r="G923" s="372" t="str">
        <f t="shared" si="159"/>
        <v>项</v>
      </c>
      <c r="H923" s="372" t="str">
        <f t="shared" si="163"/>
        <v>213</v>
      </c>
      <c r="I923" s="372" t="str">
        <f t="shared" si="164"/>
        <v>21308</v>
      </c>
    </row>
    <row r="924" ht="36" customHeight="1" spans="1:9">
      <c r="A924" s="341">
        <v>2130804</v>
      </c>
      <c r="B924" s="336" t="s">
        <v>1721</v>
      </c>
      <c r="C924" s="388">
        <v>877</v>
      </c>
      <c r="D924" s="489">
        <v>399</v>
      </c>
      <c r="E924" s="488">
        <f t="shared" si="158"/>
        <v>-0.545039908779932</v>
      </c>
      <c r="F924" s="197" t="str">
        <f t="shared" si="166"/>
        <v>是</v>
      </c>
      <c r="G924" s="372" t="str">
        <f t="shared" si="159"/>
        <v>项</v>
      </c>
      <c r="H924" s="372" t="str">
        <f t="shared" si="163"/>
        <v>213</v>
      </c>
      <c r="I924" s="372" t="str">
        <f t="shared" si="164"/>
        <v>21308</v>
      </c>
    </row>
    <row r="925" ht="36" hidden="1" customHeight="1" spans="1:9">
      <c r="A925" s="341">
        <v>2130805</v>
      </c>
      <c r="B925" s="336" t="s">
        <v>855</v>
      </c>
      <c r="C925" s="395">
        <v>0</v>
      </c>
      <c r="D925" s="490">
        <f t="shared" si="165"/>
        <v>0</v>
      </c>
      <c r="E925" s="488" t="str">
        <f t="shared" si="158"/>
        <v/>
      </c>
      <c r="F925" s="197" t="str">
        <f t="shared" si="166"/>
        <v>否</v>
      </c>
      <c r="G925" s="372" t="str">
        <f t="shared" si="159"/>
        <v>项</v>
      </c>
      <c r="H925" s="372" t="str">
        <f t="shared" si="163"/>
        <v>213</v>
      </c>
      <c r="I925" s="372" t="str">
        <f t="shared" si="164"/>
        <v>21308</v>
      </c>
    </row>
    <row r="926" ht="36" customHeight="1" spans="1:9">
      <c r="A926" s="341">
        <v>2130899</v>
      </c>
      <c r="B926" s="336" t="s">
        <v>856</v>
      </c>
      <c r="C926" s="388">
        <v>132</v>
      </c>
      <c r="D926" s="489">
        <v>10</v>
      </c>
      <c r="E926" s="488">
        <f t="shared" si="158"/>
        <v>-0.924242424242424</v>
      </c>
      <c r="F926" s="197" t="str">
        <f t="shared" si="166"/>
        <v>是</v>
      </c>
      <c r="G926" s="372" t="str">
        <f t="shared" si="159"/>
        <v>项</v>
      </c>
      <c r="H926" s="372" t="str">
        <f t="shared" si="163"/>
        <v>213</v>
      </c>
      <c r="I926" s="372" t="str">
        <f t="shared" si="164"/>
        <v>21308</v>
      </c>
    </row>
    <row r="927" ht="33" hidden="1" customHeight="1" spans="1:9">
      <c r="A927" s="341">
        <v>21309</v>
      </c>
      <c r="B927" s="336" t="s">
        <v>857</v>
      </c>
      <c r="C927" s="337">
        <f>SUM(C928:C929)</f>
        <v>0</v>
      </c>
      <c r="D927" s="494">
        <f>SUM(D928:D929)</f>
        <v>0</v>
      </c>
      <c r="E927" s="488" t="str">
        <f t="shared" si="158"/>
        <v/>
      </c>
      <c r="F927" s="197" t="str">
        <f t="shared" si="166"/>
        <v>否</v>
      </c>
      <c r="G927" s="372" t="str">
        <f t="shared" si="159"/>
        <v>款</v>
      </c>
      <c r="H927" s="372" t="str">
        <f t="shared" si="163"/>
        <v>213</v>
      </c>
      <c r="I927" s="372" t="str">
        <f t="shared" si="164"/>
        <v>21309</v>
      </c>
    </row>
    <row r="928" ht="36" hidden="1" customHeight="1" spans="1:9">
      <c r="A928" s="341">
        <v>2130901</v>
      </c>
      <c r="B928" s="336" t="s">
        <v>858</v>
      </c>
      <c r="C928" s="395">
        <v>0</v>
      </c>
      <c r="D928" s="490">
        <f t="shared" ref="D928:D931" si="167">ROUND(J928-P928,0)</f>
        <v>0</v>
      </c>
      <c r="E928" s="488" t="str">
        <f t="shared" si="158"/>
        <v/>
      </c>
      <c r="F928" s="197" t="str">
        <f t="shared" si="166"/>
        <v>否</v>
      </c>
      <c r="G928" s="372" t="str">
        <f t="shared" si="159"/>
        <v>项</v>
      </c>
      <c r="H928" s="372" t="str">
        <f t="shared" si="163"/>
        <v>213</v>
      </c>
      <c r="I928" s="372" t="str">
        <f t="shared" si="164"/>
        <v>21309</v>
      </c>
    </row>
    <row r="929" ht="36" hidden="1" customHeight="1" spans="1:9">
      <c r="A929" s="341">
        <v>2130999</v>
      </c>
      <c r="B929" s="336" t="s">
        <v>859</v>
      </c>
      <c r="C929" s="395">
        <v>0</v>
      </c>
      <c r="D929" s="490">
        <f t="shared" si="167"/>
        <v>0</v>
      </c>
      <c r="E929" s="488" t="str">
        <f t="shared" si="158"/>
        <v/>
      </c>
      <c r="F929" s="197" t="str">
        <f t="shared" si="166"/>
        <v>否</v>
      </c>
      <c r="G929" s="372" t="str">
        <f t="shared" si="159"/>
        <v>项</v>
      </c>
      <c r="H929" s="372" t="str">
        <f t="shared" si="163"/>
        <v>213</v>
      </c>
      <c r="I929" s="372" t="str">
        <f t="shared" si="164"/>
        <v>21309</v>
      </c>
    </row>
    <row r="930" ht="36" customHeight="1" spans="1:9">
      <c r="A930" s="341">
        <v>21399</v>
      </c>
      <c r="B930" s="336" t="s">
        <v>860</v>
      </c>
      <c r="C930" s="487">
        <f>SUM(C931:C932)</f>
        <v>24</v>
      </c>
      <c r="D930" s="487">
        <f>SUM(D931:D932)</f>
        <v>3</v>
      </c>
      <c r="E930" s="488">
        <f t="shared" si="158"/>
        <v>-0.875</v>
      </c>
      <c r="F930" s="197" t="str">
        <f t="shared" si="166"/>
        <v>是</v>
      </c>
      <c r="G930" s="372" t="str">
        <f t="shared" si="159"/>
        <v>款</v>
      </c>
      <c r="H930" s="372" t="str">
        <f t="shared" si="163"/>
        <v>213</v>
      </c>
      <c r="I930" s="372" t="str">
        <f t="shared" si="164"/>
        <v>21399</v>
      </c>
    </row>
    <row r="931" ht="36" hidden="1" customHeight="1" spans="1:9">
      <c r="A931" s="341">
        <v>2139901</v>
      </c>
      <c r="B931" s="336" t="s">
        <v>861</v>
      </c>
      <c r="C931" s="395">
        <v>0</v>
      </c>
      <c r="D931" s="490">
        <f t="shared" si="167"/>
        <v>0</v>
      </c>
      <c r="E931" s="488" t="str">
        <f t="shared" si="158"/>
        <v/>
      </c>
      <c r="F931" s="197" t="str">
        <f t="shared" si="166"/>
        <v>否</v>
      </c>
      <c r="G931" s="372" t="str">
        <f t="shared" si="159"/>
        <v>项</v>
      </c>
      <c r="H931" s="372" t="str">
        <f t="shared" si="163"/>
        <v>213</v>
      </c>
      <c r="I931" s="372" t="str">
        <f t="shared" si="164"/>
        <v>21399</v>
      </c>
    </row>
    <row r="932" ht="36" customHeight="1" spans="1:9">
      <c r="A932" s="341">
        <v>2139999</v>
      </c>
      <c r="B932" s="336" t="s">
        <v>862</v>
      </c>
      <c r="C932" s="388">
        <v>24</v>
      </c>
      <c r="D932" s="489">
        <v>3</v>
      </c>
      <c r="E932" s="488">
        <f t="shared" si="158"/>
        <v>-0.875</v>
      </c>
      <c r="F932" s="197" t="str">
        <f t="shared" si="166"/>
        <v>是</v>
      </c>
      <c r="G932" s="372" t="str">
        <f t="shared" si="159"/>
        <v>项</v>
      </c>
      <c r="H932" s="372" t="str">
        <f t="shared" si="163"/>
        <v>213</v>
      </c>
      <c r="I932" s="372" t="str">
        <f t="shared" si="164"/>
        <v>21399</v>
      </c>
    </row>
    <row r="933" ht="36" customHeight="1" spans="1:9">
      <c r="A933" s="349">
        <v>214</v>
      </c>
      <c r="B933" s="331" t="s">
        <v>106</v>
      </c>
      <c r="C933" s="485">
        <f>SUM(C934,C955,C965,C975,C982)</f>
        <v>5194</v>
      </c>
      <c r="D933" s="485">
        <f>SUM(D934,D955,D965,D975,D982)</f>
        <v>14364</v>
      </c>
      <c r="E933" s="486">
        <f t="shared" si="158"/>
        <v>1.76549865229111</v>
      </c>
      <c r="F933" s="197" t="str">
        <f t="shared" si="166"/>
        <v>是</v>
      </c>
      <c r="G933" s="372" t="str">
        <f t="shared" si="159"/>
        <v>类</v>
      </c>
      <c r="H933" s="372" t="str">
        <f t="shared" si="163"/>
        <v>214</v>
      </c>
      <c r="I933" s="372" t="str">
        <f t="shared" si="164"/>
        <v>214</v>
      </c>
    </row>
    <row r="934" ht="36" customHeight="1" spans="1:9">
      <c r="A934" s="341">
        <v>21401</v>
      </c>
      <c r="B934" s="336" t="s">
        <v>863</v>
      </c>
      <c r="C934" s="487">
        <f>SUM(C935:C954)</f>
        <v>5194</v>
      </c>
      <c r="D934" s="487">
        <f>SUM(D935:D954)</f>
        <v>14364</v>
      </c>
      <c r="E934" s="488">
        <f t="shared" si="158"/>
        <v>1.76549865229111</v>
      </c>
      <c r="F934" s="197" t="str">
        <f t="shared" si="166"/>
        <v>是</v>
      </c>
      <c r="G934" s="372" t="str">
        <f t="shared" si="159"/>
        <v>款</v>
      </c>
      <c r="H934" s="372" t="str">
        <f t="shared" si="163"/>
        <v>214</v>
      </c>
      <c r="I934" s="372" t="str">
        <f t="shared" si="164"/>
        <v>21401</v>
      </c>
    </row>
    <row r="935" ht="36" customHeight="1" spans="1:9">
      <c r="A935" s="341">
        <v>2140101</v>
      </c>
      <c r="B935" s="336" t="s">
        <v>145</v>
      </c>
      <c r="C935" s="388">
        <v>328</v>
      </c>
      <c r="D935" s="489">
        <v>371</v>
      </c>
      <c r="E935" s="488">
        <f t="shared" si="158"/>
        <v>0.13109756097561</v>
      </c>
      <c r="F935" s="197" t="str">
        <f t="shared" si="166"/>
        <v>是</v>
      </c>
      <c r="G935" s="372" t="str">
        <f t="shared" si="159"/>
        <v>项</v>
      </c>
      <c r="H935" s="372" t="str">
        <f t="shared" si="163"/>
        <v>214</v>
      </c>
      <c r="I935" s="372" t="str">
        <f t="shared" si="164"/>
        <v>21401</v>
      </c>
    </row>
    <row r="936" ht="36" hidden="1" customHeight="1" spans="1:9">
      <c r="A936" s="341">
        <v>2140102</v>
      </c>
      <c r="B936" s="336" t="s">
        <v>146</v>
      </c>
      <c r="C936" s="395">
        <v>0</v>
      </c>
      <c r="D936" s="490">
        <f t="shared" ref="D936:D941" si="168">ROUND(J936-P936,0)</f>
        <v>0</v>
      </c>
      <c r="E936" s="488" t="str">
        <f t="shared" si="158"/>
        <v/>
      </c>
      <c r="F936" s="197" t="str">
        <f t="shared" si="166"/>
        <v>否</v>
      </c>
      <c r="G936" s="372" t="str">
        <f t="shared" si="159"/>
        <v>项</v>
      </c>
      <c r="H936" s="372" t="str">
        <f t="shared" si="163"/>
        <v>214</v>
      </c>
      <c r="I936" s="372" t="str">
        <f t="shared" si="164"/>
        <v>21401</v>
      </c>
    </row>
    <row r="937" ht="36" hidden="1" customHeight="1" spans="1:9">
      <c r="A937" s="341">
        <v>2140103</v>
      </c>
      <c r="B937" s="336" t="s">
        <v>147</v>
      </c>
      <c r="C937" s="395">
        <v>0</v>
      </c>
      <c r="D937" s="490">
        <f t="shared" si="168"/>
        <v>0</v>
      </c>
      <c r="E937" s="488" t="str">
        <f t="shared" si="158"/>
        <v/>
      </c>
      <c r="F937" s="197" t="str">
        <f t="shared" si="166"/>
        <v>否</v>
      </c>
      <c r="G937" s="372" t="str">
        <f t="shared" si="159"/>
        <v>项</v>
      </c>
      <c r="H937" s="372" t="str">
        <f t="shared" si="163"/>
        <v>214</v>
      </c>
      <c r="I937" s="372" t="str">
        <f t="shared" si="164"/>
        <v>21401</v>
      </c>
    </row>
    <row r="938" ht="36" customHeight="1" spans="1:9">
      <c r="A938" s="341">
        <v>2140104</v>
      </c>
      <c r="B938" s="336" t="s">
        <v>864</v>
      </c>
      <c r="C938" s="388">
        <v>2547</v>
      </c>
      <c r="D938" s="489">
        <v>8207</v>
      </c>
      <c r="E938" s="488">
        <f t="shared" ref="E938:E1001" si="169">IF(C938&lt;&gt;0,D938/C938-1,"")</f>
        <v>2.22222222222222</v>
      </c>
      <c r="F938" s="197" t="str">
        <f t="shared" si="166"/>
        <v>是</v>
      </c>
      <c r="G938" s="372" t="str">
        <f t="shared" ref="G938:G1001" si="170">IF(LEN(A938)=3,"类",IF(LEN(A938)=5,"款","项"))</f>
        <v>项</v>
      </c>
      <c r="H938" s="372" t="str">
        <f t="shared" si="163"/>
        <v>214</v>
      </c>
      <c r="I938" s="372" t="str">
        <f t="shared" si="164"/>
        <v>21401</v>
      </c>
    </row>
    <row r="939" ht="36" customHeight="1" spans="1:9">
      <c r="A939" s="341">
        <v>2140106</v>
      </c>
      <c r="B939" s="336" t="s">
        <v>865</v>
      </c>
      <c r="C939" s="388">
        <v>1744</v>
      </c>
      <c r="D939" s="489">
        <v>4867</v>
      </c>
      <c r="E939" s="488">
        <f t="shared" si="169"/>
        <v>1.79071100917431</v>
      </c>
      <c r="F939" s="197" t="str">
        <f t="shared" si="166"/>
        <v>是</v>
      </c>
      <c r="G939" s="372" t="str">
        <f t="shared" si="170"/>
        <v>项</v>
      </c>
      <c r="H939" s="372" t="str">
        <f t="shared" si="163"/>
        <v>214</v>
      </c>
      <c r="I939" s="372" t="str">
        <f t="shared" si="164"/>
        <v>21401</v>
      </c>
    </row>
    <row r="940" ht="36" hidden="1" customHeight="1" spans="1:9">
      <c r="A940" s="341">
        <v>2140109</v>
      </c>
      <c r="B940" s="336" t="s">
        <v>866</v>
      </c>
      <c r="C940" s="395">
        <v>0</v>
      </c>
      <c r="D940" s="490">
        <f t="shared" si="168"/>
        <v>0</v>
      </c>
      <c r="E940" s="488" t="str">
        <f t="shared" si="169"/>
        <v/>
      </c>
      <c r="F940" s="197" t="str">
        <f t="shared" si="166"/>
        <v>否</v>
      </c>
      <c r="G940" s="372" t="str">
        <f t="shared" si="170"/>
        <v>项</v>
      </c>
      <c r="H940" s="372" t="str">
        <f t="shared" si="163"/>
        <v>214</v>
      </c>
      <c r="I940" s="372" t="str">
        <f t="shared" si="164"/>
        <v>21401</v>
      </c>
    </row>
    <row r="941" ht="36" hidden="1" customHeight="1" spans="1:9">
      <c r="A941" s="341">
        <v>2140110</v>
      </c>
      <c r="B941" s="336" t="s">
        <v>867</v>
      </c>
      <c r="C941" s="395">
        <v>0</v>
      </c>
      <c r="D941" s="490">
        <f t="shared" si="168"/>
        <v>0</v>
      </c>
      <c r="E941" s="488" t="str">
        <f t="shared" si="169"/>
        <v/>
      </c>
      <c r="F941" s="197" t="str">
        <f t="shared" si="166"/>
        <v>否</v>
      </c>
      <c r="G941" s="372" t="str">
        <f t="shared" si="170"/>
        <v>项</v>
      </c>
      <c r="H941" s="372" t="str">
        <f t="shared" si="163"/>
        <v>214</v>
      </c>
      <c r="I941" s="372" t="str">
        <f t="shared" si="164"/>
        <v>21401</v>
      </c>
    </row>
    <row r="942" ht="36" customHeight="1" spans="1:9">
      <c r="A942" s="341">
        <v>2140112</v>
      </c>
      <c r="B942" s="336" t="s">
        <v>869</v>
      </c>
      <c r="C942" s="388">
        <v>265</v>
      </c>
      <c r="D942" s="489">
        <v>226</v>
      </c>
      <c r="E942" s="488">
        <f t="shared" si="169"/>
        <v>-0.147169811320755</v>
      </c>
      <c r="F942" s="197" t="str">
        <f t="shared" si="166"/>
        <v>是</v>
      </c>
      <c r="G942" s="372" t="str">
        <f t="shared" si="170"/>
        <v>项</v>
      </c>
      <c r="H942" s="372" t="str">
        <f t="shared" si="163"/>
        <v>214</v>
      </c>
      <c r="I942" s="372" t="str">
        <f t="shared" si="164"/>
        <v>21401</v>
      </c>
    </row>
    <row r="943" ht="36" hidden="1" customHeight="1" spans="1:9">
      <c r="A943" s="341">
        <v>2140114</v>
      </c>
      <c r="B943" s="336" t="s">
        <v>870</v>
      </c>
      <c r="C943" s="395">
        <v>0</v>
      </c>
      <c r="D943" s="490">
        <f t="shared" ref="D943:D953" si="171">ROUND(J943-P943,0)</f>
        <v>0</v>
      </c>
      <c r="E943" s="488" t="str">
        <f t="shared" si="169"/>
        <v/>
      </c>
      <c r="F943" s="197" t="str">
        <f t="shared" si="166"/>
        <v>否</v>
      </c>
      <c r="G943" s="372" t="str">
        <f t="shared" si="170"/>
        <v>项</v>
      </c>
      <c r="H943" s="372" t="str">
        <f t="shared" si="163"/>
        <v>214</v>
      </c>
      <c r="I943" s="372" t="str">
        <f t="shared" si="164"/>
        <v>21401</v>
      </c>
    </row>
    <row r="944" ht="36" hidden="1" customHeight="1" spans="1:9">
      <c r="A944" s="341">
        <v>2140122</v>
      </c>
      <c r="B944" s="336" t="s">
        <v>1722</v>
      </c>
      <c r="C944" s="395">
        <v>0</v>
      </c>
      <c r="D944" s="490">
        <f t="shared" si="171"/>
        <v>0</v>
      </c>
      <c r="E944" s="488" t="str">
        <f t="shared" si="169"/>
        <v/>
      </c>
      <c r="F944" s="197" t="str">
        <f t="shared" si="166"/>
        <v>否</v>
      </c>
      <c r="G944" s="372" t="str">
        <f t="shared" si="170"/>
        <v>项</v>
      </c>
      <c r="H944" s="372" t="str">
        <f t="shared" si="163"/>
        <v>214</v>
      </c>
      <c r="I944" s="372" t="str">
        <f t="shared" si="164"/>
        <v>21401</v>
      </c>
    </row>
    <row r="945" ht="36" customHeight="1" spans="1:9">
      <c r="A945" s="341">
        <v>2140123</v>
      </c>
      <c r="B945" s="336" t="s">
        <v>872</v>
      </c>
      <c r="C945" s="388">
        <v>2</v>
      </c>
      <c r="D945" s="489"/>
      <c r="E945" s="488">
        <f t="shared" si="169"/>
        <v>-1</v>
      </c>
      <c r="F945" s="197" t="str">
        <f t="shared" si="166"/>
        <v>是</v>
      </c>
      <c r="G945" s="372" t="str">
        <f t="shared" si="170"/>
        <v>项</v>
      </c>
      <c r="H945" s="372" t="str">
        <f t="shared" si="163"/>
        <v>214</v>
      </c>
      <c r="I945" s="372" t="str">
        <f t="shared" si="164"/>
        <v>21401</v>
      </c>
    </row>
    <row r="946" ht="36" hidden="1" customHeight="1" spans="1:9">
      <c r="A946" s="341">
        <v>2140127</v>
      </c>
      <c r="B946" s="336" t="s">
        <v>873</v>
      </c>
      <c r="C946" s="395">
        <v>0</v>
      </c>
      <c r="D946" s="490">
        <f t="shared" si="171"/>
        <v>0</v>
      </c>
      <c r="E946" s="488" t="str">
        <f t="shared" si="169"/>
        <v/>
      </c>
      <c r="F946" s="197" t="str">
        <f t="shared" si="166"/>
        <v>否</v>
      </c>
      <c r="G946" s="372" t="str">
        <f t="shared" si="170"/>
        <v>项</v>
      </c>
      <c r="H946" s="372" t="str">
        <f t="shared" si="163"/>
        <v>214</v>
      </c>
      <c r="I946" s="372" t="str">
        <f t="shared" si="164"/>
        <v>21401</v>
      </c>
    </row>
    <row r="947" ht="36" hidden="1" customHeight="1" spans="1:9">
      <c r="A947" s="341">
        <v>2140128</v>
      </c>
      <c r="B947" s="336" t="s">
        <v>874</v>
      </c>
      <c r="C947" s="395">
        <v>0</v>
      </c>
      <c r="D947" s="490">
        <f t="shared" si="171"/>
        <v>0</v>
      </c>
      <c r="E947" s="488" t="str">
        <f t="shared" si="169"/>
        <v/>
      </c>
      <c r="F947" s="197" t="str">
        <f t="shared" si="166"/>
        <v>否</v>
      </c>
      <c r="G947" s="372" t="str">
        <f t="shared" si="170"/>
        <v>项</v>
      </c>
      <c r="H947" s="372" t="str">
        <f t="shared" si="163"/>
        <v>214</v>
      </c>
      <c r="I947" s="372" t="str">
        <f t="shared" si="164"/>
        <v>21401</v>
      </c>
    </row>
    <row r="948" ht="36" hidden="1" customHeight="1" spans="1:9">
      <c r="A948" s="341">
        <v>2140129</v>
      </c>
      <c r="B948" s="336" t="s">
        <v>875</v>
      </c>
      <c r="C948" s="395">
        <v>0</v>
      </c>
      <c r="D948" s="490">
        <f t="shared" si="171"/>
        <v>0</v>
      </c>
      <c r="E948" s="488" t="str">
        <f t="shared" si="169"/>
        <v/>
      </c>
      <c r="F948" s="197" t="str">
        <f t="shared" si="166"/>
        <v>否</v>
      </c>
      <c r="G948" s="372" t="str">
        <f t="shared" si="170"/>
        <v>项</v>
      </c>
      <c r="H948" s="372" t="str">
        <f t="shared" si="163"/>
        <v>214</v>
      </c>
      <c r="I948" s="372" t="str">
        <f t="shared" si="164"/>
        <v>21401</v>
      </c>
    </row>
    <row r="949" ht="36" hidden="1" customHeight="1" spans="1:9">
      <c r="A949" s="341">
        <v>2140130</v>
      </c>
      <c r="B949" s="336" t="s">
        <v>876</v>
      </c>
      <c r="C949" s="395">
        <v>0</v>
      </c>
      <c r="D949" s="490">
        <f t="shared" si="171"/>
        <v>0</v>
      </c>
      <c r="E949" s="488" t="str">
        <f t="shared" si="169"/>
        <v/>
      </c>
      <c r="F949" s="197" t="str">
        <f t="shared" si="166"/>
        <v>否</v>
      </c>
      <c r="G949" s="372" t="str">
        <f t="shared" si="170"/>
        <v>项</v>
      </c>
      <c r="H949" s="372" t="str">
        <f t="shared" si="163"/>
        <v>214</v>
      </c>
      <c r="I949" s="372" t="str">
        <f t="shared" si="164"/>
        <v>21401</v>
      </c>
    </row>
    <row r="950" ht="36" hidden="1" customHeight="1" spans="1:9">
      <c r="A950" s="341">
        <v>2140131</v>
      </c>
      <c r="B950" s="336" t="s">
        <v>877</v>
      </c>
      <c r="C950" s="395">
        <v>0</v>
      </c>
      <c r="D950" s="490">
        <f t="shared" si="171"/>
        <v>0</v>
      </c>
      <c r="E950" s="488" t="str">
        <f t="shared" si="169"/>
        <v/>
      </c>
      <c r="F950" s="197" t="str">
        <f t="shared" si="166"/>
        <v>否</v>
      </c>
      <c r="G950" s="372" t="str">
        <f t="shared" si="170"/>
        <v>项</v>
      </c>
      <c r="H950" s="372" t="str">
        <f t="shared" si="163"/>
        <v>214</v>
      </c>
      <c r="I950" s="372" t="str">
        <f t="shared" si="164"/>
        <v>21401</v>
      </c>
    </row>
    <row r="951" ht="36" hidden="1" customHeight="1" spans="1:9">
      <c r="A951" s="341">
        <v>2140133</v>
      </c>
      <c r="B951" s="336" t="s">
        <v>878</v>
      </c>
      <c r="C951" s="395">
        <v>0</v>
      </c>
      <c r="D951" s="490">
        <f t="shared" si="171"/>
        <v>0</v>
      </c>
      <c r="E951" s="488" t="str">
        <f t="shared" si="169"/>
        <v/>
      </c>
      <c r="F951" s="197" t="str">
        <f t="shared" si="166"/>
        <v>否</v>
      </c>
      <c r="G951" s="372" t="str">
        <f t="shared" si="170"/>
        <v>项</v>
      </c>
      <c r="H951" s="372" t="str">
        <f t="shared" si="163"/>
        <v>214</v>
      </c>
      <c r="I951" s="372" t="str">
        <f t="shared" si="164"/>
        <v>21401</v>
      </c>
    </row>
    <row r="952" ht="36" hidden="1" customHeight="1" spans="1:9">
      <c r="A952" s="341">
        <v>2140136</v>
      </c>
      <c r="B952" s="336" t="s">
        <v>879</v>
      </c>
      <c r="C952" s="395">
        <v>0</v>
      </c>
      <c r="D952" s="490">
        <f t="shared" si="171"/>
        <v>0</v>
      </c>
      <c r="E952" s="488" t="str">
        <f t="shared" si="169"/>
        <v/>
      </c>
      <c r="F952" s="197" t="str">
        <f t="shared" si="166"/>
        <v>否</v>
      </c>
      <c r="G952" s="372" t="str">
        <f t="shared" si="170"/>
        <v>项</v>
      </c>
      <c r="H952" s="372" t="str">
        <f t="shared" si="163"/>
        <v>214</v>
      </c>
      <c r="I952" s="372" t="str">
        <f t="shared" si="164"/>
        <v>21401</v>
      </c>
    </row>
    <row r="953" ht="36" hidden="1" customHeight="1" spans="1:9">
      <c r="A953" s="341">
        <v>2140138</v>
      </c>
      <c r="B953" s="336" t="s">
        <v>880</v>
      </c>
      <c r="C953" s="395">
        <v>0</v>
      </c>
      <c r="D953" s="490">
        <f t="shared" si="171"/>
        <v>0</v>
      </c>
      <c r="E953" s="488" t="str">
        <f t="shared" si="169"/>
        <v/>
      </c>
      <c r="F953" s="197" t="str">
        <f t="shared" si="166"/>
        <v>否</v>
      </c>
      <c r="G953" s="372" t="str">
        <f t="shared" si="170"/>
        <v>项</v>
      </c>
      <c r="H953" s="372" t="str">
        <f t="shared" si="163"/>
        <v>214</v>
      </c>
      <c r="I953" s="372" t="str">
        <f t="shared" si="164"/>
        <v>21401</v>
      </c>
    </row>
    <row r="954" ht="36" customHeight="1" spans="1:9">
      <c r="A954" s="341">
        <v>2140199</v>
      </c>
      <c r="B954" s="336" t="s">
        <v>882</v>
      </c>
      <c r="C954" s="388">
        <v>308</v>
      </c>
      <c r="D954" s="489">
        <v>693</v>
      </c>
      <c r="E954" s="488">
        <f t="shared" si="169"/>
        <v>1.25</v>
      </c>
      <c r="F954" s="197" t="str">
        <f t="shared" si="166"/>
        <v>是</v>
      </c>
      <c r="G954" s="372" t="str">
        <f t="shared" si="170"/>
        <v>项</v>
      </c>
      <c r="H954" s="372" t="str">
        <f t="shared" si="163"/>
        <v>214</v>
      </c>
      <c r="I954" s="372" t="str">
        <f t="shared" si="164"/>
        <v>21401</v>
      </c>
    </row>
    <row r="955" ht="36" hidden="1" customHeight="1" spans="1:9">
      <c r="A955" s="341">
        <v>21402</v>
      </c>
      <c r="B955" s="336" t="s">
        <v>883</v>
      </c>
      <c r="C955" s="337">
        <f>SUM(C956:C964)</f>
        <v>0</v>
      </c>
      <c r="D955" s="494">
        <f>SUM(D956:D964)</f>
        <v>0</v>
      </c>
      <c r="E955" s="488" t="str">
        <f t="shared" si="169"/>
        <v/>
      </c>
      <c r="F955" s="197" t="str">
        <f t="shared" si="166"/>
        <v>否</v>
      </c>
      <c r="G955" s="372" t="str">
        <f t="shared" si="170"/>
        <v>款</v>
      </c>
      <c r="H955" s="372" t="str">
        <f t="shared" si="163"/>
        <v>214</v>
      </c>
      <c r="I955" s="372" t="str">
        <f t="shared" si="164"/>
        <v>21402</v>
      </c>
    </row>
    <row r="956" ht="36" hidden="1" customHeight="1" spans="1:9">
      <c r="A956" s="341">
        <v>2140201</v>
      </c>
      <c r="B956" s="336" t="s">
        <v>145</v>
      </c>
      <c r="C956" s="395">
        <v>0</v>
      </c>
      <c r="D956" s="490">
        <f t="shared" ref="D956:D964" si="172">ROUND(J956-P956,0)</f>
        <v>0</v>
      </c>
      <c r="E956" s="488" t="str">
        <f t="shared" si="169"/>
        <v/>
      </c>
      <c r="F956" s="197" t="str">
        <f t="shared" si="166"/>
        <v>否</v>
      </c>
      <c r="G956" s="372" t="str">
        <f t="shared" si="170"/>
        <v>项</v>
      </c>
      <c r="H956" s="372" t="str">
        <f t="shared" si="163"/>
        <v>214</v>
      </c>
      <c r="I956" s="372" t="str">
        <f t="shared" si="164"/>
        <v>21402</v>
      </c>
    </row>
    <row r="957" ht="36" hidden="1" customHeight="1" spans="1:9">
      <c r="A957" s="341">
        <v>2140202</v>
      </c>
      <c r="B957" s="336" t="s">
        <v>146</v>
      </c>
      <c r="C957" s="395">
        <v>0</v>
      </c>
      <c r="D957" s="490">
        <f t="shared" si="172"/>
        <v>0</v>
      </c>
      <c r="E957" s="488" t="str">
        <f t="shared" si="169"/>
        <v/>
      </c>
      <c r="F957" s="197" t="str">
        <f t="shared" si="166"/>
        <v>否</v>
      </c>
      <c r="G957" s="372" t="str">
        <f t="shared" si="170"/>
        <v>项</v>
      </c>
      <c r="H957" s="372" t="str">
        <f t="shared" si="163"/>
        <v>214</v>
      </c>
      <c r="I957" s="372" t="str">
        <f t="shared" si="164"/>
        <v>21402</v>
      </c>
    </row>
    <row r="958" ht="36" hidden="1" customHeight="1" spans="1:9">
      <c r="A958" s="341">
        <v>2140203</v>
      </c>
      <c r="B958" s="336" t="s">
        <v>147</v>
      </c>
      <c r="C958" s="395">
        <v>0</v>
      </c>
      <c r="D958" s="490">
        <f t="shared" si="172"/>
        <v>0</v>
      </c>
      <c r="E958" s="488" t="str">
        <f t="shared" si="169"/>
        <v/>
      </c>
      <c r="F958" s="197" t="str">
        <f t="shared" si="166"/>
        <v>否</v>
      </c>
      <c r="G958" s="372" t="str">
        <f t="shared" si="170"/>
        <v>项</v>
      </c>
      <c r="H958" s="372" t="str">
        <f t="shared" si="163"/>
        <v>214</v>
      </c>
      <c r="I958" s="372" t="str">
        <f t="shared" si="164"/>
        <v>21402</v>
      </c>
    </row>
    <row r="959" ht="36" hidden="1" customHeight="1" spans="1:9">
      <c r="A959" s="341">
        <v>2140204</v>
      </c>
      <c r="B959" s="336" t="s">
        <v>884</v>
      </c>
      <c r="C959" s="395">
        <v>0</v>
      </c>
      <c r="D959" s="490">
        <f t="shared" si="172"/>
        <v>0</v>
      </c>
      <c r="E959" s="488" t="str">
        <f t="shared" si="169"/>
        <v/>
      </c>
      <c r="F959" s="197" t="str">
        <f t="shared" si="166"/>
        <v>否</v>
      </c>
      <c r="G959" s="372" t="str">
        <f t="shared" si="170"/>
        <v>项</v>
      </c>
      <c r="H959" s="372" t="str">
        <f t="shared" si="163"/>
        <v>214</v>
      </c>
      <c r="I959" s="372" t="str">
        <f t="shared" si="164"/>
        <v>21402</v>
      </c>
    </row>
    <row r="960" ht="36" hidden="1" customHeight="1" spans="1:9">
      <c r="A960" s="341">
        <v>2140205</v>
      </c>
      <c r="B960" s="336" t="s">
        <v>885</v>
      </c>
      <c r="C960" s="395">
        <v>0</v>
      </c>
      <c r="D960" s="490">
        <f t="shared" si="172"/>
        <v>0</v>
      </c>
      <c r="E960" s="488" t="str">
        <f t="shared" si="169"/>
        <v/>
      </c>
      <c r="F960" s="197" t="str">
        <f t="shared" si="166"/>
        <v>否</v>
      </c>
      <c r="G960" s="372" t="str">
        <f t="shared" si="170"/>
        <v>项</v>
      </c>
      <c r="H960" s="372" t="str">
        <f t="shared" si="163"/>
        <v>214</v>
      </c>
      <c r="I960" s="372" t="str">
        <f t="shared" si="164"/>
        <v>21402</v>
      </c>
    </row>
    <row r="961" ht="36" hidden="1" customHeight="1" spans="1:9">
      <c r="A961" s="341">
        <v>2140206</v>
      </c>
      <c r="B961" s="336" t="s">
        <v>886</v>
      </c>
      <c r="C961" s="395">
        <v>0</v>
      </c>
      <c r="D961" s="490">
        <f t="shared" si="172"/>
        <v>0</v>
      </c>
      <c r="E961" s="488" t="str">
        <f t="shared" si="169"/>
        <v/>
      </c>
      <c r="F961" s="197" t="str">
        <f t="shared" si="166"/>
        <v>否</v>
      </c>
      <c r="G961" s="372" t="str">
        <f t="shared" si="170"/>
        <v>项</v>
      </c>
      <c r="H961" s="372" t="str">
        <f t="shared" si="163"/>
        <v>214</v>
      </c>
      <c r="I961" s="372" t="str">
        <f t="shared" si="164"/>
        <v>21402</v>
      </c>
    </row>
    <row r="962" ht="36" hidden="1" customHeight="1" spans="1:9">
      <c r="A962" s="341">
        <v>2140207</v>
      </c>
      <c r="B962" s="336" t="s">
        <v>887</v>
      </c>
      <c r="C962" s="395">
        <v>0</v>
      </c>
      <c r="D962" s="490">
        <f t="shared" si="172"/>
        <v>0</v>
      </c>
      <c r="E962" s="488" t="str">
        <f t="shared" si="169"/>
        <v/>
      </c>
      <c r="F962" s="197" t="str">
        <f t="shared" si="166"/>
        <v>否</v>
      </c>
      <c r="G962" s="372" t="str">
        <f t="shared" si="170"/>
        <v>项</v>
      </c>
      <c r="H962" s="372" t="str">
        <f t="shared" si="163"/>
        <v>214</v>
      </c>
      <c r="I962" s="372" t="str">
        <f t="shared" si="164"/>
        <v>21402</v>
      </c>
    </row>
    <row r="963" ht="36" hidden="1" customHeight="1" spans="1:9">
      <c r="A963" s="341">
        <v>2140208</v>
      </c>
      <c r="B963" s="336" t="s">
        <v>888</v>
      </c>
      <c r="C963" s="395">
        <v>0</v>
      </c>
      <c r="D963" s="490">
        <f t="shared" si="172"/>
        <v>0</v>
      </c>
      <c r="E963" s="488" t="str">
        <f t="shared" si="169"/>
        <v/>
      </c>
      <c r="F963" s="197" t="str">
        <f t="shared" si="166"/>
        <v>否</v>
      </c>
      <c r="G963" s="372" t="str">
        <f t="shared" si="170"/>
        <v>项</v>
      </c>
      <c r="H963" s="372" t="str">
        <f t="shared" si="163"/>
        <v>214</v>
      </c>
      <c r="I963" s="372" t="str">
        <f t="shared" si="164"/>
        <v>21402</v>
      </c>
    </row>
    <row r="964" ht="36" hidden="1" customHeight="1" spans="1:9">
      <c r="A964" s="341">
        <v>2140299</v>
      </c>
      <c r="B964" s="336" t="s">
        <v>889</v>
      </c>
      <c r="C964" s="395">
        <v>0</v>
      </c>
      <c r="D964" s="490">
        <f t="shared" si="172"/>
        <v>0</v>
      </c>
      <c r="E964" s="488" t="str">
        <f t="shared" si="169"/>
        <v/>
      </c>
      <c r="F964" s="197" t="str">
        <f t="shared" si="166"/>
        <v>否</v>
      </c>
      <c r="G964" s="372" t="str">
        <f t="shared" si="170"/>
        <v>项</v>
      </c>
      <c r="H964" s="372" t="str">
        <f t="shared" ref="H964:H1027" si="173">LEFT(A964,3)</f>
        <v>214</v>
      </c>
      <c r="I964" s="372" t="str">
        <f t="shared" ref="I964:I1027" si="174">LEFT(A964,5)</f>
        <v>21402</v>
      </c>
    </row>
    <row r="965" ht="36" hidden="1" customHeight="1" spans="1:9">
      <c r="A965" s="341">
        <v>21403</v>
      </c>
      <c r="B965" s="336" t="s">
        <v>890</v>
      </c>
      <c r="C965" s="337">
        <f>SUM(C966:C974)</f>
        <v>0</v>
      </c>
      <c r="D965" s="494">
        <f>SUM(D966:D974)</f>
        <v>0</v>
      </c>
      <c r="E965" s="488" t="str">
        <f t="shared" si="169"/>
        <v/>
      </c>
      <c r="F965" s="197" t="str">
        <f t="shared" si="166"/>
        <v>否</v>
      </c>
      <c r="G965" s="372" t="str">
        <f t="shared" si="170"/>
        <v>款</v>
      </c>
      <c r="H965" s="372" t="str">
        <f t="shared" si="173"/>
        <v>214</v>
      </c>
      <c r="I965" s="372" t="str">
        <f t="shared" si="174"/>
        <v>21403</v>
      </c>
    </row>
    <row r="966" ht="36" hidden="1" customHeight="1" spans="1:9">
      <c r="A966" s="341">
        <v>2140301</v>
      </c>
      <c r="B966" s="336" t="s">
        <v>145</v>
      </c>
      <c r="C966" s="395">
        <v>0</v>
      </c>
      <c r="D966" s="490">
        <f t="shared" ref="D966:D974" si="175">ROUND(J966-P966,0)</f>
        <v>0</v>
      </c>
      <c r="E966" s="488" t="str">
        <f t="shared" si="169"/>
        <v/>
      </c>
      <c r="F966" s="197" t="str">
        <f t="shared" si="166"/>
        <v>否</v>
      </c>
      <c r="G966" s="372" t="str">
        <f t="shared" si="170"/>
        <v>项</v>
      </c>
      <c r="H966" s="372" t="str">
        <f t="shared" si="173"/>
        <v>214</v>
      </c>
      <c r="I966" s="372" t="str">
        <f t="shared" si="174"/>
        <v>21403</v>
      </c>
    </row>
    <row r="967" ht="33" hidden="1" customHeight="1" spans="1:9">
      <c r="A967" s="341">
        <v>2140302</v>
      </c>
      <c r="B967" s="336" t="s">
        <v>146</v>
      </c>
      <c r="C967" s="395">
        <v>0</v>
      </c>
      <c r="D967" s="490">
        <f t="shared" si="175"/>
        <v>0</v>
      </c>
      <c r="E967" s="488" t="str">
        <f t="shared" si="169"/>
        <v/>
      </c>
      <c r="F967" s="197" t="str">
        <f t="shared" si="166"/>
        <v>否</v>
      </c>
      <c r="G967" s="372" t="str">
        <f t="shared" si="170"/>
        <v>项</v>
      </c>
      <c r="H967" s="372" t="str">
        <f t="shared" si="173"/>
        <v>214</v>
      </c>
      <c r="I967" s="372" t="str">
        <f t="shared" si="174"/>
        <v>21403</v>
      </c>
    </row>
    <row r="968" ht="33" hidden="1" customHeight="1" spans="1:9">
      <c r="A968" s="341">
        <v>2140303</v>
      </c>
      <c r="B968" s="336" t="s">
        <v>147</v>
      </c>
      <c r="C968" s="395">
        <v>0</v>
      </c>
      <c r="D968" s="490">
        <f t="shared" si="175"/>
        <v>0</v>
      </c>
      <c r="E968" s="488" t="str">
        <f t="shared" si="169"/>
        <v/>
      </c>
      <c r="F968" s="197" t="str">
        <f t="shared" si="166"/>
        <v>否</v>
      </c>
      <c r="G968" s="372" t="str">
        <f t="shared" si="170"/>
        <v>项</v>
      </c>
      <c r="H968" s="372" t="str">
        <f t="shared" si="173"/>
        <v>214</v>
      </c>
      <c r="I968" s="372" t="str">
        <f t="shared" si="174"/>
        <v>21403</v>
      </c>
    </row>
    <row r="969" ht="33" hidden="1" customHeight="1" spans="1:9">
      <c r="A969" s="341">
        <v>2140304</v>
      </c>
      <c r="B969" s="336" t="s">
        <v>891</v>
      </c>
      <c r="C969" s="395">
        <v>0</v>
      </c>
      <c r="D969" s="490">
        <f t="shared" si="175"/>
        <v>0</v>
      </c>
      <c r="E969" s="488" t="str">
        <f t="shared" si="169"/>
        <v/>
      </c>
      <c r="F969" s="197" t="str">
        <f t="shared" si="166"/>
        <v>否</v>
      </c>
      <c r="G969" s="372" t="str">
        <f t="shared" si="170"/>
        <v>项</v>
      </c>
      <c r="H969" s="372" t="str">
        <f t="shared" si="173"/>
        <v>214</v>
      </c>
      <c r="I969" s="372" t="str">
        <f t="shared" si="174"/>
        <v>21403</v>
      </c>
    </row>
    <row r="970" ht="36" hidden="1" customHeight="1" spans="1:9">
      <c r="A970" s="341">
        <v>2140305</v>
      </c>
      <c r="B970" s="336" t="s">
        <v>892</v>
      </c>
      <c r="C970" s="395">
        <v>0</v>
      </c>
      <c r="D970" s="490">
        <f t="shared" si="175"/>
        <v>0</v>
      </c>
      <c r="E970" s="488" t="str">
        <f t="shared" si="169"/>
        <v/>
      </c>
      <c r="F970" s="197" t="str">
        <f t="shared" si="166"/>
        <v>否</v>
      </c>
      <c r="G970" s="372" t="str">
        <f t="shared" si="170"/>
        <v>项</v>
      </c>
      <c r="H970" s="372" t="str">
        <f t="shared" si="173"/>
        <v>214</v>
      </c>
      <c r="I970" s="372" t="str">
        <f t="shared" si="174"/>
        <v>21403</v>
      </c>
    </row>
    <row r="971" ht="36" hidden="1" customHeight="1" spans="1:9">
      <c r="A971" s="341">
        <v>2140306</v>
      </c>
      <c r="B971" s="336" t="s">
        <v>893</v>
      </c>
      <c r="C971" s="395">
        <v>0</v>
      </c>
      <c r="D971" s="490">
        <f t="shared" si="175"/>
        <v>0</v>
      </c>
      <c r="E971" s="488" t="str">
        <f t="shared" si="169"/>
        <v/>
      </c>
      <c r="F971" s="197" t="str">
        <f t="shared" si="166"/>
        <v>否</v>
      </c>
      <c r="G971" s="372" t="str">
        <f t="shared" si="170"/>
        <v>项</v>
      </c>
      <c r="H971" s="372" t="str">
        <f t="shared" si="173"/>
        <v>214</v>
      </c>
      <c r="I971" s="372" t="str">
        <f t="shared" si="174"/>
        <v>21403</v>
      </c>
    </row>
    <row r="972" ht="36" hidden="1" customHeight="1" spans="1:9">
      <c r="A972" s="341">
        <v>2140307</v>
      </c>
      <c r="B972" s="336" t="s">
        <v>894</v>
      </c>
      <c r="C972" s="395">
        <v>0</v>
      </c>
      <c r="D972" s="490">
        <f t="shared" si="175"/>
        <v>0</v>
      </c>
      <c r="E972" s="488" t="str">
        <f t="shared" si="169"/>
        <v/>
      </c>
      <c r="F972" s="197" t="str">
        <f t="shared" si="166"/>
        <v>否</v>
      </c>
      <c r="G972" s="372" t="str">
        <f t="shared" si="170"/>
        <v>项</v>
      </c>
      <c r="H972" s="372" t="str">
        <f t="shared" si="173"/>
        <v>214</v>
      </c>
      <c r="I972" s="372" t="str">
        <f t="shared" si="174"/>
        <v>21403</v>
      </c>
    </row>
    <row r="973" ht="36" hidden="1" customHeight="1" spans="1:9">
      <c r="A973" s="341">
        <v>2140308</v>
      </c>
      <c r="B973" s="336" t="s">
        <v>895</v>
      </c>
      <c r="C973" s="395">
        <v>0</v>
      </c>
      <c r="D973" s="490">
        <f t="shared" si="175"/>
        <v>0</v>
      </c>
      <c r="E973" s="488" t="str">
        <f t="shared" si="169"/>
        <v/>
      </c>
      <c r="F973" s="197" t="str">
        <f t="shared" si="166"/>
        <v>否</v>
      </c>
      <c r="G973" s="372" t="str">
        <f t="shared" si="170"/>
        <v>项</v>
      </c>
      <c r="H973" s="372" t="str">
        <f t="shared" si="173"/>
        <v>214</v>
      </c>
      <c r="I973" s="372" t="str">
        <f t="shared" si="174"/>
        <v>21403</v>
      </c>
    </row>
    <row r="974" ht="36" hidden="1" customHeight="1" spans="1:9">
      <c r="A974" s="341">
        <v>2140399</v>
      </c>
      <c r="B974" s="336" t="s">
        <v>896</v>
      </c>
      <c r="C974" s="395">
        <v>0</v>
      </c>
      <c r="D974" s="490">
        <f t="shared" si="175"/>
        <v>0</v>
      </c>
      <c r="E974" s="488" t="str">
        <f t="shared" si="169"/>
        <v/>
      </c>
      <c r="F974" s="197" t="str">
        <f t="shared" si="166"/>
        <v>否</v>
      </c>
      <c r="G974" s="372" t="str">
        <f t="shared" si="170"/>
        <v>项</v>
      </c>
      <c r="H974" s="372" t="str">
        <f t="shared" si="173"/>
        <v>214</v>
      </c>
      <c r="I974" s="372" t="str">
        <f t="shared" si="174"/>
        <v>21403</v>
      </c>
    </row>
    <row r="975" ht="33" hidden="1" customHeight="1" spans="1:9">
      <c r="A975" s="341">
        <v>21405</v>
      </c>
      <c r="B975" s="336" t="s">
        <v>902</v>
      </c>
      <c r="C975" s="337">
        <f>SUM(C976:C981)</f>
        <v>0</v>
      </c>
      <c r="D975" s="494">
        <f>SUM(D976:D981)</f>
        <v>0</v>
      </c>
      <c r="E975" s="488" t="str">
        <f t="shared" si="169"/>
        <v/>
      </c>
      <c r="F975" s="197" t="str">
        <f t="shared" si="166"/>
        <v>否</v>
      </c>
      <c r="G975" s="372" t="str">
        <f t="shared" si="170"/>
        <v>款</v>
      </c>
      <c r="H975" s="372" t="str">
        <f t="shared" si="173"/>
        <v>214</v>
      </c>
      <c r="I975" s="372" t="str">
        <f t="shared" si="174"/>
        <v>21405</v>
      </c>
    </row>
    <row r="976" ht="36" hidden="1" customHeight="1" spans="1:9">
      <c r="A976" s="341">
        <v>2140501</v>
      </c>
      <c r="B976" s="336" t="s">
        <v>145</v>
      </c>
      <c r="C976" s="395">
        <v>0</v>
      </c>
      <c r="D976" s="490">
        <f t="shared" ref="D976:D981" si="176">ROUND(J976-P976,0)</f>
        <v>0</v>
      </c>
      <c r="E976" s="488" t="str">
        <f t="shared" si="169"/>
        <v/>
      </c>
      <c r="F976" s="197" t="str">
        <f t="shared" si="166"/>
        <v>否</v>
      </c>
      <c r="G976" s="372" t="str">
        <f t="shared" si="170"/>
        <v>项</v>
      </c>
      <c r="H976" s="372" t="str">
        <f t="shared" si="173"/>
        <v>214</v>
      </c>
      <c r="I976" s="372" t="str">
        <f t="shared" si="174"/>
        <v>21405</v>
      </c>
    </row>
    <row r="977" ht="36" hidden="1" customHeight="1" spans="1:9">
      <c r="A977" s="341">
        <v>2140502</v>
      </c>
      <c r="B977" s="336" t="s">
        <v>146</v>
      </c>
      <c r="C977" s="395">
        <v>0</v>
      </c>
      <c r="D977" s="490">
        <f t="shared" si="176"/>
        <v>0</v>
      </c>
      <c r="E977" s="488" t="str">
        <f t="shared" si="169"/>
        <v/>
      </c>
      <c r="F977" s="197" t="str">
        <f t="shared" si="166"/>
        <v>否</v>
      </c>
      <c r="G977" s="372" t="str">
        <f t="shared" si="170"/>
        <v>项</v>
      </c>
      <c r="H977" s="372" t="str">
        <f t="shared" si="173"/>
        <v>214</v>
      </c>
      <c r="I977" s="372" t="str">
        <f t="shared" si="174"/>
        <v>21405</v>
      </c>
    </row>
    <row r="978" ht="36" hidden="1" customHeight="1" spans="1:9">
      <c r="A978" s="341">
        <v>2140503</v>
      </c>
      <c r="B978" s="336" t="s">
        <v>147</v>
      </c>
      <c r="C978" s="395">
        <v>0</v>
      </c>
      <c r="D978" s="490">
        <f t="shared" si="176"/>
        <v>0</v>
      </c>
      <c r="E978" s="488" t="str">
        <f t="shared" si="169"/>
        <v/>
      </c>
      <c r="F978" s="197" t="str">
        <f t="shared" si="166"/>
        <v>否</v>
      </c>
      <c r="G978" s="372" t="str">
        <f t="shared" si="170"/>
        <v>项</v>
      </c>
      <c r="H978" s="372" t="str">
        <f t="shared" si="173"/>
        <v>214</v>
      </c>
      <c r="I978" s="372" t="str">
        <f t="shared" si="174"/>
        <v>21405</v>
      </c>
    </row>
    <row r="979" ht="36" hidden="1" customHeight="1" spans="1:9">
      <c r="A979" s="341">
        <v>2140504</v>
      </c>
      <c r="B979" s="336" t="s">
        <v>888</v>
      </c>
      <c r="C979" s="395">
        <v>0</v>
      </c>
      <c r="D979" s="490">
        <f t="shared" si="176"/>
        <v>0</v>
      </c>
      <c r="E979" s="488" t="str">
        <f t="shared" si="169"/>
        <v/>
      </c>
      <c r="F979" s="197" t="str">
        <f t="shared" si="166"/>
        <v>否</v>
      </c>
      <c r="G979" s="372" t="str">
        <f t="shared" si="170"/>
        <v>项</v>
      </c>
      <c r="H979" s="372" t="str">
        <f t="shared" si="173"/>
        <v>214</v>
      </c>
      <c r="I979" s="372" t="str">
        <f t="shared" si="174"/>
        <v>21405</v>
      </c>
    </row>
    <row r="980" ht="36" hidden="1" customHeight="1" spans="1:9">
      <c r="A980" s="341">
        <v>2140505</v>
      </c>
      <c r="B980" s="336" t="s">
        <v>903</v>
      </c>
      <c r="C980" s="395">
        <v>0</v>
      </c>
      <c r="D980" s="490">
        <f t="shared" si="176"/>
        <v>0</v>
      </c>
      <c r="E980" s="488" t="str">
        <f t="shared" si="169"/>
        <v/>
      </c>
      <c r="F980" s="197" t="str">
        <f t="shared" si="166"/>
        <v>否</v>
      </c>
      <c r="G980" s="372" t="str">
        <f t="shared" si="170"/>
        <v>项</v>
      </c>
      <c r="H980" s="372" t="str">
        <f t="shared" si="173"/>
        <v>214</v>
      </c>
      <c r="I980" s="372" t="str">
        <f t="shared" si="174"/>
        <v>21405</v>
      </c>
    </row>
    <row r="981" ht="36" hidden="1" customHeight="1" spans="1:9">
      <c r="A981" s="341">
        <v>2140599</v>
      </c>
      <c r="B981" s="336" t="s">
        <v>904</v>
      </c>
      <c r="C981" s="395">
        <v>0</v>
      </c>
      <c r="D981" s="490">
        <f t="shared" si="176"/>
        <v>0</v>
      </c>
      <c r="E981" s="488" t="str">
        <f t="shared" si="169"/>
        <v/>
      </c>
      <c r="F981" s="197" t="str">
        <f t="shared" si="166"/>
        <v>否</v>
      </c>
      <c r="G981" s="372" t="str">
        <f t="shared" si="170"/>
        <v>项</v>
      </c>
      <c r="H981" s="372" t="str">
        <f t="shared" si="173"/>
        <v>214</v>
      </c>
      <c r="I981" s="372" t="str">
        <f t="shared" si="174"/>
        <v>21405</v>
      </c>
    </row>
    <row r="982" ht="36" hidden="1" customHeight="1" spans="1:9">
      <c r="A982" s="341">
        <v>21499</v>
      </c>
      <c r="B982" s="336" t="s">
        <v>910</v>
      </c>
      <c r="C982" s="337">
        <f>SUM(C983:C984)</f>
        <v>0</v>
      </c>
      <c r="D982" s="494">
        <f>SUM(D983:D984)</f>
        <v>0</v>
      </c>
      <c r="E982" s="488" t="str">
        <f t="shared" si="169"/>
        <v/>
      </c>
      <c r="F982" s="197" t="str">
        <f t="shared" si="166"/>
        <v>否</v>
      </c>
      <c r="G982" s="372" t="str">
        <f t="shared" si="170"/>
        <v>款</v>
      </c>
      <c r="H982" s="372" t="str">
        <f t="shared" si="173"/>
        <v>214</v>
      </c>
      <c r="I982" s="372" t="str">
        <f t="shared" si="174"/>
        <v>21499</v>
      </c>
    </row>
    <row r="983" ht="36" hidden="1" customHeight="1" spans="1:9">
      <c r="A983" s="341">
        <v>2149901</v>
      </c>
      <c r="B983" s="336" t="s">
        <v>911</v>
      </c>
      <c r="C983" s="395"/>
      <c r="D983" s="490"/>
      <c r="E983" s="488" t="str">
        <f t="shared" si="169"/>
        <v/>
      </c>
      <c r="F983" s="197" t="str">
        <f t="shared" si="166"/>
        <v>否</v>
      </c>
      <c r="G983" s="372" t="str">
        <f t="shared" si="170"/>
        <v>项</v>
      </c>
      <c r="H983" s="372" t="str">
        <f t="shared" si="173"/>
        <v>214</v>
      </c>
      <c r="I983" s="372" t="str">
        <f t="shared" si="174"/>
        <v>21499</v>
      </c>
    </row>
    <row r="984" ht="36" hidden="1" customHeight="1" spans="1:9">
      <c r="A984" s="341">
        <v>2149999</v>
      </c>
      <c r="B984" s="336" t="s">
        <v>912</v>
      </c>
      <c r="C984" s="395">
        <v>0</v>
      </c>
      <c r="D984" s="490">
        <f t="shared" ref="D984:D995" si="177">ROUND(J984-P984,0)</f>
        <v>0</v>
      </c>
      <c r="E984" s="488" t="str">
        <f t="shared" si="169"/>
        <v/>
      </c>
      <c r="F984" s="197" t="str">
        <f t="shared" si="166"/>
        <v>否</v>
      </c>
      <c r="G984" s="372" t="str">
        <f t="shared" si="170"/>
        <v>项</v>
      </c>
      <c r="H984" s="372" t="str">
        <f t="shared" si="173"/>
        <v>214</v>
      </c>
      <c r="I984" s="372" t="str">
        <f t="shared" si="174"/>
        <v>21499</v>
      </c>
    </row>
    <row r="985" ht="36" customHeight="1" spans="1:9">
      <c r="A985" s="349">
        <v>215</v>
      </c>
      <c r="B985" s="331" t="s">
        <v>108</v>
      </c>
      <c r="C985" s="485">
        <f>SUM(C986,C996,C1012,C1017,C1028,C1035,C1043)</f>
        <v>603</v>
      </c>
      <c r="D985" s="485">
        <f>SUM(D986,D996,D1012,D1017,D1028,D1035,D1043)</f>
        <v>3971</v>
      </c>
      <c r="E985" s="486">
        <f t="shared" si="169"/>
        <v>5.58540630182421</v>
      </c>
      <c r="F985" s="197" t="str">
        <f t="shared" ref="F985:F1048" si="178">IF(LEN(A985)=3,"是",IF(B985&lt;&gt;"",IF(SUM(C985:D985)&lt;&gt;0,"是","否"),"是"))</f>
        <v>是</v>
      </c>
      <c r="G985" s="372" t="str">
        <f t="shared" si="170"/>
        <v>类</v>
      </c>
      <c r="H985" s="372" t="str">
        <f t="shared" si="173"/>
        <v>215</v>
      </c>
      <c r="I985" s="372" t="str">
        <f t="shared" si="174"/>
        <v>215</v>
      </c>
    </row>
    <row r="986" ht="36" hidden="1" customHeight="1" spans="1:9">
      <c r="A986" s="341">
        <v>21501</v>
      </c>
      <c r="B986" s="336" t="s">
        <v>913</v>
      </c>
      <c r="C986" s="337">
        <f>SUM(C987:C995)</f>
        <v>0</v>
      </c>
      <c r="D986" s="494">
        <f>SUM(D987:D995)</f>
        <v>0</v>
      </c>
      <c r="E986" s="488" t="str">
        <f t="shared" si="169"/>
        <v/>
      </c>
      <c r="F986" s="197" t="str">
        <f t="shared" si="178"/>
        <v>否</v>
      </c>
      <c r="G986" s="372" t="str">
        <f t="shared" si="170"/>
        <v>款</v>
      </c>
      <c r="H986" s="372" t="str">
        <f t="shared" si="173"/>
        <v>215</v>
      </c>
      <c r="I986" s="372" t="str">
        <f t="shared" si="174"/>
        <v>21501</v>
      </c>
    </row>
    <row r="987" ht="36" hidden="1" customHeight="1" spans="1:9">
      <c r="A987" s="341">
        <v>2150101</v>
      </c>
      <c r="B987" s="336" t="s">
        <v>145</v>
      </c>
      <c r="C987" s="395">
        <v>0</v>
      </c>
      <c r="D987" s="490">
        <f t="shared" si="177"/>
        <v>0</v>
      </c>
      <c r="E987" s="488" t="str">
        <f t="shared" si="169"/>
        <v/>
      </c>
      <c r="F987" s="197" t="str">
        <f t="shared" si="178"/>
        <v>否</v>
      </c>
      <c r="G987" s="372" t="str">
        <f t="shared" si="170"/>
        <v>项</v>
      </c>
      <c r="H987" s="372" t="str">
        <f t="shared" si="173"/>
        <v>215</v>
      </c>
      <c r="I987" s="372" t="str">
        <f t="shared" si="174"/>
        <v>21501</v>
      </c>
    </row>
    <row r="988" ht="36" hidden="1" customHeight="1" spans="1:9">
      <c r="A988" s="341">
        <v>2150102</v>
      </c>
      <c r="B988" s="336" t="s">
        <v>146</v>
      </c>
      <c r="C988" s="395">
        <v>0</v>
      </c>
      <c r="D988" s="490">
        <f t="shared" si="177"/>
        <v>0</v>
      </c>
      <c r="E988" s="488" t="str">
        <f t="shared" si="169"/>
        <v/>
      </c>
      <c r="F988" s="197" t="str">
        <f t="shared" si="178"/>
        <v>否</v>
      </c>
      <c r="G988" s="372" t="str">
        <f t="shared" si="170"/>
        <v>项</v>
      </c>
      <c r="H988" s="372" t="str">
        <f t="shared" si="173"/>
        <v>215</v>
      </c>
      <c r="I988" s="372" t="str">
        <f t="shared" si="174"/>
        <v>21501</v>
      </c>
    </row>
    <row r="989" ht="36" hidden="1" customHeight="1" spans="1:9">
      <c r="A989" s="341">
        <v>2150103</v>
      </c>
      <c r="B989" s="336" t="s">
        <v>147</v>
      </c>
      <c r="C989" s="395">
        <v>0</v>
      </c>
      <c r="D989" s="490">
        <f t="shared" si="177"/>
        <v>0</v>
      </c>
      <c r="E989" s="488" t="str">
        <f t="shared" si="169"/>
        <v/>
      </c>
      <c r="F989" s="197" t="str">
        <f t="shared" si="178"/>
        <v>否</v>
      </c>
      <c r="G989" s="372" t="str">
        <f t="shared" si="170"/>
        <v>项</v>
      </c>
      <c r="H989" s="372" t="str">
        <f t="shared" si="173"/>
        <v>215</v>
      </c>
      <c r="I989" s="372" t="str">
        <f t="shared" si="174"/>
        <v>21501</v>
      </c>
    </row>
    <row r="990" ht="36" hidden="1" customHeight="1" spans="1:9">
      <c r="A990" s="341">
        <v>2150104</v>
      </c>
      <c r="B990" s="336" t="s">
        <v>914</v>
      </c>
      <c r="C990" s="395">
        <v>0</v>
      </c>
      <c r="D990" s="490">
        <f t="shared" si="177"/>
        <v>0</v>
      </c>
      <c r="E990" s="488" t="str">
        <f t="shared" si="169"/>
        <v/>
      </c>
      <c r="F990" s="197" t="str">
        <f t="shared" si="178"/>
        <v>否</v>
      </c>
      <c r="G990" s="372" t="str">
        <f t="shared" si="170"/>
        <v>项</v>
      </c>
      <c r="H990" s="372" t="str">
        <f t="shared" si="173"/>
        <v>215</v>
      </c>
      <c r="I990" s="372" t="str">
        <f t="shared" si="174"/>
        <v>21501</v>
      </c>
    </row>
    <row r="991" ht="36" hidden="1" customHeight="1" spans="1:9">
      <c r="A991" s="341">
        <v>2150105</v>
      </c>
      <c r="B991" s="336" t="s">
        <v>915</v>
      </c>
      <c r="C991" s="395">
        <v>0</v>
      </c>
      <c r="D991" s="490">
        <f t="shared" si="177"/>
        <v>0</v>
      </c>
      <c r="E991" s="488" t="str">
        <f t="shared" si="169"/>
        <v/>
      </c>
      <c r="F991" s="197" t="str">
        <f t="shared" si="178"/>
        <v>否</v>
      </c>
      <c r="G991" s="372" t="str">
        <f t="shared" si="170"/>
        <v>项</v>
      </c>
      <c r="H991" s="372" t="str">
        <f t="shared" si="173"/>
        <v>215</v>
      </c>
      <c r="I991" s="372" t="str">
        <f t="shared" si="174"/>
        <v>21501</v>
      </c>
    </row>
    <row r="992" ht="36" hidden="1" customHeight="1" spans="1:9">
      <c r="A992" s="341">
        <v>2150106</v>
      </c>
      <c r="B992" s="336" t="s">
        <v>916</v>
      </c>
      <c r="C992" s="395">
        <v>0</v>
      </c>
      <c r="D992" s="490">
        <f t="shared" si="177"/>
        <v>0</v>
      </c>
      <c r="E992" s="488" t="str">
        <f t="shared" si="169"/>
        <v/>
      </c>
      <c r="F992" s="197" t="str">
        <f t="shared" si="178"/>
        <v>否</v>
      </c>
      <c r="G992" s="372" t="str">
        <f t="shared" si="170"/>
        <v>项</v>
      </c>
      <c r="H992" s="372" t="str">
        <f t="shared" si="173"/>
        <v>215</v>
      </c>
      <c r="I992" s="372" t="str">
        <f t="shared" si="174"/>
        <v>21501</v>
      </c>
    </row>
    <row r="993" ht="36" hidden="1" customHeight="1" spans="1:9">
      <c r="A993" s="341">
        <v>2150107</v>
      </c>
      <c r="B993" s="336" t="s">
        <v>917</v>
      </c>
      <c r="C993" s="395">
        <v>0</v>
      </c>
      <c r="D993" s="490">
        <f t="shared" si="177"/>
        <v>0</v>
      </c>
      <c r="E993" s="488" t="str">
        <f t="shared" si="169"/>
        <v/>
      </c>
      <c r="F993" s="197" t="str">
        <f t="shared" si="178"/>
        <v>否</v>
      </c>
      <c r="G993" s="372" t="str">
        <f t="shared" si="170"/>
        <v>项</v>
      </c>
      <c r="H993" s="372" t="str">
        <f t="shared" si="173"/>
        <v>215</v>
      </c>
      <c r="I993" s="372" t="str">
        <f t="shared" si="174"/>
        <v>21501</v>
      </c>
    </row>
    <row r="994" ht="36" hidden="1" customHeight="1" spans="1:9">
      <c r="A994" s="341">
        <v>2150108</v>
      </c>
      <c r="B994" s="336" t="s">
        <v>918</v>
      </c>
      <c r="C994" s="395">
        <v>0</v>
      </c>
      <c r="D994" s="490">
        <f t="shared" si="177"/>
        <v>0</v>
      </c>
      <c r="E994" s="488" t="str">
        <f t="shared" si="169"/>
        <v/>
      </c>
      <c r="F994" s="197" t="str">
        <f t="shared" si="178"/>
        <v>否</v>
      </c>
      <c r="G994" s="372" t="str">
        <f t="shared" si="170"/>
        <v>项</v>
      </c>
      <c r="H994" s="372" t="str">
        <f t="shared" si="173"/>
        <v>215</v>
      </c>
      <c r="I994" s="372" t="str">
        <f t="shared" si="174"/>
        <v>21501</v>
      </c>
    </row>
    <row r="995" ht="36" hidden="1" customHeight="1" spans="1:9">
      <c r="A995" s="341">
        <v>2150199</v>
      </c>
      <c r="B995" s="336" t="s">
        <v>919</v>
      </c>
      <c r="C995" s="395">
        <v>0</v>
      </c>
      <c r="D995" s="490">
        <f t="shared" si="177"/>
        <v>0</v>
      </c>
      <c r="E995" s="488" t="str">
        <f t="shared" si="169"/>
        <v/>
      </c>
      <c r="F995" s="197" t="str">
        <f t="shared" si="178"/>
        <v>否</v>
      </c>
      <c r="G995" s="372" t="str">
        <f t="shared" si="170"/>
        <v>项</v>
      </c>
      <c r="H995" s="372" t="str">
        <f t="shared" si="173"/>
        <v>215</v>
      </c>
      <c r="I995" s="372" t="str">
        <f t="shared" si="174"/>
        <v>21501</v>
      </c>
    </row>
    <row r="996" ht="36" hidden="1" customHeight="1" spans="1:9">
      <c r="A996" s="341">
        <v>21502</v>
      </c>
      <c r="B996" s="336" t="s">
        <v>920</v>
      </c>
      <c r="C996" s="337">
        <f>SUM(C997:C1011)</f>
        <v>0</v>
      </c>
      <c r="D996" s="494">
        <f>SUM(D997:D1011)</f>
        <v>0</v>
      </c>
      <c r="E996" s="488" t="str">
        <f t="shared" si="169"/>
        <v/>
      </c>
      <c r="F996" s="197" t="str">
        <f t="shared" si="178"/>
        <v>否</v>
      </c>
      <c r="G996" s="372" t="str">
        <f t="shared" si="170"/>
        <v>款</v>
      </c>
      <c r="H996" s="372" t="str">
        <f t="shared" si="173"/>
        <v>215</v>
      </c>
      <c r="I996" s="372" t="str">
        <f t="shared" si="174"/>
        <v>21502</v>
      </c>
    </row>
    <row r="997" ht="36" hidden="1" customHeight="1" spans="1:9">
      <c r="A997" s="341">
        <v>2150201</v>
      </c>
      <c r="B997" s="336" t="s">
        <v>145</v>
      </c>
      <c r="C997" s="395">
        <v>0</v>
      </c>
      <c r="D997" s="490">
        <f t="shared" ref="D997:D1011" si="179">ROUND(J997-P997,0)</f>
        <v>0</v>
      </c>
      <c r="E997" s="488" t="str">
        <f t="shared" si="169"/>
        <v/>
      </c>
      <c r="F997" s="197" t="str">
        <f t="shared" si="178"/>
        <v>否</v>
      </c>
      <c r="G997" s="372" t="str">
        <f t="shared" si="170"/>
        <v>项</v>
      </c>
      <c r="H997" s="372" t="str">
        <f t="shared" si="173"/>
        <v>215</v>
      </c>
      <c r="I997" s="372" t="str">
        <f t="shared" si="174"/>
        <v>21502</v>
      </c>
    </row>
    <row r="998" ht="36" hidden="1" customHeight="1" spans="1:9">
      <c r="A998" s="341">
        <v>2150202</v>
      </c>
      <c r="B998" s="336" t="s">
        <v>146</v>
      </c>
      <c r="C998" s="395">
        <v>0</v>
      </c>
      <c r="D998" s="490">
        <f t="shared" si="179"/>
        <v>0</v>
      </c>
      <c r="E998" s="488" t="str">
        <f t="shared" si="169"/>
        <v/>
      </c>
      <c r="F998" s="197" t="str">
        <f t="shared" si="178"/>
        <v>否</v>
      </c>
      <c r="G998" s="372" t="str">
        <f t="shared" si="170"/>
        <v>项</v>
      </c>
      <c r="H998" s="372" t="str">
        <f t="shared" si="173"/>
        <v>215</v>
      </c>
      <c r="I998" s="372" t="str">
        <f t="shared" si="174"/>
        <v>21502</v>
      </c>
    </row>
    <row r="999" ht="36" hidden="1" customHeight="1" spans="1:9">
      <c r="A999" s="341">
        <v>2150203</v>
      </c>
      <c r="B999" s="336" t="s">
        <v>147</v>
      </c>
      <c r="C999" s="395">
        <v>0</v>
      </c>
      <c r="D999" s="490">
        <f t="shared" si="179"/>
        <v>0</v>
      </c>
      <c r="E999" s="488" t="str">
        <f t="shared" si="169"/>
        <v/>
      </c>
      <c r="F999" s="197" t="str">
        <f t="shared" si="178"/>
        <v>否</v>
      </c>
      <c r="G999" s="372" t="str">
        <f t="shared" si="170"/>
        <v>项</v>
      </c>
      <c r="H999" s="372" t="str">
        <f t="shared" si="173"/>
        <v>215</v>
      </c>
      <c r="I999" s="372" t="str">
        <f t="shared" si="174"/>
        <v>21502</v>
      </c>
    </row>
    <row r="1000" ht="36" hidden="1" customHeight="1" spans="1:9">
      <c r="A1000" s="341">
        <v>2150204</v>
      </c>
      <c r="B1000" s="336" t="s">
        <v>921</v>
      </c>
      <c r="C1000" s="395">
        <v>0</v>
      </c>
      <c r="D1000" s="490">
        <f t="shared" si="179"/>
        <v>0</v>
      </c>
      <c r="E1000" s="488" t="str">
        <f t="shared" si="169"/>
        <v/>
      </c>
      <c r="F1000" s="197" t="str">
        <f t="shared" si="178"/>
        <v>否</v>
      </c>
      <c r="G1000" s="372" t="str">
        <f t="shared" si="170"/>
        <v>项</v>
      </c>
      <c r="H1000" s="372" t="str">
        <f t="shared" si="173"/>
        <v>215</v>
      </c>
      <c r="I1000" s="372" t="str">
        <f t="shared" si="174"/>
        <v>21502</v>
      </c>
    </row>
    <row r="1001" ht="36" hidden="1" customHeight="1" spans="1:9">
      <c r="A1001" s="341">
        <v>2150205</v>
      </c>
      <c r="B1001" s="336" t="s">
        <v>922</v>
      </c>
      <c r="C1001" s="395">
        <v>0</v>
      </c>
      <c r="D1001" s="490">
        <f t="shared" si="179"/>
        <v>0</v>
      </c>
      <c r="E1001" s="488" t="str">
        <f t="shared" si="169"/>
        <v/>
      </c>
      <c r="F1001" s="197" t="str">
        <f t="shared" si="178"/>
        <v>否</v>
      </c>
      <c r="G1001" s="372" t="str">
        <f t="shared" si="170"/>
        <v>项</v>
      </c>
      <c r="H1001" s="372" t="str">
        <f t="shared" si="173"/>
        <v>215</v>
      </c>
      <c r="I1001" s="372" t="str">
        <f t="shared" si="174"/>
        <v>21502</v>
      </c>
    </row>
    <row r="1002" ht="36" hidden="1" customHeight="1" spans="1:9">
      <c r="A1002" s="341">
        <v>2150206</v>
      </c>
      <c r="B1002" s="336" t="s">
        <v>923</v>
      </c>
      <c r="C1002" s="395">
        <v>0</v>
      </c>
      <c r="D1002" s="490">
        <f t="shared" si="179"/>
        <v>0</v>
      </c>
      <c r="E1002" s="488" t="str">
        <f t="shared" ref="E1002:E1065" si="180">IF(C1002&lt;&gt;0,D1002/C1002-1,"")</f>
        <v/>
      </c>
      <c r="F1002" s="197" t="str">
        <f t="shared" si="178"/>
        <v>否</v>
      </c>
      <c r="G1002" s="372" t="str">
        <f t="shared" ref="G1002:G1065" si="181">IF(LEN(A1002)=3,"类",IF(LEN(A1002)=5,"款","项"))</f>
        <v>项</v>
      </c>
      <c r="H1002" s="372" t="str">
        <f t="shared" si="173"/>
        <v>215</v>
      </c>
      <c r="I1002" s="372" t="str">
        <f t="shared" si="174"/>
        <v>21502</v>
      </c>
    </row>
    <row r="1003" ht="36" hidden="1" customHeight="1" spans="1:9">
      <c r="A1003" s="341">
        <v>2150207</v>
      </c>
      <c r="B1003" s="336" t="s">
        <v>924</v>
      </c>
      <c r="C1003" s="395">
        <v>0</v>
      </c>
      <c r="D1003" s="490">
        <f t="shared" si="179"/>
        <v>0</v>
      </c>
      <c r="E1003" s="488" t="str">
        <f t="shared" si="180"/>
        <v/>
      </c>
      <c r="F1003" s="197" t="str">
        <f t="shared" si="178"/>
        <v>否</v>
      </c>
      <c r="G1003" s="372" t="str">
        <f t="shared" si="181"/>
        <v>项</v>
      </c>
      <c r="H1003" s="372" t="str">
        <f t="shared" si="173"/>
        <v>215</v>
      </c>
      <c r="I1003" s="372" t="str">
        <f t="shared" si="174"/>
        <v>21502</v>
      </c>
    </row>
    <row r="1004" ht="36" hidden="1" customHeight="1" spans="1:9">
      <c r="A1004" s="341">
        <v>2150208</v>
      </c>
      <c r="B1004" s="336" t="s">
        <v>925</v>
      </c>
      <c r="C1004" s="395">
        <v>0</v>
      </c>
      <c r="D1004" s="490">
        <f t="shared" si="179"/>
        <v>0</v>
      </c>
      <c r="E1004" s="488" t="str">
        <f t="shared" si="180"/>
        <v/>
      </c>
      <c r="F1004" s="197" t="str">
        <f t="shared" si="178"/>
        <v>否</v>
      </c>
      <c r="G1004" s="372" t="str">
        <f t="shared" si="181"/>
        <v>项</v>
      </c>
      <c r="H1004" s="372" t="str">
        <f t="shared" si="173"/>
        <v>215</v>
      </c>
      <c r="I1004" s="372" t="str">
        <f t="shared" si="174"/>
        <v>21502</v>
      </c>
    </row>
    <row r="1005" ht="36" hidden="1" customHeight="1" spans="1:9">
      <c r="A1005" s="341">
        <v>2150209</v>
      </c>
      <c r="B1005" s="336" t="s">
        <v>926</v>
      </c>
      <c r="C1005" s="395">
        <v>0</v>
      </c>
      <c r="D1005" s="490">
        <f t="shared" si="179"/>
        <v>0</v>
      </c>
      <c r="E1005" s="488" t="str">
        <f t="shared" si="180"/>
        <v/>
      </c>
      <c r="F1005" s="197" t="str">
        <f t="shared" si="178"/>
        <v>否</v>
      </c>
      <c r="G1005" s="372" t="str">
        <f t="shared" si="181"/>
        <v>项</v>
      </c>
      <c r="H1005" s="372" t="str">
        <f t="shared" si="173"/>
        <v>215</v>
      </c>
      <c r="I1005" s="372" t="str">
        <f t="shared" si="174"/>
        <v>21502</v>
      </c>
    </row>
    <row r="1006" ht="36" hidden="1" customHeight="1" spans="1:9">
      <c r="A1006" s="341">
        <v>2150210</v>
      </c>
      <c r="B1006" s="336" t="s">
        <v>927</v>
      </c>
      <c r="C1006" s="395">
        <v>0</v>
      </c>
      <c r="D1006" s="490">
        <f t="shared" si="179"/>
        <v>0</v>
      </c>
      <c r="E1006" s="488" t="str">
        <f t="shared" si="180"/>
        <v/>
      </c>
      <c r="F1006" s="197" t="str">
        <f t="shared" si="178"/>
        <v>否</v>
      </c>
      <c r="G1006" s="372" t="str">
        <f t="shared" si="181"/>
        <v>项</v>
      </c>
      <c r="H1006" s="372" t="str">
        <f t="shared" si="173"/>
        <v>215</v>
      </c>
      <c r="I1006" s="372" t="str">
        <f t="shared" si="174"/>
        <v>21502</v>
      </c>
    </row>
    <row r="1007" ht="33" hidden="1" customHeight="1" spans="1:9">
      <c r="A1007" s="341">
        <v>2150212</v>
      </c>
      <c r="B1007" s="336" t="s">
        <v>928</v>
      </c>
      <c r="C1007" s="395">
        <v>0</v>
      </c>
      <c r="D1007" s="490">
        <f t="shared" si="179"/>
        <v>0</v>
      </c>
      <c r="E1007" s="488" t="str">
        <f t="shared" si="180"/>
        <v/>
      </c>
      <c r="F1007" s="197" t="str">
        <f t="shared" si="178"/>
        <v>否</v>
      </c>
      <c r="G1007" s="372" t="str">
        <f t="shared" si="181"/>
        <v>项</v>
      </c>
      <c r="H1007" s="372" t="str">
        <f t="shared" si="173"/>
        <v>215</v>
      </c>
      <c r="I1007" s="372" t="str">
        <f t="shared" si="174"/>
        <v>21502</v>
      </c>
    </row>
    <row r="1008" ht="36" hidden="1" customHeight="1" spans="1:9">
      <c r="A1008" s="341">
        <v>2150213</v>
      </c>
      <c r="B1008" s="336" t="s">
        <v>929</v>
      </c>
      <c r="C1008" s="395">
        <v>0</v>
      </c>
      <c r="D1008" s="490">
        <f t="shared" si="179"/>
        <v>0</v>
      </c>
      <c r="E1008" s="488" t="str">
        <f t="shared" si="180"/>
        <v/>
      </c>
      <c r="F1008" s="197" t="str">
        <f t="shared" si="178"/>
        <v>否</v>
      </c>
      <c r="G1008" s="372" t="str">
        <f t="shared" si="181"/>
        <v>项</v>
      </c>
      <c r="H1008" s="372" t="str">
        <f t="shared" si="173"/>
        <v>215</v>
      </c>
      <c r="I1008" s="372" t="str">
        <f t="shared" si="174"/>
        <v>21502</v>
      </c>
    </row>
    <row r="1009" ht="36" hidden="1" customHeight="1" spans="1:9">
      <c r="A1009" s="341">
        <v>2150214</v>
      </c>
      <c r="B1009" s="336" t="s">
        <v>930</v>
      </c>
      <c r="C1009" s="395">
        <v>0</v>
      </c>
      <c r="D1009" s="490">
        <f t="shared" si="179"/>
        <v>0</v>
      </c>
      <c r="E1009" s="488" t="str">
        <f t="shared" si="180"/>
        <v/>
      </c>
      <c r="F1009" s="197" t="str">
        <f t="shared" si="178"/>
        <v>否</v>
      </c>
      <c r="G1009" s="372" t="str">
        <f t="shared" si="181"/>
        <v>项</v>
      </c>
      <c r="H1009" s="372" t="str">
        <f t="shared" si="173"/>
        <v>215</v>
      </c>
      <c r="I1009" s="372" t="str">
        <f t="shared" si="174"/>
        <v>21502</v>
      </c>
    </row>
    <row r="1010" ht="36" hidden="1" customHeight="1" spans="1:9">
      <c r="A1010" s="341">
        <v>2150215</v>
      </c>
      <c r="B1010" s="336" t="s">
        <v>931</v>
      </c>
      <c r="C1010" s="395">
        <v>0</v>
      </c>
      <c r="D1010" s="490">
        <f t="shared" si="179"/>
        <v>0</v>
      </c>
      <c r="E1010" s="488" t="str">
        <f t="shared" si="180"/>
        <v/>
      </c>
      <c r="F1010" s="197" t="str">
        <f t="shared" si="178"/>
        <v>否</v>
      </c>
      <c r="G1010" s="372" t="str">
        <f t="shared" si="181"/>
        <v>项</v>
      </c>
      <c r="H1010" s="372" t="str">
        <f t="shared" si="173"/>
        <v>215</v>
      </c>
      <c r="I1010" s="372" t="str">
        <f t="shared" si="174"/>
        <v>21502</v>
      </c>
    </row>
    <row r="1011" ht="36" hidden="1" customHeight="1" spans="1:9">
      <c r="A1011" s="341">
        <v>2150299</v>
      </c>
      <c r="B1011" s="336" t="s">
        <v>932</v>
      </c>
      <c r="C1011" s="395">
        <v>0</v>
      </c>
      <c r="D1011" s="490">
        <f t="shared" si="179"/>
        <v>0</v>
      </c>
      <c r="E1011" s="488" t="str">
        <f t="shared" si="180"/>
        <v/>
      </c>
      <c r="F1011" s="197" t="str">
        <f t="shared" si="178"/>
        <v>否</v>
      </c>
      <c r="G1011" s="372" t="str">
        <f t="shared" si="181"/>
        <v>项</v>
      </c>
      <c r="H1011" s="372" t="str">
        <f t="shared" si="173"/>
        <v>215</v>
      </c>
      <c r="I1011" s="372" t="str">
        <f t="shared" si="174"/>
        <v>21502</v>
      </c>
    </row>
    <row r="1012" ht="36" hidden="1" customHeight="1" spans="1:9">
      <c r="A1012" s="341">
        <v>21503</v>
      </c>
      <c r="B1012" s="336" t="s">
        <v>933</v>
      </c>
      <c r="C1012" s="337">
        <f>SUM(C1013:C1016)</f>
        <v>0</v>
      </c>
      <c r="D1012" s="494">
        <f>SUM(D1013:D1016)</f>
        <v>0</v>
      </c>
      <c r="E1012" s="488" t="str">
        <f t="shared" si="180"/>
        <v/>
      </c>
      <c r="F1012" s="197" t="str">
        <f t="shared" si="178"/>
        <v>否</v>
      </c>
      <c r="G1012" s="372" t="str">
        <f t="shared" si="181"/>
        <v>款</v>
      </c>
      <c r="H1012" s="372" t="str">
        <f t="shared" si="173"/>
        <v>215</v>
      </c>
      <c r="I1012" s="372" t="str">
        <f t="shared" si="174"/>
        <v>21503</v>
      </c>
    </row>
    <row r="1013" ht="36" hidden="1" customHeight="1" spans="1:9">
      <c r="A1013" s="341">
        <v>2150301</v>
      </c>
      <c r="B1013" s="336" t="s">
        <v>145</v>
      </c>
      <c r="C1013" s="395">
        <v>0</v>
      </c>
      <c r="D1013" s="490">
        <f t="shared" ref="D1013:D1016" si="182">ROUND(J1013-P1013,0)</f>
        <v>0</v>
      </c>
      <c r="E1013" s="488" t="str">
        <f t="shared" si="180"/>
        <v/>
      </c>
      <c r="F1013" s="197" t="str">
        <f t="shared" si="178"/>
        <v>否</v>
      </c>
      <c r="G1013" s="372" t="str">
        <f t="shared" si="181"/>
        <v>项</v>
      </c>
      <c r="H1013" s="372" t="str">
        <f t="shared" si="173"/>
        <v>215</v>
      </c>
      <c r="I1013" s="372" t="str">
        <f t="shared" si="174"/>
        <v>21503</v>
      </c>
    </row>
    <row r="1014" ht="36" hidden="1" customHeight="1" spans="1:9">
      <c r="A1014" s="341">
        <v>2150302</v>
      </c>
      <c r="B1014" s="336" t="s">
        <v>146</v>
      </c>
      <c r="C1014" s="395">
        <v>0</v>
      </c>
      <c r="D1014" s="490">
        <f t="shared" si="182"/>
        <v>0</v>
      </c>
      <c r="E1014" s="488" t="str">
        <f t="shared" si="180"/>
        <v/>
      </c>
      <c r="F1014" s="197" t="str">
        <f t="shared" si="178"/>
        <v>否</v>
      </c>
      <c r="G1014" s="372" t="str">
        <f t="shared" si="181"/>
        <v>项</v>
      </c>
      <c r="H1014" s="372" t="str">
        <f t="shared" si="173"/>
        <v>215</v>
      </c>
      <c r="I1014" s="372" t="str">
        <f t="shared" si="174"/>
        <v>21503</v>
      </c>
    </row>
    <row r="1015" ht="36" hidden="1" customHeight="1" spans="1:9">
      <c r="A1015" s="341">
        <v>2150303</v>
      </c>
      <c r="B1015" s="336" t="s">
        <v>147</v>
      </c>
      <c r="C1015" s="395">
        <v>0</v>
      </c>
      <c r="D1015" s="490">
        <f t="shared" si="182"/>
        <v>0</v>
      </c>
      <c r="E1015" s="488" t="str">
        <f t="shared" si="180"/>
        <v/>
      </c>
      <c r="F1015" s="197" t="str">
        <f t="shared" si="178"/>
        <v>否</v>
      </c>
      <c r="G1015" s="372" t="str">
        <f t="shared" si="181"/>
        <v>项</v>
      </c>
      <c r="H1015" s="372" t="str">
        <f t="shared" si="173"/>
        <v>215</v>
      </c>
      <c r="I1015" s="372" t="str">
        <f t="shared" si="174"/>
        <v>21503</v>
      </c>
    </row>
    <row r="1016" ht="36" hidden="1" customHeight="1" spans="1:9">
      <c r="A1016" s="341">
        <v>2150399</v>
      </c>
      <c r="B1016" s="336" t="s">
        <v>934</v>
      </c>
      <c r="C1016" s="395">
        <v>0</v>
      </c>
      <c r="D1016" s="490">
        <f t="shared" si="182"/>
        <v>0</v>
      </c>
      <c r="E1016" s="488" t="str">
        <f t="shared" si="180"/>
        <v/>
      </c>
      <c r="F1016" s="197" t="str">
        <f t="shared" si="178"/>
        <v>否</v>
      </c>
      <c r="G1016" s="372" t="str">
        <f t="shared" si="181"/>
        <v>项</v>
      </c>
      <c r="H1016" s="372" t="str">
        <f t="shared" si="173"/>
        <v>215</v>
      </c>
      <c r="I1016" s="372" t="str">
        <f t="shared" si="174"/>
        <v>21503</v>
      </c>
    </row>
    <row r="1017" ht="36" customHeight="1" spans="1:9">
      <c r="A1017" s="341">
        <v>21505</v>
      </c>
      <c r="B1017" s="336" t="s">
        <v>935</v>
      </c>
      <c r="C1017" s="487">
        <f>SUM(C1018:C1027)</f>
        <v>325</v>
      </c>
      <c r="D1017" s="487">
        <f>SUM(D1018:D1027)</f>
        <v>2943</v>
      </c>
      <c r="E1017" s="488">
        <f t="shared" si="180"/>
        <v>8.05538461538462</v>
      </c>
      <c r="F1017" s="197" t="str">
        <f t="shared" si="178"/>
        <v>是</v>
      </c>
      <c r="G1017" s="372" t="str">
        <f t="shared" si="181"/>
        <v>款</v>
      </c>
      <c r="H1017" s="372" t="str">
        <f t="shared" si="173"/>
        <v>215</v>
      </c>
      <c r="I1017" s="372" t="str">
        <f t="shared" si="174"/>
        <v>21505</v>
      </c>
    </row>
    <row r="1018" ht="36" hidden="1" customHeight="1" spans="1:9">
      <c r="A1018" s="341">
        <v>2150501</v>
      </c>
      <c r="B1018" s="336" t="s">
        <v>145</v>
      </c>
      <c r="C1018" s="395">
        <v>0</v>
      </c>
      <c r="D1018" s="490">
        <f t="shared" ref="D1018:D1024" si="183">ROUND(J1018-P1018,0)</f>
        <v>0</v>
      </c>
      <c r="E1018" s="488" t="str">
        <f t="shared" si="180"/>
        <v/>
      </c>
      <c r="F1018" s="197" t="str">
        <f t="shared" si="178"/>
        <v>否</v>
      </c>
      <c r="G1018" s="372" t="str">
        <f t="shared" si="181"/>
        <v>项</v>
      </c>
      <c r="H1018" s="372" t="str">
        <f t="shared" si="173"/>
        <v>215</v>
      </c>
      <c r="I1018" s="372" t="str">
        <f t="shared" si="174"/>
        <v>21505</v>
      </c>
    </row>
    <row r="1019" ht="36" hidden="1" customHeight="1" spans="1:9">
      <c r="A1019" s="341">
        <v>2150502</v>
      </c>
      <c r="B1019" s="336" t="s">
        <v>146</v>
      </c>
      <c r="C1019" s="395">
        <v>0</v>
      </c>
      <c r="D1019" s="490">
        <f t="shared" si="183"/>
        <v>0</v>
      </c>
      <c r="E1019" s="488" t="str">
        <f t="shared" si="180"/>
        <v/>
      </c>
      <c r="F1019" s="197" t="str">
        <f t="shared" si="178"/>
        <v>否</v>
      </c>
      <c r="G1019" s="372" t="str">
        <f t="shared" si="181"/>
        <v>项</v>
      </c>
      <c r="H1019" s="372" t="str">
        <f t="shared" si="173"/>
        <v>215</v>
      </c>
      <c r="I1019" s="372" t="str">
        <f t="shared" si="174"/>
        <v>21505</v>
      </c>
    </row>
    <row r="1020" ht="36" hidden="1" customHeight="1" spans="1:9">
      <c r="A1020" s="341">
        <v>2150503</v>
      </c>
      <c r="B1020" s="336" t="s">
        <v>147</v>
      </c>
      <c r="C1020" s="395">
        <v>0</v>
      </c>
      <c r="D1020" s="490">
        <f t="shared" si="183"/>
        <v>0</v>
      </c>
      <c r="E1020" s="488" t="str">
        <f t="shared" si="180"/>
        <v/>
      </c>
      <c r="F1020" s="197" t="str">
        <f t="shared" si="178"/>
        <v>否</v>
      </c>
      <c r="G1020" s="372" t="str">
        <f t="shared" si="181"/>
        <v>项</v>
      </c>
      <c r="H1020" s="372" t="str">
        <f t="shared" si="173"/>
        <v>215</v>
      </c>
      <c r="I1020" s="372" t="str">
        <f t="shared" si="174"/>
        <v>21505</v>
      </c>
    </row>
    <row r="1021" ht="36" hidden="1" customHeight="1" spans="1:9">
      <c r="A1021" s="341">
        <v>2150505</v>
      </c>
      <c r="B1021" s="336" t="s">
        <v>936</v>
      </c>
      <c r="C1021" s="395">
        <v>0</v>
      </c>
      <c r="D1021" s="490">
        <f t="shared" si="183"/>
        <v>0</v>
      </c>
      <c r="E1021" s="488" t="str">
        <f t="shared" si="180"/>
        <v/>
      </c>
      <c r="F1021" s="197" t="str">
        <f t="shared" si="178"/>
        <v>否</v>
      </c>
      <c r="G1021" s="372" t="str">
        <f t="shared" si="181"/>
        <v>项</v>
      </c>
      <c r="H1021" s="372" t="str">
        <f t="shared" si="173"/>
        <v>215</v>
      </c>
      <c r="I1021" s="372" t="str">
        <f t="shared" si="174"/>
        <v>21505</v>
      </c>
    </row>
    <row r="1022" ht="36" hidden="1" customHeight="1" spans="1:9">
      <c r="A1022" s="341">
        <v>2150507</v>
      </c>
      <c r="B1022" s="336" t="s">
        <v>938</v>
      </c>
      <c r="C1022" s="395">
        <v>0</v>
      </c>
      <c r="D1022" s="490">
        <f t="shared" si="183"/>
        <v>0</v>
      </c>
      <c r="E1022" s="488" t="str">
        <f t="shared" si="180"/>
        <v/>
      </c>
      <c r="F1022" s="197" t="str">
        <f t="shared" si="178"/>
        <v>否</v>
      </c>
      <c r="G1022" s="372" t="str">
        <f t="shared" si="181"/>
        <v>项</v>
      </c>
      <c r="H1022" s="372" t="str">
        <f t="shared" si="173"/>
        <v>215</v>
      </c>
      <c r="I1022" s="372" t="str">
        <f t="shared" si="174"/>
        <v>21505</v>
      </c>
    </row>
    <row r="1023" ht="36" hidden="1" customHeight="1" spans="1:9">
      <c r="A1023" s="341">
        <v>2150508</v>
      </c>
      <c r="B1023" s="336" t="s">
        <v>1723</v>
      </c>
      <c r="C1023" s="395">
        <v>0</v>
      </c>
      <c r="D1023" s="490">
        <f t="shared" si="183"/>
        <v>0</v>
      </c>
      <c r="E1023" s="488" t="str">
        <f t="shared" si="180"/>
        <v/>
      </c>
      <c r="F1023" s="197" t="str">
        <f t="shared" si="178"/>
        <v>否</v>
      </c>
      <c r="G1023" s="372" t="str">
        <f t="shared" si="181"/>
        <v>项</v>
      </c>
      <c r="H1023" s="372" t="str">
        <f t="shared" si="173"/>
        <v>215</v>
      </c>
      <c r="I1023" s="372" t="str">
        <f t="shared" si="174"/>
        <v>21505</v>
      </c>
    </row>
    <row r="1024" ht="36" hidden="1" customHeight="1" spans="1:9">
      <c r="A1024" s="493">
        <v>2150516</v>
      </c>
      <c r="B1024" s="501" t="s">
        <v>1724</v>
      </c>
      <c r="C1024" s="395"/>
      <c r="D1024" s="490">
        <f t="shared" si="183"/>
        <v>0</v>
      </c>
      <c r="E1024" s="488" t="str">
        <f t="shared" si="180"/>
        <v/>
      </c>
      <c r="F1024" s="197" t="str">
        <f t="shared" si="178"/>
        <v>否</v>
      </c>
      <c r="G1024" s="372" t="str">
        <f t="shared" si="181"/>
        <v>项</v>
      </c>
      <c r="H1024" s="372" t="str">
        <f t="shared" si="173"/>
        <v>215</v>
      </c>
      <c r="I1024" s="372" t="str">
        <f t="shared" si="174"/>
        <v>21505</v>
      </c>
    </row>
    <row r="1025" ht="33" customHeight="1" spans="1:9">
      <c r="A1025" s="493">
        <v>2150517</v>
      </c>
      <c r="B1025" s="501" t="s">
        <v>944</v>
      </c>
      <c r="C1025" s="388">
        <v>325</v>
      </c>
      <c r="D1025" s="489">
        <v>2943</v>
      </c>
      <c r="E1025" s="488">
        <f t="shared" si="180"/>
        <v>8.05538461538462</v>
      </c>
      <c r="F1025" s="197" t="str">
        <f t="shared" si="178"/>
        <v>是</v>
      </c>
      <c r="G1025" s="372" t="str">
        <f t="shared" si="181"/>
        <v>项</v>
      </c>
      <c r="H1025" s="372" t="str">
        <f t="shared" si="173"/>
        <v>215</v>
      </c>
      <c r="I1025" s="372" t="str">
        <f t="shared" si="174"/>
        <v>21505</v>
      </c>
    </row>
    <row r="1026" ht="36" hidden="1" customHeight="1" spans="1:9">
      <c r="A1026" s="493">
        <v>2150550</v>
      </c>
      <c r="B1026" s="501" t="s">
        <v>154</v>
      </c>
      <c r="C1026" s="395"/>
      <c r="D1026" s="490">
        <f t="shared" ref="D1026:D1034" si="184">ROUND(J1026-P1026,0)</f>
        <v>0</v>
      </c>
      <c r="E1026" s="488" t="str">
        <f t="shared" si="180"/>
        <v/>
      </c>
      <c r="F1026" s="197" t="str">
        <f t="shared" si="178"/>
        <v>否</v>
      </c>
      <c r="G1026" s="372" t="str">
        <f t="shared" si="181"/>
        <v>项</v>
      </c>
      <c r="H1026" s="372" t="str">
        <f t="shared" si="173"/>
        <v>215</v>
      </c>
      <c r="I1026" s="372" t="str">
        <f t="shared" si="174"/>
        <v>21505</v>
      </c>
    </row>
    <row r="1027" ht="36" hidden="1" customHeight="1" spans="1:9">
      <c r="A1027" s="341">
        <v>2150599</v>
      </c>
      <c r="B1027" s="336" t="s">
        <v>945</v>
      </c>
      <c r="C1027" s="395">
        <v>0</v>
      </c>
      <c r="D1027" s="490">
        <f t="shared" si="184"/>
        <v>0</v>
      </c>
      <c r="E1027" s="488" t="str">
        <f t="shared" si="180"/>
        <v/>
      </c>
      <c r="F1027" s="197" t="str">
        <f t="shared" si="178"/>
        <v>否</v>
      </c>
      <c r="G1027" s="372" t="str">
        <f t="shared" si="181"/>
        <v>项</v>
      </c>
      <c r="H1027" s="372" t="str">
        <f t="shared" si="173"/>
        <v>215</v>
      </c>
      <c r="I1027" s="372" t="str">
        <f t="shared" si="174"/>
        <v>21505</v>
      </c>
    </row>
    <row r="1028" ht="36" hidden="1" customHeight="1" spans="1:9">
      <c r="A1028" s="341">
        <v>21507</v>
      </c>
      <c r="B1028" s="336" t="s">
        <v>946</v>
      </c>
      <c r="C1028" s="337">
        <f>SUM(C1029:C1034)</f>
        <v>0</v>
      </c>
      <c r="D1028" s="494">
        <f>SUM(D1029:D1034)</f>
        <v>0</v>
      </c>
      <c r="E1028" s="488" t="str">
        <f t="shared" si="180"/>
        <v/>
      </c>
      <c r="F1028" s="197" t="str">
        <f t="shared" si="178"/>
        <v>否</v>
      </c>
      <c r="G1028" s="372" t="str">
        <f t="shared" si="181"/>
        <v>款</v>
      </c>
      <c r="H1028" s="372" t="str">
        <f t="shared" ref="H1028:H1091" si="185">LEFT(A1028,3)</f>
        <v>215</v>
      </c>
      <c r="I1028" s="372" t="str">
        <f t="shared" ref="I1028:I1091" si="186">LEFT(A1028,5)</f>
        <v>21507</v>
      </c>
    </row>
    <row r="1029" ht="36" hidden="1" customHeight="1" spans="1:9">
      <c r="A1029" s="341">
        <v>2150701</v>
      </c>
      <c r="B1029" s="336" t="s">
        <v>145</v>
      </c>
      <c r="C1029" s="395">
        <v>0</v>
      </c>
      <c r="D1029" s="490">
        <f t="shared" si="184"/>
        <v>0</v>
      </c>
      <c r="E1029" s="488" t="str">
        <f t="shared" si="180"/>
        <v/>
      </c>
      <c r="F1029" s="197" t="str">
        <f t="shared" si="178"/>
        <v>否</v>
      </c>
      <c r="G1029" s="372" t="str">
        <f t="shared" si="181"/>
        <v>项</v>
      </c>
      <c r="H1029" s="372" t="str">
        <f t="shared" si="185"/>
        <v>215</v>
      </c>
      <c r="I1029" s="372" t="str">
        <f t="shared" si="186"/>
        <v>21507</v>
      </c>
    </row>
    <row r="1030" ht="36" hidden="1" customHeight="1" spans="1:9">
      <c r="A1030" s="341">
        <v>2150702</v>
      </c>
      <c r="B1030" s="336" t="s">
        <v>146</v>
      </c>
      <c r="C1030" s="395">
        <v>0</v>
      </c>
      <c r="D1030" s="490">
        <f t="shared" si="184"/>
        <v>0</v>
      </c>
      <c r="E1030" s="488" t="str">
        <f t="shared" si="180"/>
        <v/>
      </c>
      <c r="F1030" s="197" t="str">
        <f t="shared" si="178"/>
        <v>否</v>
      </c>
      <c r="G1030" s="372" t="str">
        <f t="shared" si="181"/>
        <v>项</v>
      </c>
      <c r="H1030" s="372" t="str">
        <f t="shared" si="185"/>
        <v>215</v>
      </c>
      <c r="I1030" s="372" t="str">
        <f t="shared" si="186"/>
        <v>21507</v>
      </c>
    </row>
    <row r="1031" ht="36" hidden="1" customHeight="1" spans="1:9">
      <c r="A1031" s="341">
        <v>2150703</v>
      </c>
      <c r="B1031" s="336" t="s">
        <v>147</v>
      </c>
      <c r="C1031" s="395">
        <v>0</v>
      </c>
      <c r="D1031" s="490">
        <f t="shared" si="184"/>
        <v>0</v>
      </c>
      <c r="E1031" s="488" t="str">
        <f t="shared" si="180"/>
        <v/>
      </c>
      <c r="F1031" s="197" t="str">
        <f t="shared" si="178"/>
        <v>否</v>
      </c>
      <c r="G1031" s="372" t="str">
        <f t="shared" si="181"/>
        <v>项</v>
      </c>
      <c r="H1031" s="372" t="str">
        <f t="shared" si="185"/>
        <v>215</v>
      </c>
      <c r="I1031" s="372" t="str">
        <f t="shared" si="186"/>
        <v>21507</v>
      </c>
    </row>
    <row r="1032" ht="33" hidden="1" customHeight="1" spans="1:9">
      <c r="A1032" s="341">
        <v>2150704</v>
      </c>
      <c r="B1032" s="336" t="s">
        <v>947</v>
      </c>
      <c r="C1032" s="395">
        <v>0</v>
      </c>
      <c r="D1032" s="490">
        <f t="shared" si="184"/>
        <v>0</v>
      </c>
      <c r="E1032" s="488" t="str">
        <f t="shared" si="180"/>
        <v/>
      </c>
      <c r="F1032" s="197" t="str">
        <f t="shared" si="178"/>
        <v>否</v>
      </c>
      <c r="G1032" s="372" t="str">
        <f t="shared" si="181"/>
        <v>项</v>
      </c>
      <c r="H1032" s="372" t="str">
        <f t="shared" si="185"/>
        <v>215</v>
      </c>
      <c r="I1032" s="372" t="str">
        <f t="shared" si="186"/>
        <v>21507</v>
      </c>
    </row>
    <row r="1033" ht="36" hidden="1" customHeight="1" spans="1:9">
      <c r="A1033" s="341">
        <v>2150705</v>
      </c>
      <c r="B1033" s="336" t="s">
        <v>948</v>
      </c>
      <c r="C1033" s="395">
        <v>0</v>
      </c>
      <c r="D1033" s="490">
        <f t="shared" si="184"/>
        <v>0</v>
      </c>
      <c r="E1033" s="488" t="str">
        <f t="shared" si="180"/>
        <v/>
      </c>
      <c r="F1033" s="197" t="str">
        <f t="shared" si="178"/>
        <v>否</v>
      </c>
      <c r="G1033" s="372" t="str">
        <f t="shared" si="181"/>
        <v>项</v>
      </c>
      <c r="H1033" s="372" t="str">
        <f t="shared" si="185"/>
        <v>215</v>
      </c>
      <c r="I1033" s="372" t="str">
        <f t="shared" si="186"/>
        <v>21507</v>
      </c>
    </row>
    <row r="1034" ht="36" hidden="1" customHeight="1" spans="1:9">
      <c r="A1034" s="341">
        <v>2150799</v>
      </c>
      <c r="B1034" s="336" t="s">
        <v>949</v>
      </c>
      <c r="C1034" s="395">
        <v>0</v>
      </c>
      <c r="D1034" s="490">
        <f t="shared" si="184"/>
        <v>0</v>
      </c>
      <c r="E1034" s="488" t="str">
        <f t="shared" si="180"/>
        <v/>
      </c>
      <c r="F1034" s="197" t="str">
        <f t="shared" si="178"/>
        <v>否</v>
      </c>
      <c r="G1034" s="372" t="str">
        <f t="shared" si="181"/>
        <v>项</v>
      </c>
      <c r="H1034" s="372" t="str">
        <f t="shared" si="185"/>
        <v>215</v>
      </c>
      <c r="I1034" s="372" t="str">
        <f t="shared" si="186"/>
        <v>21507</v>
      </c>
    </row>
    <row r="1035" ht="36" customHeight="1" spans="1:9">
      <c r="A1035" s="341">
        <v>21508</v>
      </c>
      <c r="B1035" s="336" t="s">
        <v>950</v>
      </c>
      <c r="C1035" s="487">
        <f>SUM(C1036:C1042)</f>
        <v>278</v>
      </c>
      <c r="D1035" s="487">
        <f>SUM(D1036:D1042)</f>
        <v>28</v>
      </c>
      <c r="E1035" s="488">
        <f t="shared" si="180"/>
        <v>-0.899280575539568</v>
      </c>
      <c r="F1035" s="197" t="str">
        <f t="shared" si="178"/>
        <v>是</v>
      </c>
      <c r="G1035" s="372" t="str">
        <f t="shared" si="181"/>
        <v>款</v>
      </c>
      <c r="H1035" s="372" t="str">
        <f t="shared" si="185"/>
        <v>215</v>
      </c>
      <c r="I1035" s="372" t="str">
        <f t="shared" si="186"/>
        <v>21508</v>
      </c>
    </row>
    <row r="1036" ht="36" hidden="1" customHeight="1" spans="1:9">
      <c r="A1036" s="341">
        <v>2150801</v>
      </c>
      <c r="B1036" s="336" t="s">
        <v>145</v>
      </c>
      <c r="C1036" s="395">
        <v>0</v>
      </c>
      <c r="D1036" s="490">
        <f t="shared" ref="D1036:D1039" si="187">ROUND(J1036-P1036,0)</f>
        <v>0</v>
      </c>
      <c r="E1036" s="488" t="str">
        <f t="shared" si="180"/>
        <v/>
      </c>
      <c r="F1036" s="197" t="str">
        <f t="shared" si="178"/>
        <v>否</v>
      </c>
      <c r="G1036" s="372" t="str">
        <f t="shared" si="181"/>
        <v>项</v>
      </c>
      <c r="H1036" s="372" t="str">
        <f t="shared" si="185"/>
        <v>215</v>
      </c>
      <c r="I1036" s="372" t="str">
        <f t="shared" si="186"/>
        <v>21508</v>
      </c>
    </row>
    <row r="1037" ht="36" hidden="1" customHeight="1" spans="1:9">
      <c r="A1037" s="341">
        <v>2150802</v>
      </c>
      <c r="B1037" s="336" t="s">
        <v>146</v>
      </c>
      <c r="C1037" s="395">
        <v>0</v>
      </c>
      <c r="D1037" s="490">
        <f t="shared" si="187"/>
        <v>0</v>
      </c>
      <c r="E1037" s="488" t="str">
        <f t="shared" si="180"/>
        <v/>
      </c>
      <c r="F1037" s="197" t="str">
        <f t="shared" si="178"/>
        <v>否</v>
      </c>
      <c r="G1037" s="372" t="str">
        <f t="shared" si="181"/>
        <v>项</v>
      </c>
      <c r="H1037" s="372" t="str">
        <f t="shared" si="185"/>
        <v>215</v>
      </c>
      <c r="I1037" s="372" t="str">
        <f t="shared" si="186"/>
        <v>21508</v>
      </c>
    </row>
    <row r="1038" ht="36" hidden="1" customHeight="1" spans="1:9">
      <c r="A1038" s="341">
        <v>2150803</v>
      </c>
      <c r="B1038" s="336" t="s">
        <v>147</v>
      </c>
      <c r="C1038" s="395">
        <v>0</v>
      </c>
      <c r="D1038" s="490">
        <f t="shared" si="187"/>
        <v>0</v>
      </c>
      <c r="E1038" s="488" t="str">
        <f t="shared" si="180"/>
        <v/>
      </c>
      <c r="F1038" s="197" t="str">
        <f t="shared" si="178"/>
        <v>否</v>
      </c>
      <c r="G1038" s="372" t="str">
        <f t="shared" si="181"/>
        <v>项</v>
      </c>
      <c r="H1038" s="372" t="str">
        <f t="shared" si="185"/>
        <v>215</v>
      </c>
      <c r="I1038" s="372" t="str">
        <f t="shared" si="186"/>
        <v>21508</v>
      </c>
    </row>
    <row r="1039" ht="33" hidden="1" customHeight="1" spans="1:9">
      <c r="A1039" s="341">
        <v>2150804</v>
      </c>
      <c r="B1039" s="336" t="s">
        <v>951</v>
      </c>
      <c r="C1039" s="395">
        <v>0</v>
      </c>
      <c r="D1039" s="490">
        <f t="shared" si="187"/>
        <v>0</v>
      </c>
      <c r="E1039" s="488" t="str">
        <f t="shared" si="180"/>
        <v/>
      </c>
      <c r="F1039" s="197" t="str">
        <f t="shared" si="178"/>
        <v>否</v>
      </c>
      <c r="G1039" s="372" t="str">
        <f t="shared" si="181"/>
        <v>项</v>
      </c>
      <c r="H1039" s="372" t="str">
        <f t="shared" si="185"/>
        <v>215</v>
      </c>
      <c r="I1039" s="372" t="str">
        <f t="shared" si="186"/>
        <v>21508</v>
      </c>
    </row>
    <row r="1040" ht="33" customHeight="1" spans="1:9">
      <c r="A1040" s="341">
        <v>2150805</v>
      </c>
      <c r="B1040" s="336" t="s">
        <v>952</v>
      </c>
      <c r="C1040" s="388">
        <v>278</v>
      </c>
      <c r="D1040" s="489">
        <v>28</v>
      </c>
      <c r="E1040" s="488">
        <f t="shared" si="180"/>
        <v>-0.899280575539568</v>
      </c>
      <c r="F1040" s="197" t="str">
        <f t="shared" si="178"/>
        <v>是</v>
      </c>
      <c r="G1040" s="372" t="str">
        <f t="shared" si="181"/>
        <v>项</v>
      </c>
      <c r="H1040" s="372" t="str">
        <f t="shared" si="185"/>
        <v>215</v>
      </c>
      <c r="I1040" s="372" t="str">
        <f t="shared" si="186"/>
        <v>21508</v>
      </c>
    </row>
    <row r="1041" ht="36" hidden="1" customHeight="1" spans="1:9">
      <c r="A1041" s="493">
        <v>2150806</v>
      </c>
      <c r="B1041" s="499" t="s">
        <v>953</v>
      </c>
      <c r="C1041" s="395">
        <v>0</v>
      </c>
      <c r="D1041" s="490">
        <f t="shared" ref="D1041:D1047" si="188">ROUND(J1041-P1041,0)</f>
        <v>0</v>
      </c>
      <c r="E1041" s="488" t="str">
        <f t="shared" si="180"/>
        <v/>
      </c>
      <c r="F1041" s="197" t="str">
        <f t="shared" si="178"/>
        <v>否</v>
      </c>
      <c r="G1041" s="372" t="str">
        <f t="shared" si="181"/>
        <v>项</v>
      </c>
      <c r="H1041" s="372" t="str">
        <f t="shared" si="185"/>
        <v>215</v>
      </c>
      <c r="I1041" s="372" t="str">
        <f t="shared" si="186"/>
        <v>21508</v>
      </c>
    </row>
    <row r="1042" ht="36" hidden="1" customHeight="1" spans="1:9">
      <c r="A1042" s="341">
        <v>2150899</v>
      </c>
      <c r="B1042" s="336" t="s">
        <v>954</v>
      </c>
      <c r="C1042" s="395">
        <v>0</v>
      </c>
      <c r="D1042" s="490">
        <f t="shared" si="188"/>
        <v>0</v>
      </c>
      <c r="E1042" s="488" t="str">
        <f t="shared" si="180"/>
        <v/>
      </c>
      <c r="F1042" s="197" t="str">
        <f t="shared" si="178"/>
        <v>否</v>
      </c>
      <c r="G1042" s="372" t="str">
        <f t="shared" si="181"/>
        <v>项</v>
      </c>
      <c r="H1042" s="372" t="str">
        <f t="shared" si="185"/>
        <v>215</v>
      </c>
      <c r="I1042" s="372" t="str">
        <f t="shared" si="186"/>
        <v>21508</v>
      </c>
    </row>
    <row r="1043" ht="36" customHeight="1" spans="1:9">
      <c r="A1043" s="341">
        <v>21599</v>
      </c>
      <c r="B1043" s="336" t="s">
        <v>1725</v>
      </c>
      <c r="C1043" s="487">
        <f>SUM(C1044:C1048)</f>
        <v>0</v>
      </c>
      <c r="D1043" s="487">
        <f>SUM(D1044:D1048)</f>
        <v>1000</v>
      </c>
      <c r="E1043" s="488" t="str">
        <f t="shared" si="180"/>
        <v/>
      </c>
      <c r="F1043" s="197" t="str">
        <f t="shared" si="178"/>
        <v>是</v>
      </c>
      <c r="G1043" s="372" t="str">
        <f t="shared" si="181"/>
        <v>款</v>
      </c>
      <c r="H1043" s="372" t="str">
        <f t="shared" si="185"/>
        <v>215</v>
      </c>
      <c r="I1043" s="372" t="str">
        <f t="shared" si="186"/>
        <v>21599</v>
      </c>
    </row>
    <row r="1044" ht="36" hidden="1" customHeight="1" spans="1:9">
      <c r="A1044" s="341">
        <v>2159901</v>
      </c>
      <c r="B1044" s="336" t="s">
        <v>956</v>
      </c>
      <c r="C1044" s="395">
        <v>0</v>
      </c>
      <c r="D1044" s="490">
        <f t="shared" si="188"/>
        <v>0</v>
      </c>
      <c r="E1044" s="488" t="str">
        <f t="shared" si="180"/>
        <v/>
      </c>
      <c r="F1044" s="197" t="str">
        <f t="shared" si="178"/>
        <v>否</v>
      </c>
      <c r="G1044" s="372" t="str">
        <f t="shared" si="181"/>
        <v>项</v>
      </c>
      <c r="H1044" s="372" t="str">
        <f t="shared" si="185"/>
        <v>215</v>
      </c>
      <c r="I1044" s="372" t="str">
        <f t="shared" si="186"/>
        <v>21599</v>
      </c>
    </row>
    <row r="1045" ht="36" hidden="1" customHeight="1" spans="1:9">
      <c r="A1045" s="341">
        <v>2159904</v>
      </c>
      <c r="B1045" s="336" t="s">
        <v>957</v>
      </c>
      <c r="C1045" s="395">
        <v>0</v>
      </c>
      <c r="D1045" s="490">
        <f t="shared" si="188"/>
        <v>0</v>
      </c>
      <c r="E1045" s="488" t="str">
        <f t="shared" si="180"/>
        <v/>
      </c>
      <c r="F1045" s="197" t="str">
        <f t="shared" si="178"/>
        <v>否</v>
      </c>
      <c r="G1045" s="372" t="str">
        <f t="shared" si="181"/>
        <v>项</v>
      </c>
      <c r="H1045" s="372" t="str">
        <f t="shared" si="185"/>
        <v>215</v>
      </c>
      <c r="I1045" s="372" t="str">
        <f t="shared" si="186"/>
        <v>21599</v>
      </c>
    </row>
    <row r="1046" ht="36" hidden="1" customHeight="1" spans="1:9">
      <c r="A1046" s="341">
        <v>2159905</v>
      </c>
      <c r="B1046" s="336" t="s">
        <v>958</v>
      </c>
      <c r="C1046" s="395">
        <v>0</v>
      </c>
      <c r="D1046" s="490">
        <f t="shared" si="188"/>
        <v>0</v>
      </c>
      <c r="E1046" s="488" t="str">
        <f t="shared" si="180"/>
        <v/>
      </c>
      <c r="F1046" s="197" t="str">
        <f t="shared" si="178"/>
        <v>否</v>
      </c>
      <c r="G1046" s="372" t="str">
        <f t="shared" si="181"/>
        <v>项</v>
      </c>
      <c r="H1046" s="372" t="str">
        <f t="shared" si="185"/>
        <v>215</v>
      </c>
      <c r="I1046" s="372" t="str">
        <f t="shared" si="186"/>
        <v>21599</v>
      </c>
    </row>
    <row r="1047" ht="36" hidden="1" customHeight="1" spans="1:9">
      <c r="A1047" s="341">
        <v>2159906</v>
      </c>
      <c r="B1047" s="336" t="s">
        <v>959</v>
      </c>
      <c r="C1047" s="395">
        <v>0</v>
      </c>
      <c r="D1047" s="490">
        <f t="shared" si="188"/>
        <v>0</v>
      </c>
      <c r="E1047" s="488" t="str">
        <f t="shared" si="180"/>
        <v/>
      </c>
      <c r="F1047" s="197" t="str">
        <f t="shared" si="178"/>
        <v>否</v>
      </c>
      <c r="G1047" s="372" t="str">
        <f t="shared" si="181"/>
        <v>项</v>
      </c>
      <c r="H1047" s="372" t="str">
        <f t="shared" si="185"/>
        <v>215</v>
      </c>
      <c r="I1047" s="372" t="str">
        <f t="shared" si="186"/>
        <v>21599</v>
      </c>
    </row>
    <row r="1048" ht="36" customHeight="1" spans="1:9">
      <c r="A1048" s="341">
        <v>2159999</v>
      </c>
      <c r="B1048" s="336" t="s">
        <v>1726</v>
      </c>
      <c r="C1048" s="388">
        <v>0</v>
      </c>
      <c r="D1048" s="489">
        <v>1000</v>
      </c>
      <c r="E1048" s="488" t="str">
        <f t="shared" si="180"/>
        <v/>
      </c>
      <c r="F1048" s="197" t="str">
        <f t="shared" si="178"/>
        <v>是</v>
      </c>
      <c r="G1048" s="372" t="str">
        <f t="shared" si="181"/>
        <v>项</v>
      </c>
      <c r="H1048" s="372" t="str">
        <f t="shared" si="185"/>
        <v>215</v>
      </c>
      <c r="I1048" s="372" t="str">
        <f t="shared" si="186"/>
        <v>21599</v>
      </c>
    </row>
    <row r="1049" ht="33" customHeight="1" spans="1:9">
      <c r="A1049" s="349">
        <v>216</v>
      </c>
      <c r="B1049" s="331" t="s">
        <v>110</v>
      </c>
      <c r="C1049" s="485">
        <f>SUM(C1050,C1060,C1066)</f>
        <v>185</v>
      </c>
      <c r="D1049" s="485">
        <f>SUM(D1050,D1060,D1066)</f>
        <v>33</v>
      </c>
      <c r="E1049" s="486">
        <f t="shared" si="180"/>
        <v>-0.821621621621622</v>
      </c>
      <c r="F1049" s="197" t="str">
        <f t="shared" ref="F1049:F1112" si="189">IF(LEN(A1049)=3,"是",IF(B1049&lt;&gt;"",IF(SUM(C1049:D1049)&lt;&gt;0,"是","否"),"是"))</f>
        <v>是</v>
      </c>
      <c r="G1049" s="372" t="str">
        <f t="shared" si="181"/>
        <v>类</v>
      </c>
      <c r="H1049" s="372" t="str">
        <f t="shared" si="185"/>
        <v>216</v>
      </c>
      <c r="I1049" s="372" t="str">
        <f t="shared" si="186"/>
        <v>216</v>
      </c>
    </row>
    <row r="1050" ht="33" customHeight="1" spans="1:9">
      <c r="A1050" s="341">
        <v>21602</v>
      </c>
      <c r="B1050" s="336" t="s">
        <v>961</v>
      </c>
      <c r="C1050" s="487">
        <f>SUM(C1051:C1059)</f>
        <v>25</v>
      </c>
      <c r="D1050" s="487">
        <f>SUM(D1051:D1059)</f>
        <v>22</v>
      </c>
      <c r="E1050" s="488">
        <f t="shared" si="180"/>
        <v>-0.12</v>
      </c>
      <c r="F1050" s="197" t="str">
        <f t="shared" si="189"/>
        <v>是</v>
      </c>
      <c r="G1050" s="372" t="str">
        <f t="shared" si="181"/>
        <v>款</v>
      </c>
      <c r="H1050" s="372" t="str">
        <f t="shared" si="185"/>
        <v>216</v>
      </c>
      <c r="I1050" s="372" t="str">
        <f t="shared" si="186"/>
        <v>21602</v>
      </c>
    </row>
    <row r="1051" ht="36" hidden="1" customHeight="1" spans="1:9">
      <c r="A1051" s="341">
        <v>2160201</v>
      </c>
      <c r="B1051" s="336" t="s">
        <v>145</v>
      </c>
      <c r="C1051" s="395">
        <v>0</v>
      </c>
      <c r="D1051" s="490">
        <f t="shared" ref="D1051:D1058" si="190">ROUND(J1051-P1051,0)</f>
        <v>0</v>
      </c>
      <c r="E1051" s="488" t="str">
        <f t="shared" si="180"/>
        <v/>
      </c>
      <c r="F1051" s="197" t="str">
        <f t="shared" si="189"/>
        <v>否</v>
      </c>
      <c r="G1051" s="372" t="str">
        <f t="shared" si="181"/>
        <v>项</v>
      </c>
      <c r="H1051" s="372" t="str">
        <f t="shared" si="185"/>
        <v>216</v>
      </c>
      <c r="I1051" s="372" t="str">
        <f t="shared" si="186"/>
        <v>21602</v>
      </c>
    </row>
    <row r="1052" ht="36" hidden="1" customHeight="1" spans="1:9">
      <c r="A1052" s="341">
        <v>2160202</v>
      </c>
      <c r="B1052" s="336" t="s">
        <v>146</v>
      </c>
      <c r="C1052" s="395">
        <v>0</v>
      </c>
      <c r="D1052" s="490">
        <f t="shared" si="190"/>
        <v>0</v>
      </c>
      <c r="E1052" s="488" t="str">
        <f t="shared" si="180"/>
        <v/>
      </c>
      <c r="F1052" s="197" t="str">
        <f t="shared" si="189"/>
        <v>否</v>
      </c>
      <c r="G1052" s="372" t="str">
        <f t="shared" si="181"/>
        <v>项</v>
      </c>
      <c r="H1052" s="372" t="str">
        <f t="shared" si="185"/>
        <v>216</v>
      </c>
      <c r="I1052" s="372" t="str">
        <f t="shared" si="186"/>
        <v>21602</v>
      </c>
    </row>
    <row r="1053" ht="36" hidden="1" customHeight="1" spans="1:9">
      <c r="A1053" s="341">
        <v>2160203</v>
      </c>
      <c r="B1053" s="336" t="s">
        <v>147</v>
      </c>
      <c r="C1053" s="395">
        <v>0</v>
      </c>
      <c r="D1053" s="490">
        <f t="shared" si="190"/>
        <v>0</v>
      </c>
      <c r="E1053" s="488" t="str">
        <f t="shared" si="180"/>
        <v/>
      </c>
      <c r="F1053" s="197" t="str">
        <f t="shared" si="189"/>
        <v>否</v>
      </c>
      <c r="G1053" s="372" t="str">
        <f t="shared" si="181"/>
        <v>项</v>
      </c>
      <c r="H1053" s="372" t="str">
        <f t="shared" si="185"/>
        <v>216</v>
      </c>
      <c r="I1053" s="372" t="str">
        <f t="shared" si="186"/>
        <v>21602</v>
      </c>
    </row>
    <row r="1054" ht="36" hidden="1" customHeight="1" spans="1:9">
      <c r="A1054" s="341">
        <v>2160216</v>
      </c>
      <c r="B1054" s="336" t="s">
        <v>962</v>
      </c>
      <c r="C1054" s="395">
        <v>0</v>
      </c>
      <c r="D1054" s="490">
        <f t="shared" si="190"/>
        <v>0</v>
      </c>
      <c r="E1054" s="488" t="str">
        <f t="shared" si="180"/>
        <v/>
      </c>
      <c r="F1054" s="197" t="str">
        <f t="shared" si="189"/>
        <v>否</v>
      </c>
      <c r="G1054" s="372" t="str">
        <f t="shared" si="181"/>
        <v>项</v>
      </c>
      <c r="H1054" s="372" t="str">
        <f t="shared" si="185"/>
        <v>216</v>
      </c>
      <c r="I1054" s="372" t="str">
        <f t="shared" si="186"/>
        <v>21602</v>
      </c>
    </row>
    <row r="1055" ht="33" hidden="1" customHeight="1" spans="1:9">
      <c r="A1055" s="341">
        <v>2160217</v>
      </c>
      <c r="B1055" s="336" t="s">
        <v>963</v>
      </c>
      <c r="C1055" s="395">
        <v>0</v>
      </c>
      <c r="D1055" s="490">
        <f t="shared" si="190"/>
        <v>0</v>
      </c>
      <c r="E1055" s="488" t="str">
        <f t="shared" si="180"/>
        <v/>
      </c>
      <c r="F1055" s="197" t="str">
        <f t="shared" si="189"/>
        <v>否</v>
      </c>
      <c r="G1055" s="372" t="str">
        <f t="shared" si="181"/>
        <v>项</v>
      </c>
      <c r="H1055" s="372" t="str">
        <f t="shared" si="185"/>
        <v>216</v>
      </c>
      <c r="I1055" s="372" t="str">
        <f t="shared" si="186"/>
        <v>21602</v>
      </c>
    </row>
    <row r="1056" ht="33" hidden="1" customHeight="1" spans="1:9">
      <c r="A1056" s="341">
        <v>2160218</v>
      </c>
      <c r="B1056" s="336" t="s">
        <v>964</v>
      </c>
      <c r="C1056" s="395">
        <v>0</v>
      </c>
      <c r="D1056" s="490">
        <f t="shared" si="190"/>
        <v>0</v>
      </c>
      <c r="E1056" s="488" t="str">
        <f t="shared" si="180"/>
        <v/>
      </c>
      <c r="F1056" s="197" t="str">
        <f t="shared" si="189"/>
        <v>否</v>
      </c>
      <c r="G1056" s="372" t="str">
        <f t="shared" si="181"/>
        <v>项</v>
      </c>
      <c r="H1056" s="372" t="str">
        <f t="shared" si="185"/>
        <v>216</v>
      </c>
      <c r="I1056" s="372" t="str">
        <f t="shared" si="186"/>
        <v>21602</v>
      </c>
    </row>
    <row r="1057" ht="36" hidden="1" customHeight="1" spans="1:9">
      <c r="A1057" s="341">
        <v>2160219</v>
      </c>
      <c r="B1057" s="336" t="s">
        <v>965</v>
      </c>
      <c r="C1057" s="395">
        <v>0</v>
      </c>
      <c r="D1057" s="490">
        <f t="shared" si="190"/>
        <v>0</v>
      </c>
      <c r="E1057" s="488" t="str">
        <f t="shared" si="180"/>
        <v/>
      </c>
      <c r="F1057" s="197" t="str">
        <f t="shared" si="189"/>
        <v>否</v>
      </c>
      <c r="G1057" s="372" t="str">
        <f t="shared" si="181"/>
        <v>项</v>
      </c>
      <c r="H1057" s="372" t="str">
        <f t="shared" si="185"/>
        <v>216</v>
      </c>
      <c r="I1057" s="372" t="str">
        <f t="shared" si="186"/>
        <v>21602</v>
      </c>
    </row>
    <row r="1058" ht="33" hidden="1" customHeight="1" spans="1:9">
      <c r="A1058" s="341">
        <v>2160250</v>
      </c>
      <c r="B1058" s="336" t="s">
        <v>154</v>
      </c>
      <c r="C1058" s="395">
        <v>0</v>
      </c>
      <c r="D1058" s="490">
        <f t="shared" si="190"/>
        <v>0</v>
      </c>
      <c r="E1058" s="488" t="str">
        <f t="shared" si="180"/>
        <v/>
      </c>
      <c r="F1058" s="197" t="str">
        <f t="shared" si="189"/>
        <v>否</v>
      </c>
      <c r="G1058" s="372" t="str">
        <f t="shared" si="181"/>
        <v>项</v>
      </c>
      <c r="H1058" s="372" t="str">
        <f t="shared" si="185"/>
        <v>216</v>
      </c>
      <c r="I1058" s="372" t="str">
        <f t="shared" si="186"/>
        <v>21602</v>
      </c>
    </row>
    <row r="1059" ht="33" customHeight="1" spans="1:9">
      <c r="A1059" s="341">
        <v>2160299</v>
      </c>
      <c r="B1059" s="336" t="s">
        <v>966</v>
      </c>
      <c r="C1059" s="388">
        <v>25</v>
      </c>
      <c r="D1059" s="489">
        <v>22</v>
      </c>
      <c r="E1059" s="488">
        <f t="shared" si="180"/>
        <v>-0.12</v>
      </c>
      <c r="F1059" s="197" t="str">
        <f t="shared" si="189"/>
        <v>是</v>
      </c>
      <c r="G1059" s="372" t="str">
        <f t="shared" si="181"/>
        <v>项</v>
      </c>
      <c r="H1059" s="372" t="str">
        <f t="shared" si="185"/>
        <v>216</v>
      </c>
      <c r="I1059" s="372" t="str">
        <f t="shared" si="186"/>
        <v>21602</v>
      </c>
    </row>
    <row r="1060" ht="36" customHeight="1" spans="1:9">
      <c r="A1060" s="341">
        <v>21606</v>
      </c>
      <c r="B1060" s="336" t="s">
        <v>967</v>
      </c>
      <c r="C1060" s="487">
        <f>SUM(C1061:C1065)</f>
        <v>39</v>
      </c>
      <c r="D1060" s="487">
        <f>SUM(D1061:D1065)</f>
        <v>9</v>
      </c>
      <c r="E1060" s="488">
        <f t="shared" si="180"/>
        <v>-0.769230769230769</v>
      </c>
      <c r="F1060" s="197" t="str">
        <f t="shared" si="189"/>
        <v>是</v>
      </c>
      <c r="G1060" s="372" t="str">
        <f t="shared" si="181"/>
        <v>款</v>
      </c>
      <c r="H1060" s="372" t="str">
        <f t="shared" si="185"/>
        <v>216</v>
      </c>
      <c r="I1060" s="372" t="str">
        <f t="shared" si="186"/>
        <v>21606</v>
      </c>
    </row>
    <row r="1061" ht="36" hidden="1" customHeight="1" spans="1:9">
      <c r="A1061" s="341">
        <v>2160601</v>
      </c>
      <c r="B1061" s="336" t="s">
        <v>145</v>
      </c>
      <c r="C1061" s="395">
        <v>0</v>
      </c>
      <c r="D1061" s="490">
        <f t="shared" ref="D1061:D1064" si="191">ROUND(J1061-P1061,0)</f>
        <v>0</v>
      </c>
      <c r="E1061" s="488" t="str">
        <f t="shared" si="180"/>
        <v/>
      </c>
      <c r="F1061" s="197" t="str">
        <f t="shared" si="189"/>
        <v>否</v>
      </c>
      <c r="G1061" s="372" t="str">
        <f t="shared" si="181"/>
        <v>项</v>
      </c>
      <c r="H1061" s="372" t="str">
        <f t="shared" si="185"/>
        <v>216</v>
      </c>
      <c r="I1061" s="372" t="str">
        <f t="shared" si="186"/>
        <v>21606</v>
      </c>
    </row>
    <row r="1062" ht="36" hidden="1" customHeight="1" spans="1:9">
      <c r="A1062" s="341">
        <v>2160602</v>
      </c>
      <c r="B1062" s="336" t="s">
        <v>146</v>
      </c>
      <c r="C1062" s="395">
        <v>0</v>
      </c>
      <c r="D1062" s="490">
        <f t="shared" si="191"/>
        <v>0</v>
      </c>
      <c r="E1062" s="488" t="str">
        <f t="shared" si="180"/>
        <v/>
      </c>
      <c r="F1062" s="197" t="str">
        <f t="shared" si="189"/>
        <v>否</v>
      </c>
      <c r="G1062" s="372" t="str">
        <f t="shared" si="181"/>
        <v>项</v>
      </c>
      <c r="H1062" s="372" t="str">
        <f t="shared" si="185"/>
        <v>216</v>
      </c>
      <c r="I1062" s="372" t="str">
        <f t="shared" si="186"/>
        <v>21606</v>
      </c>
    </row>
    <row r="1063" ht="36" hidden="1" customHeight="1" spans="1:9">
      <c r="A1063" s="341">
        <v>2160603</v>
      </c>
      <c r="B1063" s="336" t="s">
        <v>147</v>
      </c>
      <c r="C1063" s="395">
        <v>0</v>
      </c>
      <c r="D1063" s="490">
        <f t="shared" si="191"/>
        <v>0</v>
      </c>
      <c r="E1063" s="488" t="str">
        <f t="shared" si="180"/>
        <v/>
      </c>
      <c r="F1063" s="197" t="str">
        <f t="shared" si="189"/>
        <v>否</v>
      </c>
      <c r="G1063" s="372" t="str">
        <f t="shared" si="181"/>
        <v>项</v>
      </c>
      <c r="H1063" s="372" t="str">
        <f t="shared" si="185"/>
        <v>216</v>
      </c>
      <c r="I1063" s="372" t="str">
        <f t="shared" si="186"/>
        <v>21606</v>
      </c>
    </row>
    <row r="1064" ht="36" hidden="1" customHeight="1" spans="1:9">
      <c r="A1064" s="341">
        <v>2160607</v>
      </c>
      <c r="B1064" s="336" t="s">
        <v>968</v>
      </c>
      <c r="C1064" s="395">
        <v>0</v>
      </c>
      <c r="D1064" s="490">
        <f t="shared" si="191"/>
        <v>0</v>
      </c>
      <c r="E1064" s="488" t="str">
        <f t="shared" si="180"/>
        <v/>
      </c>
      <c r="F1064" s="197" t="str">
        <f t="shared" si="189"/>
        <v>否</v>
      </c>
      <c r="G1064" s="372" t="str">
        <f t="shared" si="181"/>
        <v>项</v>
      </c>
      <c r="H1064" s="372" t="str">
        <f t="shared" si="185"/>
        <v>216</v>
      </c>
      <c r="I1064" s="372" t="str">
        <f t="shared" si="186"/>
        <v>21606</v>
      </c>
    </row>
    <row r="1065" ht="36" customHeight="1" spans="1:9">
      <c r="A1065" s="341">
        <v>2160699</v>
      </c>
      <c r="B1065" s="336" t="s">
        <v>969</v>
      </c>
      <c r="C1065" s="388">
        <v>39</v>
      </c>
      <c r="D1065" s="489">
        <v>9</v>
      </c>
      <c r="E1065" s="488">
        <f t="shared" si="180"/>
        <v>-0.769230769230769</v>
      </c>
      <c r="F1065" s="197" t="str">
        <f t="shared" si="189"/>
        <v>是</v>
      </c>
      <c r="G1065" s="372" t="str">
        <f t="shared" si="181"/>
        <v>项</v>
      </c>
      <c r="H1065" s="372" t="str">
        <f t="shared" si="185"/>
        <v>216</v>
      </c>
      <c r="I1065" s="372" t="str">
        <f t="shared" si="186"/>
        <v>21606</v>
      </c>
    </row>
    <row r="1066" ht="36" customHeight="1" spans="1:9">
      <c r="A1066" s="341">
        <v>21699</v>
      </c>
      <c r="B1066" s="336" t="s">
        <v>970</v>
      </c>
      <c r="C1066" s="487">
        <f>SUM(C1067:C1068)</f>
        <v>121</v>
      </c>
      <c r="D1066" s="487">
        <f>SUM(D1067:D1068)</f>
        <v>2</v>
      </c>
      <c r="E1066" s="488">
        <f t="shared" ref="E1066:E1129" si="192">IF(C1066&lt;&gt;0,D1066/C1066-1,"")</f>
        <v>-0.983471074380165</v>
      </c>
      <c r="F1066" s="197" t="str">
        <f t="shared" si="189"/>
        <v>是</v>
      </c>
      <c r="G1066" s="372" t="str">
        <f t="shared" ref="G1066:G1129" si="193">IF(LEN(A1066)=3,"类",IF(LEN(A1066)=5,"款","项"))</f>
        <v>款</v>
      </c>
      <c r="H1066" s="372" t="str">
        <f t="shared" si="185"/>
        <v>216</v>
      </c>
      <c r="I1066" s="372" t="str">
        <f t="shared" si="186"/>
        <v>21699</v>
      </c>
    </row>
    <row r="1067" ht="36" hidden="1" customHeight="1" spans="1:9">
      <c r="A1067" s="341">
        <v>2169901</v>
      </c>
      <c r="B1067" s="336" t="s">
        <v>971</v>
      </c>
      <c r="C1067" s="395">
        <v>0</v>
      </c>
      <c r="D1067" s="490">
        <f t="shared" ref="D1067:D1076" si="194">ROUND(J1067-P1067,0)</f>
        <v>0</v>
      </c>
      <c r="E1067" s="488" t="str">
        <f t="shared" si="192"/>
        <v/>
      </c>
      <c r="F1067" s="197" t="str">
        <f t="shared" si="189"/>
        <v>否</v>
      </c>
      <c r="G1067" s="372" t="str">
        <f t="shared" si="193"/>
        <v>项</v>
      </c>
      <c r="H1067" s="372" t="str">
        <f t="shared" si="185"/>
        <v>216</v>
      </c>
      <c r="I1067" s="372" t="str">
        <f t="shared" si="186"/>
        <v>21699</v>
      </c>
    </row>
    <row r="1068" ht="36" customHeight="1" spans="1:9">
      <c r="A1068" s="341">
        <v>2169999</v>
      </c>
      <c r="B1068" s="336" t="s">
        <v>972</v>
      </c>
      <c r="C1068" s="388">
        <v>121</v>
      </c>
      <c r="D1068" s="489">
        <v>2</v>
      </c>
      <c r="E1068" s="488">
        <f t="shared" si="192"/>
        <v>-0.983471074380165</v>
      </c>
      <c r="F1068" s="197" t="str">
        <f t="shared" si="189"/>
        <v>是</v>
      </c>
      <c r="G1068" s="372" t="str">
        <f t="shared" si="193"/>
        <v>项</v>
      </c>
      <c r="H1068" s="372" t="str">
        <f t="shared" si="185"/>
        <v>216</v>
      </c>
      <c r="I1068" s="372" t="str">
        <f t="shared" si="186"/>
        <v>21699</v>
      </c>
    </row>
    <row r="1069" ht="36" customHeight="1" spans="1:9">
      <c r="A1069" s="349">
        <v>217</v>
      </c>
      <c r="B1069" s="331" t="s">
        <v>112</v>
      </c>
      <c r="C1069" s="485">
        <f>SUM(C1070,C1077,C1087,C1093)</f>
        <v>0</v>
      </c>
      <c r="D1069" s="485">
        <f>SUM(D1070,D1077,D1087,D1093)</f>
        <v>0</v>
      </c>
      <c r="E1069" s="486" t="str">
        <f t="shared" si="192"/>
        <v/>
      </c>
      <c r="F1069" s="197" t="str">
        <f t="shared" si="189"/>
        <v>是</v>
      </c>
      <c r="G1069" s="372" t="str">
        <f t="shared" si="193"/>
        <v>类</v>
      </c>
      <c r="H1069" s="372" t="str">
        <f t="shared" si="185"/>
        <v>217</v>
      </c>
      <c r="I1069" s="372" t="str">
        <f t="shared" si="186"/>
        <v>217</v>
      </c>
    </row>
    <row r="1070" ht="36" hidden="1" customHeight="1" spans="1:9">
      <c r="A1070" s="341">
        <v>21701</v>
      </c>
      <c r="B1070" s="336" t="s">
        <v>973</v>
      </c>
      <c r="C1070" s="337">
        <f>SUM(C1071:C1076)</f>
        <v>0</v>
      </c>
      <c r="D1070" s="494">
        <f>SUM(D1071:D1076)</f>
        <v>0</v>
      </c>
      <c r="E1070" s="488" t="str">
        <f t="shared" si="192"/>
        <v/>
      </c>
      <c r="F1070" s="197" t="str">
        <f t="shared" si="189"/>
        <v>否</v>
      </c>
      <c r="G1070" s="372" t="str">
        <f t="shared" si="193"/>
        <v>款</v>
      </c>
      <c r="H1070" s="372" t="str">
        <f t="shared" si="185"/>
        <v>217</v>
      </c>
      <c r="I1070" s="372" t="str">
        <f t="shared" si="186"/>
        <v>21701</v>
      </c>
    </row>
    <row r="1071" ht="36" hidden="1" customHeight="1" spans="1:9">
      <c r="A1071" s="341">
        <v>2170101</v>
      </c>
      <c r="B1071" s="336" t="s">
        <v>145</v>
      </c>
      <c r="C1071" s="395">
        <v>0</v>
      </c>
      <c r="D1071" s="490">
        <f t="shared" si="194"/>
        <v>0</v>
      </c>
      <c r="E1071" s="488" t="str">
        <f t="shared" si="192"/>
        <v/>
      </c>
      <c r="F1071" s="197" t="str">
        <f t="shared" si="189"/>
        <v>否</v>
      </c>
      <c r="G1071" s="372" t="str">
        <f t="shared" si="193"/>
        <v>项</v>
      </c>
      <c r="H1071" s="372" t="str">
        <f t="shared" si="185"/>
        <v>217</v>
      </c>
      <c r="I1071" s="372" t="str">
        <f t="shared" si="186"/>
        <v>21701</v>
      </c>
    </row>
    <row r="1072" ht="36" hidden="1" customHeight="1" spans="1:9">
      <c r="A1072" s="341">
        <v>2170102</v>
      </c>
      <c r="B1072" s="336" t="s">
        <v>146</v>
      </c>
      <c r="C1072" s="395">
        <v>0</v>
      </c>
      <c r="D1072" s="490">
        <f t="shared" si="194"/>
        <v>0</v>
      </c>
      <c r="E1072" s="488" t="str">
        <f t="shared" si="192"/>
        <v/>
      </c>
      <c r="F1072" s="197" t="str">
        <f t="shared" si="189"/>
        <v>否</v>
      </c>
      <c r="G1072" s="372" t="str">
        <f t="shared" si="193"/>
        <v>项</v>
      </c>
      <c r="H1072" s="372" t="str">
        <f t="shared" si="185"/>
        <v>217</v>
      </c>
      <c r="I1072" s="372" t="str">
        <f t="shared" si="186"/>
        <v>21701</v>
      </c>
    </row>
    <row r="1073" ht="36" hidden="1" customHeight="1" spans="1:9">
      <c r="A1073" s="341">
        <v>2170103</v>
      </c>
      <c r="B1073" s="336" t="s">
        <v>147</v>
      </c>
      <c r="C1073" s="395">
        <v>0</v>
      </c>
      <c r="D1073" s="490">
        <f t="shared" si="194"/>
        <v>0</v>
      </c>
      <c r="E1073" s="488" t="str">
        <f t="shared" si="192"/>
        <v/>
      </c>
      <c r="F1073" s="197" t="str">
        <f t="shared" si="189"/>
        <v>否</v>
      </c>
      <c r="G1073" s="372" t="str">
        <f t="shared" si="193"/>
        <v>项</v>
      </c>
      <c r="H1073" s="372" t="str">
        <f t="shared" si="185"/>
        <v>217</v>
      </c>
      <c r="I1073" s="372" t="str">
        <f t="shared" si="186"/>
        <v>21701</v>
      </c>
    </row>
    <row r="1074" ht="36" hidden="1" customHeight="1" spans="1:9">
      <c r="A1074" s="341">
        <v>2170104</v>
      </c>
      <c r="B1074" s="336" t="s">
        <v>974</v>
      </c>
      <c r="C1074" s="395">
        <v>0</v>
      </c>
      <c r="D1074" s="490">
        <f t="shared" si="194"/>
        <v>0</v>
      </c>
      <c r="E1074" s="488" t="str">
        <f t="shared" si="192"/>
        <v/>
      </c>
      <c r="F1074" s="197" t="str">
        <f t="shared" si="189"/>
        <v>否</v>
      </c>
      <c r="G1074" s="372" t="str">
        <f t="shared" si="193"/>
        <v>项</v>
      </c>
      <c r="H1074" s="372" t="str">
        <f t="shared" si="185"/>
        <v>217</v>
      </c>
      <c r="I1074" s="372" t="str">
        <f t="shared" si="186"/>
        <v>21701</v>
      </c>
    </row>
    <row r="1075" ht="36" hidden="1" customHeight="1" spans="1:9">
      <c r="A1075" s="341">
        <v>2170150</v>
      </c>
      <c r="B1075" s="336" t="s">
        <v>154</v>
      </c>
      <c r="C1075" s="395">
        <v>0</v>
      </c>
      <c r="D1075" s="490">
        <f t="shared" si="194"/>
        <v>0</v>
      </c>
      <c r="E1075" s="488" t="str">
        <f t="shared" si="192"/>
        <v/>
      </c>
      <c r="F1075" s="197" t="str">
        <f t="shared" si="189"/>
        <v>否</v>
      </c>
      <c r="G1075" s="372" t="str">
        <f t="shared" si="193"/>
        <v>项</v>
      </c>
      <c r="H1075" s="372" t="str">
        <f t="shared" si="185"/>
        <v>217</v>
      </c>
      <c r="I1075" s="372" t="str">
        <f t="shared" si="186"/>
        <v>21701</v>
      </c>
    </row>
    <row r="1076" ht="36" hidden="1" customHeight="1" spans="1:9">
      <c r="A1076" s="341">
        <v>2170199</v>
      </c>
      <c r="B1076" s="336" t="s">
        <v>975</v>
      </c>
      <c r="C1076" s="395">
        <v>0</v>
      </c>
      <c r="D1076" s="490">
        <f t="shared" si="194"/>
        <v>0</v>
      </c>
      <c r="E1076" s="488" t="str">
        <f t="shared" si="192"/>
        <v/>
      </c>
      <c r="F1076" s="197" t="str">
        <f t="shared" si="189"/>
        <v>否</v>
      </c>
      <c r="G1076" s="372" t="str">
        <f t="shared" si="193"/>
        <v>项</v>
      </c>
      <c r="H1076" s="372" t="str">
        <f t="shared" si="185"/>
        <v>217</v>
      </c>
      <c r="I1076" s="372" t="str">
        <f t="shared" si="186"/>
        <v>21701</v>
      </c>
    </row>
    <row r="1077" ht="36" hidden="1" customHeight="1" spans="1:9">
      <c r="A1077" s="336">
        <v>21702</v>
      </c>
      <c r="B1077" s="500" t="s">
        <v>1727</v>
      </c>
      <c r="C1077" s="337">
        <f>SUM(C1078:C1086)</f>
        <v>0</v>
      </c>
      <c r="D1077" s="494">
        <f>SUM(D1078:D1086)</f>
        <v>0</v>
      </c>
      <c r="E1077" s="488" t="str">
        <f t="shared" si="192"/>
        <v/>
      </c>
      <c r="F1077" s="197" t="str">
        <f t="shared" si="189"/>
        <v>否</v>
      </c>
      <c r="G1077" s="372" t="str">
        <f t="shared" si="193"/>
        <v>款</v>
      </c>
      <c r="H1077" s="372" t="str">
        <f t="shared" si="185"/>
        <v>217</v>
      </c>
      <c r="I1077" s="372" t="str">
        <f t="shared" si="186"/>
        <v>21702</v>
      </c>
    </row>
    <row r="1078" ht="36" hidden="1" customHeight="1" spans="1:9">
      <c r="A1078" s="502">
        <v>2170201</v>
      </c>
      <c r="B1078" s="500" t="s">
        <v>1728</v>
      </c>
      <c r="C1078" s="395">
        <v>0</v>
      </c>
      <c r="D1078" s="490">
        <f t="shared" ref="D1078:D1086" si="195">ROUND(J1078-P1078,0)</f>
        <v>0</v>
      </c>
      <c r="E1078" s="488" t="str">
        <f t="shared" si="192"/>
        <v/>
      </c>
      <c r="F1078" s="197" t="str">
        <f t="shared" si="189"/>
        <v>否</v>
      </c>
      <c r="G1078" s="372" t="str">
        <f t="shared" si="193"/>
        <v>项</v>
      </c>
      <c r="H1078" s="372" t="str">
        <f t="shared" si="185"/>
        <v>217</v>
      </c>
      <c r="I1078" s="372" t="str">
        <f t="shared" si="186"/>
        <v>21702</v>
      </c>
    </row>
    <row r="1079" ht="36" hidden="1" customHeight="1" spans="1:9">
      <c r="A1079" s="502">
        <v>2170202</v>
      </c>
      <c r="B1079" s="500" t="s">
        <v>1729</v>
      </c>
      <c r="C1079" s="395">
        <v>0</v>
      </c>
      <c r="D1079" s="490">
        <f t="shared" si="195"/>
        <v>0</v>
      </c>
      <c r="E1079" s="488" t="str">
        <f t="shared" si="192"/>
        <v/>
      </c>
      <c r="F1079" s="197" t="str">
        <f t="shared" si="189"/>
        <v>否</v>
      </c>
      <c r="G1079" s="372" t="str">
        <f t="shared" si="193"/>
        <v>项</v>
      </c>
      <c r="H1079" s="372" t="str">
        <f t="shared" si="185"/>
        <v>217</v>
      </c>
      <c r="I1079" s="372" t="str">
        <f t="shared" si="186"/>
        <v>21702</v>
      </c>
    </row>
    <row r="1080" ht="36" hidden="1" customHeight="1" spans="1:9">
      <c r="A1080" s="502">
        <v>2170203</v>
      </c>
      <c r="B1080" s="500" t="s">
        <v>1730</v>
      </c>
      <c r="C1080" s="395">
        <v>0</v>
      </c>
      <c r="D1080" s="490">
        <f t="shared" si="195"/>
        <v>0</v>
      </c>
      <c r="E1080" s="488" t="str">
        <f t="shared" si="192"/>
        <v/>
      </c>
      <c r="F1080" s="197" t="str">
        <f t="shared" si="189"/>
        <v>否</v>
      </c>
      <c r="G1080" s="372" t="str">
        <f t="shared" si="193"/>
        <v>项</v>
      </c>
      <c r="H1080" s="372" t="str">
        <f t="shared" si="185"/>
        <v>217</v>
      </c>
      <c r="I1080" s="372" t="str">
        <f t="shared" si="186"/>
        <v>21702</v>
      </c>
    </row>
    <row r="1081" ht="36" hidden="1" customHeight="1" spans="1:9">
      <c r="A1081" s="502">
        <v>2170204</v>
      </c>
      <c r="B1081" s="500" t="s">
        <v>1731</v>
      </c>
      <c r="C1081" s="395">
        <v>0</v>
      </c>
      <c r="D1081" s="490">
        <f t="shared" si="195"/>
        <v>0</v>
      </c>
      <c r="E1081" s="488" t="str">
        <f t="shared" si="192"/>
        <v/>
      </c>
      <c r="F1081" s="197" t="str">
        <f t="shared" si="189"/>
        <v>否</v>
      </c>
      <c r="G1081" s="372" t="str">
        <f t="shared" si="193"/>
        <v>项</v>
      </c>
      <c r="H1081" s="372" t="str">
        <f t="shared" si="185"/>
        <v>217</v>
      </c>
      <c r="I1081" s="372" t="str">
        <f t="shared" si="186"/>
        <v>21702</v>
      </c>
    </row>
    <row r="1082" ht="36" hidden="1" customHeight="1" spans="1:9">
      <c r="A1082" s="502">
        <v>2170205</v>
      </c>
      <c r="B1082" s="500" t="s">
        <v>1732</v>
      </c>
      <c r="C1082" s="395">
        <v>0</v>
      </c>
      <c r="D1082" s="490">
        <f t="shared" si="195"/>
        <v>0</v>
      </c>
      <c r="E1082" s="488" t="str">
        <f t="shared" si="192"/>
        <v/>
      </c>
      <c r="F1082" s="197" t="str">
        <f t="shared" si="189"/>
        <v>否</v>
      </c>
      <c r="G1082" s="372" t="str">
        <f t="shared" si="193"/>
        <v>项</v>
      </c>
      <c r="H1082" s="372" t="str">
        <f t="shared" si="185"/>
        <v>217</v>
      </c>
      <c r="I1082" s="372" t="str">
        <f t="shared" si="186"/>
        <v>21702</v>
      </c>
    </row>
    <row r="1083" ht="33" hidden="1" customHeight="1" spans="1:9">
      <c r="A1083" s="502">
        <v>2170206</v>
      </c>
      <c r="B1083" s="500" t="s">
        <v>1733</v>
      </c>
      <c r="C1083" s="395">
        <v>0</v>
      </c>
      <c r="D1083" s="490">
        <f t="shared" si="195"/>
        <v>0</v>
      </c>
      <c r="E1083" s="488" t="str">
        <f t="shared" si="192"/>
        <v/>
      </c>
      <c r="F1083" s="197" t="str">
        <f t="shared" si="189"/>
        <v>否</v>
      </c>
      <c r="G1083" s="372" t="str">
        <f t="shared" si="193"/>
        <v>项</v>
      </c>
      <c r="H1083" s="372" t="str">
        <f t="shared" si="185"/>
        <v>217</v>
      </c>
      <c r="I1083" s="372" t="str">
        <f t="shared" si="186"/>
        <v>21702</v>
      </c>
    </row>
    <row r="1084" ht="33" hidden="1" customHeight="1" spans="1:9">
      <c r="A1084" s="502">
        <v>2170207</v>
      </c>
      <c r="B1084" s="500" t="s">
        <v>1734</v>
      </c>
      <c r="C1084" s="395">
        <v>0</v>
      </c>
      <c r="D1084" s="490">
        <f t="shared" si="195"/>
        <v>0</v>
      </c>
      <c r="E1084" s="488" t="str">
        <f t="shared" si="192"/>
        <v/>
      </c>
      <c r="F1084" s="197" t="str">
        <f t="shared" si="189"/>
        <v>否</v>
      </c>
      <c r="G1084" s="372" t="str">
        <f t="shared" si="193"/>
        <v>项</v>
      </c>
      <c r="H1084" s="372" t="str">
        <f t="shared" si="185"/>
        <v>217</v>
      </c>
      <c r="I1084" s="372" t="str">
        <f t="shared" si="186"/>
        <v>21702</v>
      </c>
    </row>
    <row r="1085" ht="36" hidden="1" customHeight="1" spans="1:9">
      <c r="A1085" s="502">
        <v>2170208</v>
      </c>
      <c r="B1085" s="500" t="s">
        <v>1735</v>
      </c>
      <c r="C1085" s="395">
        <v>0</v>
      </c>
      <c r="D1085" s="490">
        <f t="shared" si="195"/>
        <v>0</v>
      </c>
      <c r="E1085" s="488" t="str">
        <f t="shared" si="192"/>
        <v/>
      </c>
      <c r="F1085" s="197" t="str">
        <f t="shared" si="189"/>
        <v>否</v>
      </c>
      <c r="G1085" s="372" t="str">
        <f t="shared" si="193"/>
        <v>项</v>
      </c>
      <c r="H1085" s="372" t="str">
        <f t="shared" si="185"/>
        <v>217</v>
      </c>
      <c r="I1085" s="372" t="str">
        <f t="shared" si="186"/>
        <v>21702</v>
      </c>
    </row>
    <row r="1086" ht="33" hidden="1" customHeight="1" spans="1:9">
      <c r="A1086" s="502">
        <v>2170299</v>
      </c>
      <c r="B1086" s="500" t="s">
        <v>1736</v>
      </c>
      <c r="C1086" s="395">
        <v>0</v>
      </c>
      <c r="D1086" s="490">
        <f t="shared" si="195"/>
        <v>0</v>
      </c>
      <c r="E1086" s="488" t="str">
        <f t="shared" si="192"/>
        <v/>
      </c>
      <c r="F1086" s="197" t="str">
        <f t="shared" si="189"/>
        <v>否</v>
      </c>
      <c r="G1086" s="372" t="str">
        <f t="shared" si="193"/>
        <v>项</v>
      </c>
      <c r="H1086" s="372" t="str">
        <f t="shared" si="185"/>
        <v>217</v>
      </c>
      <c r="I1086" s="372" t="str">
        <f t="shared" si="186"/>
        <v>21702</v>
      </c>
    </row>
    <row r="1087" ht="36" hidden="1" customHeight="1" spans="1:9">
      <c r="A1087" s="341">
        <v>21703</v>
      </c>
      <c r="B1087" s="336" t="s">
        <v>986</v>
      </c>
      <c r="C1087" s="337">
        <f>SUM(C1088:C1092)</f>
        <v>0</v>
      </c>
      <c r="D1087" s="494">
        <f>SUM(D1088:D1092)</f>
        <v>0</v>
      </c>
      <c r="E1087" s="488" t="str">
        <f t="shared" si="192"/>
        <v/>
      </c>
      <c r="F1087" s="197" t="str">
        <f t="shared" si="189"/>
        <v>否</v>
      </c>
      <c r="G1087" s="372" t="str">
        <f t="shared" si="193"/>
        <v>款</v>
      </c>
      <c r="H1087" s="372" t="str">
        <f t="shared" si="185"/>
        <v>217</v>
      </c>
      <c r="I1087" s="372" t="str">
        <f t="shared" si="186"/>
        <v>21703</v>
      </c>
    </row>
    <row r="1088" ht="36" hidden="1" customHeight="1" spans="1:9">
      <c r="A1088" s="341">
        <v>2170301</v>
      </c>
      <c r="B1088" s="336" t="s">
        <v>987</v>
      </c>
      <c r="C1088" s="395">
        <v>0</v>
      </c>
      <c r="D1088" s="490">
        <f t="shared" ref="D1088:D1092" si="196">ROUND(J1088-P1088,0)</f>
        <v>0</v>
      </c>
      <c r="E1088" s="488" t="str">
        <f t="shared" si="192"/>
        <v/>
      </c>
      <c r="F1088" s="197" t="str">
        <f t="shared" si="189"/>
        <v>否</v>
      </c>
      <c r="G1088" s="372" t="str">
        <f t="shared" si="193"/>
        <v>项</v>
      </c>
      <c r="H1088" s="372" t="str">
        <f t="shared" si="185"/>
        <v>217</v>
      </c>
      <c r="I1088" s="372" t="str">
        <f t="shared" si="186"/>
        <v>21703</v>
      </c>
    </row>
    <row r="1089" ht="36" hidden="1" customHeight="1" spans="1:9">
      <c r="A1089" s="341">
        <v>2170302</v>
      </c>
      <c r="B1089" s="336" t="s">
        <v>988</v>
      </c>
      <c r="C1089" s="395">
        <v>0</v>
      </c>
      <c r="D1089" s="490">
        <f t="shared" si="196"/>
        <v>0</v>
      </c>
      <c r="E1089" s="488" t="str">
        <f t="shared" si="192"/>
        <v/>
      </c>
      <c r="F1089" s="197" t="str">
        <f t="shared" si="189"/>
        <v>否</v>
      </c>
      <c r="G1089" s="372" t="str">
        <f t="shared" si="193"/>
        <v>项</v>
      </c>
      <c r="H1089" s="372" t="str">
        <f t="shared" si="185"/>
        <v>217</v>
      </c>
      <c r="I1089" s="372" t="str">
        <f t="shared" si="186"/>
        <v>21703</v>
      </c>
    </row>
    <row r="1090" ht="36" hidden="1" customHeight="1" spans="1:9">
      <c r="A1090" s="341">
        <v>2170303</v>
      </c>
      <c r="B1090" s="336" t="s">
        <v>989</v>
      </c>
      <c r="C1090" s="395">
        <v>0</v>
      </c>
      <c r="D1090" s="490">
        <f t="shared" si="196"/>
        <v>0</v>
      </c>
      <c r="E1090" s="488" t="str">
        <f t="shared" si="192"/>
        <v/>
      </c>
      <c r="F1090" s="197" t="str">
        <f t="shared" si="189"/>
        <v>否</v>
      </c>
      <c r="G1090" s="372" t="str">
        <f t="shared" si="193"/>
        <v>项</v>
      </c>
      <c r="H1090" s="372" t="str">
        <f t="shared" si="185"/>
        <v>217</v>
      </c>
      <c r="I1090" s="372" t="str">
        <f t="shared" si="186"/>
        <v>21703</v>
      </c>
    </row>
    <row r="1091" ht="36" hidden="1" customHeight="1" spans="1:9">
      <c r="A1091" s="341">
        <v>2170304</v>
      </c>
      <c r="B1091" s="336" t="s">
        <v>990</v>
      </c>
      <c r="C1091" s="395">
        <v>0</v>
      </c>
      <c r="D1091" s="490">
        <f t="shared" si="196"/>
        <v>0</v>
      </c>
      <c r="E1091" s="488" t="str">
        <f t="shared" si="192"/>
        <v/>
      </c>
      <c r="F1091" s="197" t="str">
        <f t="shared" si="189"/>
        <v>否</v>
      </c>
      <c r="G1091" s="372" t="str">
        <f t="shared" si="193"/>
        <v>项</v>
      </c>
      <c r="H1091" s="372" t="str">
        <f t="shared" si="185"/>
        <v>217</v>
      </c>
      <c r="I1091" s="372" t="str">
        <f t="shared" si="186"/>
        <v>21703</v>
      </c>
    </row>
    <row r="1092" ht="36" hidden="1" customHeight="1" spans="1:9">
      <c r="A1092" s="341">
        <v>2170399</v>
      </c>
      <c r="B1092" s="336" t="s">
        <v>991</v>
      </c>
      <c r="C1092" s="395">
        <v>0</v>
      </c>
      <c r="D1092" s="490">
        <f t="shared" si="196"/>
        <v>0</v>
      </c>
      <c r="E1092" s="488" t="str">
        <f t="shared" si="192"/>
        <v/>
      </c>
      <c r="F1092" s="197" t="str">
        <f t="shared" si="189"/>
        <v>否</v>
      </c>
      <c r="G1092" s="372" t="str">
        <f t="shared" si="193"/>
        <v>项</v>
      </c>
      <c r="H1092" s="372" t="str">
        <f t="shared" ref="H1092:H1155" si="197">LEFT(A1092,3)</f>
        <v>217</v>
      </c>
      <c r="I1092" s="372" t="str">
        <f t="shared" ref="I1092:I1155" si="198">LEFT(A1092,5)</f>
        <v>21703</v>
      </c>
    </row>
    <row r="1093" ht="36" hidden="1" customHeight="1" spans="1:9">
      <c r="A1093" s="341">
        <v>21799</v>
      </c>
      <c r="B1093" s="336" t="s">
        <v>995</v>
      </c>
      <c r="C1093" s="337">
        <f>SUM(C1094:C1095)</f>
        <v>0</v>
      </c>
      <c r="D1093" s="494">
        <f>SUM(D1094:D1095)</f>
        <v>0</v>
      </c>
      <c r="E1093" s="488" t="str">
        <f t="shared" si="192"/>
        <v/>
      </c>
      <c r="F1093" s="197" t="str">
        <f t="shared" si="189"/>
        <v>否</v>
      </c>
      <c r="G1093" s="372" t="str">
        <f t="shared" si="193"/>
        <v>款</v>
      </c>
      <c r="H1093" s="372" t="str">
        <f t="shared" si="197"/>
        <v>217</v>
      </c>
      <c r="I1093" s="372" t="str">
        <f t="shared" si="198"/>
        <v>21799</v>
      </c>
    </row>
    <row r="1094" ht="36" hidden="1" customHeight="1" spans="1:9">
      <c r="A1094" s="336">
        <v>2179902</v>
      </c>
      <c r="B1094" s="336" t="s">
        <v>996</v>
      </c>
      <c r="C1094" s="395">
        <v>0</v>
      </c>
      <c r="D1094" s="490">
        <f t="shared" ref="D1094:D1105" si="199">ROUND(J1094-P1094,0)</f>
        <v>0</v>
      </c>
      <c r="E1094" s="488" t="str">
        <f t="shared" si="192"/>
        <v/>
      </c>
      <c r="F1094" s="197" t="str">
        <f t="shared" si="189"/>
        <v>否</v>
      </c>
      <c r="G1094" s="372" t="str">
        <f t="shared" si="193"/>
        <v>项</v>
      </c>
      <c r="H1094" s="372" t="str">
        <f t="shared" si="197"/>
        <v>217</v>
      </c>
      <c r="I1094" s="372" t="str">
        <f t="shared" si="198"/>
        <v>21799</v>
      </c>
    </row>
    <row r="1095" ht="36" hidden="1" customHeight="1" spans="1:9">
      <c r="A1095" s="336">
        <v>2179999</v>
      </c>
      <c r="B1095" s="336" t="s">
        <v>997</v>
      </c>
      <c r="C1095" s="395">
        <v>0</v>
      </c>
      <c r="D1095" s="490">
        <f t="shared" si="199"/>
        <v>0</v>
      </c>
      <c r="E1095" s="488" t="str">
        <f t="shared" si="192"/>
        <v/>
      </c>
      <c r="F1095" s="197" t="str">
        <f t="shared" si="189"/>
        <v>否</v>
      </c>
      <c r="G1095" s="372" t="str">
        <f t="shared" si="193"/>
        <v>项</v>
      </c>
      <c r="H1095" s="372" t="str">
        <f t="shared" si="197"/>
        <v>217</v>
      </c>
      <c r="I1095" s="372" t="str">
        <f t="shared" si="198"/>
        <v>21799</v>
      </c>
    </row>
    <row r="1096" ht="33" customHeight="1" spans="1:9">
      <c r="A1096" s="349">
        <v>219</v>
      </c>
      <c r="B1096" s="331" t="s">
        <v>114</v>
      </c>
      <c r="C1096" s="485">
        <f>SUM(C1097:C1105)</f>
        <v>0</v>
      </c>
      <c r="D1096" s="485">
        <f>SUM(D1097:D1105)</f>
        <v>0</v>
      </c>
      <c r="E1096" s="486" t="str">
        <f t="shared" si="192"/>
        <v/>
      </c>
      <c r="F1096" s="197" t="str">
        <f t="shared" si="189"/>
        <v>是</v>
      </c>
      <c r="G1096" s="372" t="str">
        <f t="shared" si="193"/>
        <v>类</v>
      </c>
      <c r="H1096" s="372" t="str">
        <f t="shared" si="197"/>
        <v>219</v>
      </c>
      <c r="I1096" s="372" t="str">
        <f t="shared" si="198"/>
        <v>219</v>
      </c>
    </row>
    <row r="1097" ht="33" hidden="1" customHeight="1" spans="1:9">
      <c r="A1097" s="341">
        <v>21901</v>
      </c>
      <c r="B1097" s="336" t="s">
        <v>998</v>
      </c>
      <c r="C1097" s="395">
        <v>0</v>
      </c>
      <c r="D1097" s="490">
        <f t="shared" si="199"/>
        <v>0</v>
      </c>
      <c r="E1097" s="488" t="str">
        <f t="shared" si="192"/>
        <v/>
      </c>
      <c r="F1097" s="197" t="str">
        <f t="shared" si="189"/>
        <v>否</v>
      </c>
      <c r="G1097" s="372" t="str">
        <f t="shared" si="193"/>
        <v>款</v>
      </c>
      <c r="H1097" s="372" t="str">
        <f t="shared" si="197"/>
        <v>219</v>
      </c>
      <c r="I1097" s="372" t="str">
        <f t="shared" si="198"/>
        <v>21901</v>
      </c>
    </row>
    <row r="1098" ht="33" hidden="1" customHeight="1" spans="1:9">
      <c r="A1098" s="341">
        <v>21902</v>
      </c>
      <c r="B1098" s="336" t="s">
        <v>999</v>
      </c>
      <c r="C1098" s="395">
        <v>0</v>
      </c>
      <c r="D1098" s="490">
        <f t="shared" si="199"/>
        <v>0</v>
      </c>
      <c r="E1098" s="488" t="str">
        <f t="shared" si="192"/>
        <v/>
      </c>
      <c r="F1098" s="197" t="str">
        <f t="shared" si="189"/>
        <v>否</v>
      </c>
      <c r="G1098" s="372" t="str">
        <f t="shared" si="193"/>
        <v>款</v>
      </c>
      <c r="H1098" s="372" t="str">
        <f t="shared" si="197"/>
        <v>219</v>
      </c>
      <c r="I1098" s="372" t="str">
        <f t="shared" si="198"/>
        <v>21902</v>
      </c>
    </row>
    <row r="1099" ht="36" hidden="1" customHeight="1" spans="1:9">
      <c r="A1099" s="341">
        <v>21903</v>
      </c>
      <c r="B1099" s="336" t="s">
        <v>1737</v>
      </c>
      <c r="C1099" s="395">
        <v>0</v>
      </c>
      <c r="D1099" s="490">
        <f t="shared" si="199"/>
        <v>0</v>
      </c>
      <c r="E1099" s="488" t="str">
        <f t="shared" si="192"/>
        <v/>
      </c>
      <c r="F1099" s="197" t="str">
        <f t="shared" si="189"/>
        <v>否</v>
      </c>
      <c r="G1099" s="372" t="str">
        <f t="shared" si="193"/>
        <v>款</v>
      </c>
      <c r="H1099" s="372" t="str">
        <f t="shared" si="197"/>
        <v>219</v>
      </c>
      <c r="I1099" s="372" t="str">
        <f t="shared" si="198"/>
        <v>21903</v>
      </c>
    </row>
    <row r="1100" ht="36" hidden="1" customHeight="1" spans="1:9">
      <c r="A1100" s="341">
        <v>21904</v>
      </c>
      <c r="B1100" s="336" t="s">
        <v>1738</v>
      </c>
      <c r="C1100" s="395">
        <v>0</v>
      </c>
      <c r="D1100" s="490">
        <f t="shared" si="199"/>
        <v>0</v>
      </c>
      <c r="E1100" s="488" t="str">
        <f t="shared" si="192"/>
        <v/>
      </c>
      <c r="F1100" s="197" t="str">
        <f t="shared" si="189"/>
        <v>否</v>
      </c>
      <c r="G1100" s="372" t="str">
        <f t="shared" si="193"/>
        <v>款</v>
      </c>
      <c r="H1100" s="372" t="str">
        <f t="shared" si="197"/>
        <v>219</v>
      </c>
      <c r="I1100" s="372" t="str">
        <f t="shared" si="198"/>
        <v>21904</v>
      </c>
    </row>
    <row r="1101" ht="36" hidden="1" customHeight="1" spans="1:9">
      <c r="A1101" s="341">
        <v>21905</v>
      </c>
      <c r="B1101" s="336" t="s">
        <v>1002</v>
      </c>
      <c r="C1101" s="395">
        <v>0</v>
      </c>
      <c r="D1101" s="490">
        <f t="shared" si="199"/>
        <v>0</v>
      </c>
      <c r="E1101" s="488" t="str">
        <f t="shared" si="192"/>
        <v/>
      </c>
      <c r="F1101" s="197" t="str">
        <f t="shared" si="189"/>
        <v>否</v>
      </c>
      <c r="G1101" s="372" t="str">
        <f t="shared" si="193"/>
        <v>款</v>
      </c>
      <c r="H1101" s="372" t="str">
        <f t="shared" si="197"/>
        <v>219</v>
      </c>
      <c r="I1101" s="372" t="str">
        <f t="shared" si="198"/>
        <v>21905</v>
      </c>
    </row>
    <row r="1102" ht="33" hidden="1" customHeight="1" spans="1:9">
      <c r="A1102" s="341">
        <v>21906</v>
      </c>
      <c r="B1102" s="336" t="s">
        <v>756</v>
      </c>
      <c r="C1102" s="395">
        <v>0</v>
      </c>
      <c r="D1102" s="490">
        <f t="shared" si="199"/>
        <v>0</v>
      </c>
      <c r="E1102" s="488" t="str">
        <f t="shared" si="192"/>
        <v/>
      </c>
      <c r="F1102" s="197" t="str">
        <f t="shared" si="189"/>
        <v>否</v>
      </c>
      <c r="G1102" s="372" t="str">
        <f t="shared" si="193"/>
        <v>款</v>
      </c>
      <c r="H1102" s="372" t="str">
        <f t="shared" si="197"/>
        <v>219</v>
      </c>
      <c r="I1102" s="372" t="str">
        <f t="shared" si="198"/>
        <v>21906</v>
      </c>
    </row>
    <row r="1103" ht="36" hidden="1" customHeight="1" spans="1:9">
      <c r="A1103" s="341">
        <v>21907</v>
      </c>
      <c r="B1103" s="336" t="s">
        <v>1004</v>
      </c>
      <c r="C1103" s="395">
        <v>0</v>
      </c>
      <c r="D1103" s="490">
        <f t="shared" si="199"/>
        <v>0</v>
      </c>
      <c r="E1103" s="488" t="str">
        <f t="shared" si="192"/>
        <v/>
      </c>
      <c r="F1103" s="197" t="str">
        <f t="shared" si="189"/>
        <v>否</v>
      </c>
      <c r="G1103" s="372" t="str">
        <f t="shared" si="193"/>
        <v>款</v>
      </c>
      <c r="H1103" s="372" t="str">
        <f t="shared" si="197"/>
        <v>219</v>
      </c>
      <c r="I1103" s="372" t="str">
        <f t="shared" si="198"/>
        <v>21907</v>
      </c>
    </row>
    <row r="1104" ht="36" hidden="1" customHeight="1" spans="1:9">
      <c r="A1104" s="341">
        <v>21908</v>
      </c>
      <c r="B1104" s="336" t="s">
        <v>1005</v>
      </c>
      <c r="C1104" s="395">
        <v>0</v>
      </c>
      <c r="D1104" s="490">
        <f t="shared" si="199"/>
        <v>0</v>
      </c>
      <c r="E1104" s="488" t="str">
        <f t="shared" si="192"/>
        <v/>
      </c>
      <c r="F1104" s="197" t="str">
        <f t="shared" si="189"/>
        <v>否</v>
      </c>
      <c r="G1104" s="372" t="str">
        <f t="shared" si="193"/>
        <v>款</v>
      </c>
      <c r="H1104" s="372" t="str">
        <f t="shared" si="197"/>
        <v>219</v>
      </c>
      <c r="I1104" s="372" t="str">
        <f t="shared" si="198"/>
        <v>21908</v>
      </c>
    </row>
    <row r="1105" ht="33" hidden="1" customHeight="1" spans="1:9">
      <c r="A1105" s="341">
        <v>21999</v>
      </c>
      <c r="B1105" s="336" t="s">
        <v>1006</v>
      </c>
      <c r="C1105" s="395">
        <v>0</v>
      </c>
      <c r="D1105" s="490">
        <f t="shared" si="199"/>
        <v>0</v>
      </c>
      <c r="E1105" s="488" t="str">
        <f t="shared" si="192"/>
        <v/>
      </c>
      <c r="F1105" s="197" t="str">
        <f t="shared" si="189"/>
        <v>否</v>
      </c>
      <c r="G1105" s="372" t="str">
        <f t="shared" si="193"/>
        <v>款</v>
      </c>
      <c r="H1105" s="372" t="str">
        <f t="shared" si="197"/>
        <v>219</v>
      </c>
      <c r="I1105" s="372" t="str">
        <f t="shared" si="198"/>
        <v>21999</v>
      </c>
    </row>
    <row r="1106" ht="36" customHeight="1" spans="1:9">
      <c r="A1106" s="349">
        <v>220</v>
      </c>
      <c r="B1106" s="331" t="s">
        <v>116</v>
      </c>
      <c r="C1106" s="485">
        <f>SUM(C1107,C1134,C1149)</f>
        <v>4305</v>
      </c>
      <c r="D1106" s="485">
        <f>SUM(D1107,D1134,D1149)</f>
        <v>4428</v>
      </c>
      <c r="E1106" s="486">
        <f t="shared" si="192"/>
        <v>0.0285714285714285</v>
      </c>
      <c r="F1106" s="197" t="str">
        <f t="shared" si="189"/>
        <v>是</v>
      </c>
      <c r="G1106" s="372" t="str">
        <f t="shared" si="193"/>
        <v>类</v>
      </c>
      <c r="H1106" s="372" t="str">
        <f t="shared" si="197"/>
        <v>220</v>
      </c>
      <c r="I1106" s="372" t="str">
        <f t="shared" si="198"/>
        <v>220</v>
      </c>
    </row>
    <row r="1107" ht="36" customHeight="1" spans="1:9">
      <c r="A1107" s="341">
        <v>22001</v>
      </c>
      <c r="B1107" s="336" t="s">
        <v>1007</v>
      </c>
      <c r="C1107" s="487">
        <f>SUM(C1108:C1133)</f>
        <v>4251</v>
      </c>
      <c r="D1107" s="487">
        <f>SUM(D1108:D1133)</f>
        <v>4388</v>
      </c>
      <c r="E1107" s="488">
        <f t="shared" si="192"/>
        <v>0.0322277111267937</v>
      </c>
      <c r="F1107" s="197" t="str">
        <f t="shared" si="189"/>
        <v>是</v>
      </c>
      <c r="G1107" s="372" t="str">
        <f t="shared" si="193"/>
        <v>款</v>
      </c>
      <c r="H1107" s="372" t="str">
        <f t="shared" si="197"/>
        <v>220</v>
      </c>
      <c r="I1107" s="372" t="str">
        <f t="shared" si="198"/>
        <v>22001</v>
      </c>
    </row>
    <row r="1108" ht="33" customHeight="1" spans="1:9">
      <c r="A1108" s="341">
        <v>2200101</v>
      </c>
      <c r="B1108" s="336" t="s">
        <v>145</v>
      </c>
      <c r="C1108" s="388">
        <v>906</v>
      </c>
      <c r="D1108" s="489">
        <v>837</v>
      </c>
      <c r="E1108" s="488">
        <f t="shared" si="192"/>
        <v>-0.0761589403973509</v>
      </c>
      <c r="F1108" s="197" t="str">
        <f t="shared" si="189"/>
        <v>是</v>
      </c>
      <c r="G1108" s="372" t="str">
        <f t="shared" si="193"/>
        <v>项</v>
      </c>
      <c r="H1108" s="372" t="str">
        <f t="shared" si="197"/>
        <v>220</v>
      </c>
      <c r="I1108" s="372" t="str">
        <f t="shared" si="198"/>
        <v>22001</v>
      </c>
    </row>
    <row r="1109" ht="33" hidden="1" customHeight="1" spans="1:9">
      <c r="A1109" s="341">
        <v>2200102</v>
      </c>
      <c r="B1109" s="336" t="s">
        <v>146</v>
      </c>
      <c r="C1109" s="395">
        <v>0</v>
      </c>
      <c r="D1109" s="490">
        <f t="shared" ref="D1109:D1114" si="200">ROUND(J1109-P1109,0)</f>
        <v>0</v>
      </c>
      <c r="E1109" s="488" t="str">
        <f t="shared" si="192"/>
        <v/>
      </c>
      <c r="F1109" s="197" t="str">
        <f t="shared" si="189"/>
        <v>否</v>
      </c>
      <c r="G1109" s="372" t="str">
        <f t="shared" si="193"/>
        <v>项</v>
      </c>
      <c r="H1109" s="372" t="str">
        <f t="shared" si="197"/>
        <v>220</v>
      </c>
      <c r="I1109" s="372" t="str">
        <f t="shared" si="198"/>
        <v>22001</v>
      </c>
    </row>
    <row r="1110" ht="36" hidden="1" customHeight="1" spans="1:9">
      <c r="A1110" s="341">
        <v>2200103</v>
      </c>
      <c r="B1110" s="336" t="s">
        <v>147</v>
      </c>
      <c r="C1110" s="395">
        <v>0</v>
      </c>
      <c r="D1110" s="490">
        <f t="shared" si="200"/>
        <v>0</v>
      </c>
      <c r="E1110" s="488" t="str">
        <f t="shared" si="192"/>
        <v/>
      </c>
      <c r="F1110" s="197" t="str">
        <f t="shared" si="189"/>
        <v>否</v>
      </c>
      <c r="G1110" s="372" t="str">
        <f t="shared" si="193"/>
        <v>项</v>
      </c>
      <c r="H1110" s="372" t="str">
        <f t="shared" si="197"/>
        <v>220</v>
      </c>
      <c r="I1110" s="372" t="str">
        <f t="shared" si="198"/>
        <v>22001</v>
      </c>
    </row>
    <row r="1111" ht="36" customHeight="1" spans="1:9">
      <c r="A1111" s="341">
        <v>2200104</v>
      </c>
      <c r="B1111" s="336" t="s">
        <v>1008</v>
      </c>
      <c r="C1111" s="388">
        <v>292</v>
      </c>
      <c r="D1111" s="489">
        <v>353</v>
      </c>
      <c r="E1111" s="488">
        <f t="shared" si="192"/>
        <v>0.208904109589041</v>
      </c>
      <c r="F1111" s="197" t="str">
        <f t="shared" si="189"/>
        <v>是</v>
      </c>
      <c r="G1111" s="372" t="str">
        <f t="shared" si="193"/>
        <v>项</v>
      </c>
      <c r="H1111" s="372" t="str">
        <f t="shared" si="197"/>
        <v>220</v>
      </c>
      <c r="I1111" s="372" t="str">
        <f t="shared" si="198"/>
        <v>22001</v>
      </c>
    </row>
    <row r="1112" ht="36" customHeight="1" spans="1:9">
      <c r="A1112" s="341">
        <v>2200106</v>
      </c>
      <c r="B1112" s="336" t="s">
        <v>1010</v>
      </c>
      <c r="C1112" s="388">
        <v>2431</v>
      </c>
      <c r="D1112" s="489">
        <v>2739</v>
      </c>
      <c r="E1112" s="488">
        <f t="shared" si="192"/>
        <v>0.126696832579186</v>
      </c>
      <c r="F1112" s="197" t="str">
        <f t="shared" si="189"/>
        <v>是</v>
      </c>
      <c r="G1112" s="372" t="str">
        <f t="shared" si="193"/>
        <v>项</v>
      </c>
      <c r="H1112" s="372" t="str">
        <f t="shared" si="197"/>
        <v>220</v>
      </c>
      <c r="I1112" s="372" t="str">
        <f t="shared" si="198"/>
        <v>22001</v>
      </c>
    </row>
    <row r="1113" ht="36" hidden="1" customHeight="1" spans="1:9">
      <c r="A1113" s="341">
        <v>2200107</v>
      </c>
      <c r="B1113" s="336" t="s">
        <v>1011</v>
      </c>
      <c r="C1113" s="395">
        <v>0</v>
      </c>
      <c r="D1113" s="490">
        <f t="shared" si="200"/>
        <v>0</v>
      </c>
      <c r="E1113" s="488" t="str">
        <f t="shared" si="192"/>
        <v/>
      </c>
      <c r="F1113" s="197" t="str">
        <f t="shared" ref="F1113:F1176" si="201">IF(LEN(A1113)=3,"是",IF(B1113&lt;&gt;"",IF(SUM(C1113:D1113)&lt;&gt;0,"是","否"),"是"))</f>
        <v>否</v>
      </c>
      <c r="G1113" s="372" t="str">
        <f t="shared" si="193"/>
        <v>项</v>
      </c>
      <c r="H1113" s="372" t="str">
        <f t="shared" si="197"/>
        <v>220</v>
      </c>
      <c r="I1113" s="372" t="str">
        <f t="shared" si="198"/>
        <v>22001</v>
      </c>
    </row>
    <row r="1114" ht="36" hidden="1" customHeight="1" spans="1:9">
      <c r="A1114" s="341">
        <v>2200108</v>
      </c>
      <c r="B1114" s="336" t="s">
        <v>1012</v>
      </c>
      <c r="C1114" s="395">
        <v>0</v>
      </c>
      <c r="D1114" s="490">
        <f t="shared" si="200"/>
        <v>0</v>
      </c>
      <c r="E1114" s="488" t="str">
        <f t="shared" si="192"/>
        <v/>
      </c>
      <c r="F1114" s="197" t="str">
        <f t="shared" si="201"/>
        <v>否</v>
      </c>
      <c r="G1114" s="372" t="str">
        <f t="shared" si="193"/>
        <v>项</v>
      </c>
      <c r="H1114" s="372" t="str">
        <f t="shared" si="197"/>
        <v>220</v>
      </c>
      <c r="I1114" s="372" t="str">
        <f t="shared" si="198"/>
        <v>22001</v>
      </c>
    </row>
    <row r="1115" ht="36" customHeight="1" spans="1:9">
      <c r="A1115" s="341">
        <v>2200109</v>
      </c>
      <c r="B1115" s="336" t="s">
        <v>1013</v>
      </c>
      <c r="C1115" s="388">
        <v>132</v>
      </c>
      <c r="D1115" s="489">
        <v>10</v>
      </c>
      <c r="E1115" s="488">
        <f t="shared" si="192"/>
        <v>-0.924242424242424</v>
      </c>
      <c r="F1115" s="197" t="str">
        <f t="shared" si="201"/>
        <v>是</v>
      </c>
      <c r="G1115" s="372" t="str">
        <f t="shared" si="193"/>
        <v>项</v>
      </c>
      <c r="H1115" s="372" t="str">
        <f t="shared" si="197"/>
        <v>220</v>
      </c>
      <c r="I1115" s="372" t="str">
        <f t="shared" si="198"/>
        <v>22001</v>
      </c>
    </row>
    <row r="1116" ht="36" hidden="1" customHeight="1" spans="1:9">
      <c r="A1116" s="341">
        <v>2200112</v>
      </c>
      <c r="B1116" s="336" t="s">
        <v>1015</v>
      </c>
      <c r="C1116" s="395">
        <v>0</v>
      </c>
      <c r="D1116" s="490">
        <f t="shared" ref="D1116:D1131" si="202">ROUND(J1116-P1116,0)</f>
        <v>0</v>
      </c>
      <c r="E1116" s="488" t="str">
        <f t="shared" si="192"/>
        <v/>
      </c>
      <c r="F1116" s="197" t="str">
        <f t="shared" si="201"/>
        <v>否</v>
      </c>
      <c r="G1116" s="372" t="str">
        <f t="shared" si="193"/>
        <v>项</v>
      </c>
      <c r="H1116" s="372" t="str">
        <f t="shared" si="197"/>
        <v>220</v>
      </c>
      <c r="I1116" s="372" t="str">
        <f t="shared" si="198"/>
        <v>22001</v>
      </c>
    </row>
    <row r="1117" ht="36" hidden="1" customHeight="1" spans="1:9">
      <c r="A1117" s="341">
        <v>2200113</v>
      </c>
      <c r="B1117" s="336" t="s">
        <v>1016</v>
      </c>
      <c r="C1117" s="395"/>
      <c r="D1117" s="490"/>
      <c r="E1117" s="488" t="str">
        <f t="shared" si="192"/>
        <v/>
      </c>
      <c r="F1117" s="197" t="str">
        <f t="shared" si="201"/>
        <v>否</v>
      </c>
      <c r="G1117" s="372" t="str">
        <f t="shared" si="193"/>
        <v>项</v>
      </c>
      <c r="H1117" s="372" t="str">
        <f t="shared" si="197"/>
        <v>220</v>
      </c>
      <c r="I1117" s="372" t="str">
        <f t="shared" si="198"/>
        <v>22001</v>
      </c>
    </row>
    <row r="1118" ht="36" hidden="1" customHeight="1" spans="1:9">
      <c r="A1118" s="341">
        <v>2200114</v>
      </c>
      <c r="B1118" s="336" t="s">
        <v>1017</v>
      </c>
      <c r="C1118" s="395">
        <v>0</v>
      </c>
      <c r="D1118" s="490">
        <f t="shared" si="202"/>
        <v>0</v>
      </c>
      <c r="E1118" s="488" t="str">
        <f t="shared" si="192"/>
        <v/>
      </c>
      <c r="F1118" s="197" t="str">
        <f t="shared" si="201"/>
        <v>否</v>
      </c>
      <c r="G1118" s="372" t="str">
        <f t="shared" si="193"/>
        <v>项</v>
      </c>
      <c r="H1118" s="372" t="str">
        <f t="shared" si="197"/>
        <v>220</v>
      </c>
      <c r="I1118" s="372" t="str">
        <f t="shared" si="198"/>
        <v>22001</v>
      </c>
    </row>
    <row r="1119" ht="36" hidden="1" customHeight="1" spans="1:9">
      <c r="A1119" s="341">
        <v>2200115</v>
      </c>
      <c r="B1119" s="336" t="s">
        <v>1018</v>
      </c>
      <c r="C1119" s="395">
        <v>0</v>
      </c>
      <c r="D1119" s="490">
        <f t="shared" si="202"/>
        <v>0</v>
      </c>
      <c r="E1119" s="488" t="str">
        <f t="shared" si="192"/>
        <v/>
      </c>
      <c r="F1119" s="197" t="str">
        <f t="shared" si="201"/>
        <v>否</v>
      </c>
      <c r="G1119" s="372" t="str">
        <f t="shared" si="193"/>
        <v>项</v>
      </c>
      <c r="H1119" s="372" t="str">
        <f t="shared" si="197"/>
        <v>220</v>
      </c>
      <c r="I1119" s="372" t="str">
        <f t="shared" si="198"/>
        <v>22001</v>
      </c>
    </row>
    <row r="1120" ht="36" hidden="1" customHeight="1" spans="1:9">
      <c r="A1120" s="341">
        <v>2200116</v>
      </c>
      <c r="B1120" s="336" t="s">
        <v>1019</v>
      </c>
      <c r="C1120" s="395">
        <v>0</v>
      </c>
      <c r="D1120" s="490">
        <f t="shared" si="202"/>
        <v>0</v>
      </c>
      <c r="E1120" s="488" t="str">
        <f t="shared" si="192"/>
        <v/>
      </c>
      <c r="F1120" s="197" t="str">
        <f t="shared" si="201"/>
        <v>否</v>
      </c>
      <c r="G1120" s="372" t="str">
        <f t="shared" si="193"/>
        <v>项</v>
      </c>
      <c r="H1120" s="372" t="str">
        <f t="shared" si="197"/>
        <v>220</v>
      </c>
      <c r="I1120" s="372" t="str">
        <f t="shared" si="198"/>
        <v>22001</v>
      </c>
    </row>
    <row r="1121" ht="36" hidden="1" customHeight="1" spans="1:9">
      <c r="A1121" s="341">
        <v>2200119</v>
      </c>
      <c r="B1121" s="336" t="s">
        <v>1739</v>
      </c>
      <c r="C1121" s="395">
        <v>0</v>
      </c>
      <c r="D1121" s="490">
        <f t="shared" si="202"/>
        <v>0</v>
      </c>
      <c r="E1121" s="488" t="str">
        <f t="shared" si="192"/>
        <v/>
      </c>
      <c r="F1121" s="197" t="str">
        <f t="shared" si="201"/>
        <v>否</v>
      </c>
      <c r="G1121" s="372" t="str">
        <f t="shared" si="193"/>
        <v>项</v>
      </c>
      <c r="H1121" s="372" t="str">
        <f t="shared" si="197"/>
        <v>220</v>
      </c>
      <c r="I1121" s="372" t="str">
        <f t="shared" si="198"/>
        <v>22001</v>
      </c>
    </row>
    <row r="1122" ht="36" hidden="1" customHeight="1" spans="1:9">
      <c r="A1122" s="341">
        <v>2200120</v>
      </c>
      <c r="B1122" s="336" t="s">
        <v>1021</v>
      </c>
      <c r="C1122" s="395">
        <v>0</v>
      </c>
      <c r="D1122" s="490">
        <f t="shared" si="202"/>
        <v>0</v>
      </c>
      <c r="E1122" s="488" t="str">
        <f t="shared" si="192"/>
        <v/>
      </c>
      <c r="F1122" s="197" t="str">
        <f t="shared" si="201"/>
        <v>否</v>
      </c>
      <c r="G1122" s="372" t="str">
        <f t="shared" si="193"/>
        <v>项</v>
      </c>
      <c r="H1122" s="372" t="str">
        <f t="shared" si="197"/>
        <v>220</v>
      </c>
      <c r="I1122" s="372" t="str">
        <f t="shared" si="198"/>
        <v>22001</v>
      </c>
    </row>
    <row r="1123" ht="36" hidden="1" customHeight="1" spans="1:9">
      <c r="A1123" s="341">
        <v>2200121</v>
      </c>
      <c r="B1123" s="336" t="s">
        <v>1022</v>
      </c>
      <c r="C1123" s="395">
        <v>0</v>
      </c>
      <c r="D1123" s="490">
        <f t="shared" si="202"/>
        <v>0</v>
      </c>
      <c r="E1123" s="488" t="str">
        <f t="shared" si="192"/>
        <v/>
      </c>
      <c r="F1123" s="197" t="str">
        <f t="shared" si="201"/>
        <v>否</v>
      </c>
      <c r="G1123" s="372" t="str">
        <f t="shared" si="193"/>
        <v>项</v>
      </c>
      <c r="H1123" s="372" t="str">
        <f t="shared" si="197"/>
        <v>220</v>
      </c>
      <c r="I1123" s="372" t="str">
        <f t="shared" si="198"/>
        <v>22001</v>
      </c>
    </row>
    <row r="1124" ht="33" hidden="1" customHeight="1" spans="1:9">
      <c r="A1124" s="341">
        <v>2200122</v>
      </c>
      <c r="B1124" s="336" t="s">
        <v>1023</v>
      </c>
      <c r="C1124" s="395">
        <v>0</v>
      </c>
      <c r="D1124" s="490">
        <f t="shared" si="202"/>
        <v>0</v>
      </c>
      <c r="E1124" s="488" t="str">
        <f t="shared" si="192"/>
        <v/>
      </c>
      <c r="F1124" s="197" t="str">
        <f t="shared" si="201"/>
        <v>否</v>
      </c>
      <c r="G1124" s="372" t="str">
        <f t="shared" si="193"/>
        <v>项</v>
      </c>
      <c r="H1124" s="372" t="str">
        <f t="shared" si="197"/>
        <v>220</v>
      </c>
      <c r="I1124" s="372" t="str">
        <f t="shared" si="198"/>
        <v>22001</v>
      </c>
    </row>
    <row r="1125" ht="33" hidden="1" customHeight="1" spans="1:9">
      <c r="A1125" s="341">
        <v>2200123</v>
      </c>
      <c r="B1125" s="336" t="s">
        <v>1024</v>
      </c>
      <c r="C1125" s="395">
        <v>0</v>
      </c>
      <c r="D1125" s="490">
        <f t="shared" si="202"/>
        <v>0</v>
      </c>
      <c r="E1125" s="488" t="str">
        <f t="shared" si="192"/>
        <v/>
      </c>
      <c r="F1125" s="197" t="str">
        <f t="shared" si="201"/>
        <v>否</v>
      </c>
      <c r="G1125" s="372" t="str">
        <f t="shared" si="193"/>
        <v>项</v>
      </c>
      <c r="H1125" s="372" t="str">
        <f t="shared" si="197"/>
        <v>220</v>
      </c>
      <c r="I1125" s="372" t="str">
        <f t="shared" si="198"/>
        <v>22001</v>
      </c>
    </row>
    <row r="1126" ht="36" hidden="1" customHeight="1" spans="1:9">
      <c r="A1126" s="341">
        <v>2200124</v>
      </c>
      <c r="B1126" s="336" t="s">
        <v>1025</v>
      </c>
      <c r="C1126" s="395">
        <v>0</v>
      </c>
      <c r="D1126" s="490">
        <f t="shared" si="202"/>
        <v>0</v>
      </c>
      <c r="E1126" s="488" t="str">
        <f t="shared" si="192"/>
        <v/>
      </c>
      <c r="F1126" s="197" t="str">
        <f t="shared" si="201"/>
        <v>否</v>
      </c>
      <c r="G1126" s="372" t="str">
        <f t="shared" si="193"/>
        <v>项</v>
      </c>
      <c r="H1126" s="372" t="str">
        <f t="shared" si="197"/>
        <v>220</v>
      </c>
      <c r="I1126" s="372" t="str">
        <f t="shared" si="198"/>
        <v>22001</v>
      </c>
    </row>
    <row r="1127" ht="36" hidden="1" customHeight="1" spans="1:9">
      <c r="A1127" s="341">
        <v>2200125</v>
      </c>
      <c r="B1127" s="336" t="s">
        <v>1026</v>
      </c>
      <c r="C1127" s="395">
        <v>0</v>
      </c>
      <c r="D1127" s="490">
        <f t="shared" si="202"/>
        <v>0</v>
      </c>
      <c r="E1127" s="488" t="str">
        <f t="shared" si="192"/>
        <v/>
      </c>
      <c r="F1127" s="197" t="str">
        <f t="shared" si="201"/>
        <v>否</v>
      </c>
      <c r="G1127" s="372" t="str">
        <f t="shared" si="193"/>
        <v>项</v>
      </c>
      <c r="H1127" s="372" t="str">
        <f t="shared" si="197"/>
        <v>220</v>
      </c>
      <c r="I1127" s="372" t="str">
        <f t="shared" si="198"/>
        <v>22001</v>
      </c>
    </row>
    <row r="1128" ht="33" hidden="1" customHeight="1" spans="1:9">
      <c r="A1128" s="341">
        <v>2200126</v>
      </c>
      <c r="B1128" s="336" t="s">
        <v>1027</v>
      </c>
      <c r="C1128" s="395">
        <v>0</v>
      </c>
      <c r="D1128" s="490">
        <f t="shared" si="202"/>
        <v>0</v>
      </c>
      <c r="E1128" s="488" t="str">
        <f t="shared" si="192"/>
        <v/>
      </c>
      <c r="F1128" s="197" t="str">
        <f t="shared" si="201"/>
        <v>否</v>
      </c>
      <c r="G1128" s="372" t="str">
        <f t="shared" si="193"/>
        <v>项</v>
      </c>
      <c r="H1128" s="372" t="str">
        <f t="shared" si="197"/>
        <v>220</v>
      </c>
      <c r="I1128" s="372" t="str">
        <f t="shared" si="198"/>
        <v>22001</v>
      </c>
    </row>
    <row r="1129" ht="36" hidden="1" customHeight="1" spans="1:9">
      <c r="A1129" s="341">
        <v>2200127</v>
      </c>
      <c r="B1129" s="336" t="s">
        <v>1028</v>
      </c>
      <c r="C1129" s="395">
        <v>0</v>
      </c>
      <c r="D1129" s="490">
        <f t="shared" si="202"/>
        <v>0</v>
      </c>
      <c r="E1129" s="488" t="str">
        <f t="shared" si="192"/>
        <v/>
      </c>
      <c r="F1129" s="197" t="str">
        <f t="shared" si="201"/>
        <v>否</v>
      </c>
      <c r="G1129" s="372" t="str">
        <f t="shared" si="193"/>
        <v>项</v>
      </c>
      <c r="H1129" s="372" t="str">
        <f t="shared" si="197"/>
        <v>220</v>
      </c>
      <c r="I1129" s="372" t="str">
        <f t="shared" si="198"/>
        <v>22001</v>
      </c>
    </row>
    <row r="1130" ht="36" hidden="1" customHeight="1" spans="1:9">
      <c r="A1130" s="341">
        <v>2200128</v>
      </c>
      <c r="B1130" s="336" t="s">
        <v>1029</v>
      </c>
      <c r="C1130" s="395">
        <v>0</v>
      </c>
      <c r="D1130" s="490">
        <f t="shared" si="202"/>
        <v>0</v>
      </c>
      <c r="E1130" s="488" t="str">
        <f t="shared" ref="E1130:E1193" si="203">IF(C1130&lt;&gt;0,D1130/C1130-1,"")</f>
        <v/>
      </c>
      <c r="F1130" s="197" t="str">
        <f t="shared" si="201"/>
        <v>否</v>
      </c>
      <c r="G1130" s="372" t="str">
        <f t="shared" ref="G1130:G1193" si="204">IF(LEN(A1130)=3,"类",IF(LEN(A1130)=5,"款","项"))</f>
        <v>项</v>
      </c>
      <c r="H1130" s="372" t="str">
        <f t="shared" si="197"/>
        <v>220</v>
      </c>
      <c r="I1130" s="372" t="str">
        <f t="shared" si="198"/>
        <v>22001</v>
      </c>
    </row>
    <row r="1131" ht="36" hidden="1" customHeight="1" spans="1:9">
      <c r="A1131" s="341">
        <v>2200129</v>
      </c>
      <c r="B1131" s="336" t="s">
        <v>1030</v>
      </c>
      <c r="C1131" s="395">
        <v>0</v>
      </c>
      <c r="D1131" s="490">
        <f t="shared" si="202"/>
        <v>0</v>
      </c>
      <c r="E1131" s="488" t="str">
        <f t="shared" si="203"/>
        <v/>
      </c>
      <c r="F1131" s="197" t="str">
        <f t="shared" si="201"/>
        <v>否</v>
      </c>
      <c r="G1131" s="372" t="str">
        <f t="shared" si="204"/>
        <v>项</v>
      </c>
      <c r="H1131" s="372" t="str">
        <f t="shared" si="197"/>
        <v>220</v>
      </c>
      <c r="I1131" s="372" t="str">
        <f t="shared" si="198"/>
        <v>22001</v>
      </c>
    </row>
    <row r="1132" ht="36" customHeight="1" spans="1:9">
      <c r="A1132" s="341">
        <v>2200150</v>
      </c>
      <c r="B1132" s="336" t="s">
        <v>154</v>
      </c>
      <c r="C1132" s="388">
        <v>482</v>
      </c>
      <c r="D1132" s="489">
        <v>445</v>
      </c>
      <c r="E1132" s="488">
        <f t="shared" si="203"/>
        <v>-0.0767634854771784</v>
      </c>
      <c r="F1132" s="197" t="str">
        <f t="shared" si="201"/>
        <v>是</v>
      </c>
      <c r="G1132" s="372" t="str">
        <f t="shared" si="204"/>
        <v>项</v>
      </c>
      <c r="H1132" s="372" t="str">
        <f t="shared" si="197"/>
        <v>220</v>
      </c>
      <c r="I1132" s="372" t="str">
        <f t="shared" si="198"/>
        <v>22001</v>
      </c>
    </row>
    <row r="1133" ht="36" customHeight="1" spans="1:9">
      <c r="A1133" s="341">
        <v>2200199</v>
      </c>
      <c r="B1133" s="336" t="s">
        <v>1031</v>
      </c>
      <c r="C1133" s="388">
        <v>8</v>
      </c>
      <c r="D1133" s="489">
        <v>4</v>
      </c>
      <c r="E1133" s="488">
        <f t="shared" si="203"/>
        <v>-0.5</v>
      </c>
      <c r="F1133" s="197" t="str">
        <f t="shared" si="201"/>
        <v>是</v>
      </c>
      <c r="G1133" s="372" t="str">
        <f t="shared" si="204"/>
        <v>项</v>
      </c>
      <c r="H1133" s="372" t="str">
        <f t="shared" si="197"/>
        <v>220</v>
      </c>
      <c r="I1133" s="372" t="str">
        <f t="shared" si="198"/>
        <v>22001</v>
      </c>
    </row>
    <row r="1134" ht="36" customHeight="1" spans="1:9">
      <c r="A1134" s="341">
        <v>22005</v>
      </c>
      <c r="B1134" s="336" t="s">
        <v>1048</v>
      </c>
      <c r="C1134" s="487">
        <f>SUM(C1135:C1148)</f>
        <v>54</v>
      </c>
      <c r="D1134" s="487">
        <f>SUM(D1135:D1148)</f>
        <v>40</v>
      </c>
      <c r="E1134" s="488">
        <f t="shared" si="203"/>
        <v>-0.259259259259259</v>
      </c>
      <c r="F1134" s="197" t="str">
        <f t="shared" si="201"/>
        <v>是</v>
      </c>
      <c r="G1134" s="372" t="str">
        <f t="shared" si="204"/>
        <v>款</v>
      </c>
      <c r="H1134" s="372" t="str">
        <f t="shared" si="197"/>
        <v>220</v>
      </c>
      <c r="I1134" s="372" t="str">
        <f t="shared" si="198"/>
        <v>22005</v>
      </c>
    </row>
    <row r="1135" ht="36" customHeight="1" spans="1:9">
      <c r="A1135" s="341">
        <v>2200501</v>
      </c>
      <c r="B1135" s="336" t="s">
        <v>145</v>
      </c>
      <c r="C1135" s="388">
        <v>26</v>
      </c>
      <c r="D1135" s="489">
        <v>22</v>
      </c>
      <c r="E1135" s="488">
        <f t="shared" si="203"/>
        <v>-0.153846153846154</v>
      </c>
      <c r="F1135" s="197" t="str">
        <f t="shared" si="201"/>
        <v>是</v>
      </c>
      <c r="G1135" s="372" t="str">
        <f t="shared" si="204"/>
        <v>项</v>
      </c>
      <c r="H1135" s="372" t="str">
        <f t="shared" si="197"/>
        <v>220</v>
      </c>
      <c r="I1135" s="372" t="str">
        <f t="shared" si="198"/>
        <v>22005</v>
      </c>
    </row>
    <row r="1136" ht="36" hidden="1" customHeight="1" spans="1:9">
      <c r="A1136" s="341">
        <v>2200502</v>
      </c>
      <c r="B1136" s="336" t="s">
        <v>146</v>
      </c>
      <c r="C1136" s="395">
        <v>0</v>
      </c>
      <c r="D1136" s="490">
        <f t="shared" ref="D1136:D1142" si="205">ROUND(J1136-P1136,0)</f>
        <v>0</v>
      </c>
      <c r="E1136" s="488" t="str">
        <f t="shared" si="203"/>
        <v/>
      </c>
      <c r="F1136" s="197" t="str">
        <f t="shared" si="201"/>
        <v>否</v>
      </c>
      <c r="G1136" s="372" t="str">
        <f t="shared" si="204"/>
        <v>项</v>
      </c>
      <c r="H1136" s="372" t="str">
        <f t="shared" si="197"/>
        <v>220</v>
      </c>
      <c r="I1136" s="372" t="str">
        <f t="shared" si="198"/>
        <v>22005</v>
      </c>
    </row>
    <row r="1137" ht="36" hidden="1" customHeight="1" spans="1:9">
      <c r="A1137" s="341">
        <v>2200503</v>
      </c>
      <c r="B1137" s="336" t="s">
        <v>147</v>
      </c>
      <c r="C1137" s="395">
        <v>0</v>
      </c>
      <c r="D1137" s="490">
        <f t="shared" si="205"/>
        <v>0</v>
      </c>
      <c r="E1137" s="488" t="str">
        <f t="shared" si="203"/>
        <v/>
      </c>
      <c r="F1137" s="197" t="str">
        <f t="shared" si="201"/>
        <v>否</v>
      </c>
      <c r="G1137" s="372" t="str">
        <f t="shared" si="204"/>
        <v>项</v>
      </c>
      <c r="H1137" s="372" t="str">
        <f t="shared" si="197"/>
        <v>220</v>
      </c>
      <c r="I1137" s="372" t="str">
        <f t="shared" si="198"/>
        <v>22005</v>
      </c>
    </row>
    <row r="1138" ht="36" customHeight="1" spans="1:9">
      <c r="A1138" s="341">
        <v>2200504</v>
      </c>
      <c r="B1138" s="336" t="s">
        <v>1049</v>
      </c>
      <c r="C1138" s="388">
        <v>20</v>
      </c>
      <c r="D1138" s="489">
        <v>18</v>
      </c>
      <c r="E1138" s="488">
        <f t="shared" si="203"/>
        <v>-0.1</v>
      </c>
      <c r="F1138" s="197" t="str">
        <f t="shared" si="201"/>
        <v>是</v>
      </c>
      <c r="G1138" s="372" t="str">
        <f t="shared" si="204"/>
        <v>项</v>
      </c>
      <c r="H1138" s="372" t="str">
        <f t="shared" si="197"/>
        <v>220</v>
      </c>
      <c r="I1138" s="372" t="str">
        <f t="shared" si="198"/>
        <v>22005</v>
      </c>
    </row>
    <row r="1139" ht="36" hidden="1" customHeight="1" spans="1:9">
      <c r="A1139" s="341">
        <v>2200506</v>
      </c>
      <c r="B1139" s="336" t="s">
        <v>1050</v>
      </c>
      <c r="C1139" s="395">
        <v>0</v>
      </c>
      <c r="D1139" s="490">
        <f t="shared" si="205"/>
        <v>0</v>
      </c>
      <c r="E1139" s="488" t="str">
        <f t="shared" si="203"/>
        <v/>
      </c>
      <c r="F1139" s="197" t="str">
        <f t="shared" si="201"/>
        <v>否</v>
      </c>
      <c r="G1139" s="372" t="str">
        <f t="shared" si="204"/>
        <v>项</v>
      </c>
      <c r="H1139" s="372" t="str">
        <f t="shared" si="197"/>
        <v>220</v>
      </c>
      <c r="I1139" s="372" t="str">
        <f t="shared" si="198"/>
        <v>22005</v>
      </c>
    </row>
    <row r="1140" ht="36" hidden="1" customHeight="1" spans="1:9">
      <c r="A1140" s="341">
        <v>2200507</v>
      </c>
      <c r="B1140" s="336" t="s">
        <v>1051</v>
      </c>
      <c r="C1140" s="395">
        <v>0</v>
      </c>
      <c r="D1140" s="490">
        <f t="shared" si="205"/>
        <v>0</v>
      </c>
      <c r="E1140" s="488" t="str">
        <f t="shared" si="203"/>
        <v/>
      </c>
      <c r="F1140" s="197" t="str">
        <f t="shared" si="201"/>
        <v>否</v>
      </c>
      <c r="G1140" s="372" t="str">
        <f t="shared" si="204"/>
        <v>项</v>
      </c>
      <c r="H1140" s="372" t="str">
        <f t="shared" si="197"/>
        <v>220</v>
      </c>
      <c r="I1140" s="372" t="str">
        <f t="shared" si="198"/>
        <v>22005</v>
      </c>
    </row>
    <row r="1141" ht="33" hidden="1" customHeight="1" spans="1:9">
      <c r="A1141" s="341">
        <v>2200508</v>
      </c>
      <c r="B1141" s="336" t="s">
        <v>1052</v>
      </c>
      <c r="C1141" s="395">
        <v>0</v>
      </c>
      <c r="D1141" s="490">
        <f t="shared" si="205"/>
        <v>0</v>
      </c>
      <c r="E1141" s="488" t="str">
        <f t="shared" si="203"/>
        <v/>
      </c>
      <c r="F1141" s="197" t="str">
        <f t="shared" si="201"/>
        <v>否</v>
      </c>
      <c r="G1141" s="372" t="str">
        <f t="shared" si="204"/>
        <v>项</v>
      </c>
      <c r="H1141" s="372" t="str">
        <f t="shared" si="197"/>
        <v>220</v>
      </c>
      <c r="I1141" s="372" t="str">
        <f t="shared" si="198"/>
        <v>22005</v>
      </c>
    </row>
    <row r="1142" ht="33" customHeight="1" spans="1:9">
      <c r="A1142" s="341">
        <v>2200509</v>
      </c>
      <c r="B1142" s="336" t="s">
        <v>1053</v>
      </c>
      <c r="C1142" s="388">
        <v>8</v>
      </c>
      <c r="D1142" s="489">
        <f t="shared" si="205"/>
        <v>0</v>
      </c>
      <c r="E1142" s="488">
        <f t="shared" si="203"/>
        <v>-1</v>
      </c>
      <c r="F1142" s="197" t="str">
        <f t="shared" si="201"/>
        <v>是</v>
      </c>
      <c r="G1142" s="372" t="str">
        <f t="shared" si="204"/>
        <v>项</v>
      </c>
      <c r="H1142" s="372" t="str">
        <f t="shared" si="197"/>
        <v>220</v>
      </c>
      <c r="I1142" s="372" t="str">
        <f t="shared" si="198"/>
        <v>22005</v>
      </c>
    </row>
    <row r="1143" ht="36" hidden="1" customHeight="1" spans="1:9">
      <c r="A1143" s="341">
        <v>2200510</v>
      </c>
      <c r="B1143" s="336" t="s">
        <v>1054</v>
      </c>
      <c r="C1143" s="395"/>
      <c r="D1143" s="490"/>
      <c r="E1143" s="488" t="str">
        <f t="shared" si="203"/>
        <v/>
      </c>
      <c r="F1143" s="197" t="str">
        <f t="shared" si="201"/>
        <v>否</v>
      </c>
      <c r="G1143" s="372" t="str">
        <f t="shared" si="204"/>
        <v>项</v>
      </c>
      <c r="H1143" s="372" t="str">
        <f t="shared" si="197"/>
        <v>220</v>
      </c>
      <c r="I1143" s="372" t="str">
        <f t="shared" si="198"/>
        <v>22005</v>
      </c>
    </row>
    <row r="1144" ht="36" hidden="1" customHeight="1" spans="1:9">
      <c r="A1144" s="341">
        <v>2200511</v>
      </c>
      <c r="B1144" s="336" t="s">
        <v>1055</v>
      </c>
      <c r="C1144" s="395">
        <v>0</v>
      </c>
      <c r="D1144" s="490">
        <f t="shared" ref="D1144:D1148" si="206">ROUND(J1144-P1144,0)</f>
        <v>0</v>
      </c>
      <c r="E1144" s="488" t="str">
        <f t="shared" si="203"/>
        <v/>
      </c>
      <c r="F1144" s="197" t="str">
        <f t="shared" si="201"/>
        <v>否</v>
      </c>
      <c r="G1144" s="372" t="str">
        <f t="shared" si="204"/>
        <v>项</v>
      </c>
      <c r="H1144" s="372" t="str">
        <f t="shared" si="197"/>
        <v>220</v>
      </c>
      <c r="I1144" s="372" t="str">
        <f t="shared" si="198"/>
        <v>22005</v>
      </c>
    </row>
    <row r="1145" ht="33" hidden="1" customHeight="1" spans="1:9">
      <c r="A1145" s="341">
        <v>2200512</v>
      </c>
      <c r="B1145" s="336" t="s">
        <v>1056</v>
      </c>
      <c r="C1145" s="395">
        <v>0</v>
      </c>
      <c r="D1145" s="490">
        <f t="shared" si="206"/>
        <v>0</v>
      </c>
      <c r="E1145" s="488" t="str">
        <f t="shared" si="203"/>
        <v/>
      </c>
      <c r="F1145" s="197" t="str">
        <f t="shared" si="201"/>
        <v>否</v>
      </c>
      <c r="G1145" s="372" t="str">
        <f t="shared" si="204"/>
        <v>项</v>
      </c>
      <c r="H1145" s="372" t="str">
        <f t="shared" si="197"/>
        <v>220</v>
      </c>
      <c r="I1145" s="372" t="str">
        <f t="shared" si="198"/>
        <v>22005</v>
      </c>
    </row>
    <row r="1146" ht="36" hidden="1" customHeight="1" spans="1:9">
      <c r="A1146" s="341">
        <v>2200513</v>
      </c>
      <c r="B1146" s="336" t="s">
        <v>1057</v>
      </c>
      <c r="C1146" s="395">
        <v>0</v>
      </c>
      <c r="D1146" s="490">
        <f t="shared" si="206"/>
        <v>0</v>
      </c>
      <c r="E1146" s="488" t="str">
        <f t="shared" si="203"/>
        <v/>
      </c>
      <c r="F1146" s="197" t="str">
        <f t="shared" si="201"/>
        <v>否</v>
      </c>
      <c r="G1146" s="372" t="str">
        <f t="shared" si="204"/>
        <v>项</v>
      </c>
      <c r="H1146" s="372" t="str">
        <f t="shared" si="197"/>
        <v>220</v>
      </c>
      <c r="I1146" s="372" t="str">
        <f t="shared" si="198"/>
        <v>22005</v>
      </c>
    </row>
    <row r="1147" ht="33" hidden="1" customHeight="1" spans="1:9">
      <c r="A1147" s="341">
        <v>2200514</v>
      </c>
      <c r="B1147" s="336" t="s">
        <v>1058</v>
      </c>
      <c r="C1147" s="395">
        <v>0</v>
      </c>
      <c r="D1147" s="490">
        <f t="shared" si="206"/>
        <v>0</v>
      </c>
      <c r="E1147" s="488" t="str">
        <f t="shared" si="203"/>
        <v/>
      </c>
      <c r="F1147" s="197" t="str">
        <f t="shared" si="201"/>
        <v>否</v>
      </c>
      <c r="G1147" s="372" t="str">
        <f t="shared" si="204"/>
        <v>项</v>
      </c>
      <c r="H1147" s="372" t="str">
        <f t="shared" si="197"/>
        <v>220</v>
      </c>
      <c r="I1147" s="372" t="str">
        <f t="shared" si="198"/>
        <v>22005</v>
      </c>
    </row>
    <row r="1148" ht="36" hidden="1" customHeight="1" spans="1:9">
      <c r="A1148" s="341">
        <v>2200599</v>
      </c>
      <c r="B1148" s="336" t="s">
        <v>1059</v>
      </c>
      <c r="C1148" s="395">
        <v>0</v>
      </c>
      <c r="D1148" s="490">
        <f t="shared" si="206"/>
        <v>0</v>
      </c>
      <c r="E1148" s="488" t="str">
        <f t="shared" si="203"/>
        <v/>
      </c>
      <c r="F1148" s="197" t="str">
        <f t="shared" si="201"/>
        <v>否</v>
      </c>
      <c r="G1148" s="372" t="str">
        <f t="shared" si="204"/>
        <v>项</v>
      </c>
      <c r="H1148" s="372" t="str">
        <f t="shared" si="197"/>
        <v>220</v>
      </c>
      <c r="I1148" s="372" t="str">
        <f t="shared" si="198"/>
        <v>22005</v>
      </c>
    </row>
    <row r="1149" ht="36" hidden="1" customHeight="1" spans="1:9">
      <c r="A1149" s="341">
        <v>22099</v>
      </c>
      <c r="B1149" s="336" t="s">
        <v>1060</v>
      </c>
      <c r="C1149" s="337">
        <f>C1150</f>
        <v>0</v>
      </c>
      <c r="D1149" s="494">
        <f>D1150</f>
        <v>0</v>
      </c>
      <c r="E1149" s="488" t="str">
        <f t="shared" si="203"/>
        <v/>
      </c>
      <c r="F1149" s="197" t="str">
        <f t="shared" si="201"/>
        <v>否</v>
      </c>
      <c r="G1149" s="372" t="str">
        <f t="shared" si="204"/>
        <v>款</v>
      </c>
      <c r="H1149" s="372" t="str">
        <f t="shared" si="197"/>
        <v>220</v>
      </c>
      <c r="I1149" s="372" t="str">
        <f t="shared" si="198"/>
        <v>22099</v>
      </c>
    </row>
    <row r="1150" ht="33" hidden="1" customHeight="1" spans="1:9">
      <c r="A1150" s="336">
        <v>2209999</v>
      </c>
      <c r="B1150" s="336" t="s">
        <v>1061</v>
      </c>
      <c r="C1150" s="395"/>
      <c r="D1150" s="490"/>
      <c r="E1150" s="488" t="str">
        <f t="shared" si="203"/>
        <v/>
      </c>
      <c r="F1150" s="197" t="str">
        <f t="shared" si="201"/>
        <v>否</v>
      </c>
      <c r="G1150" s="372" t="str">
        <f t="shared" si="204"/>
        <v>项</v>
      </c>
      <c r="H1150" s="372" t="str">
        <f t="shared" si="197"/>
        <v>220</v>
      </c>
      <c r="I1150" s="372" t="str">
        <f t="shared" si="198"/>
        <v>22099</v>
      </c>
    </row>
    <row r="1151" ht="36" customHeight="1" spans="1:9">
      <c r="A1151" s="349">
        <v>221</v>
      </c>
      <c r="B1151" s="331" t="s">
        <v>118</v>
      </c>
      <c r="C1151" s="485">
        <f>SUM(C1152,C1163,C1167)</f>
        <v>14968</v>
      </c>
      <c r="D1151" s="485">
        <f>SUM(D1152,D1163,D1167)</f>
        <v>11725</v>
      </c>
      <c r="E1151" s="486">
        <f t="shared" si="203"/>
        <v>-0.21666221272047</v>
      </c>
      <c r="F1151" s="197" t="str">
        <f t="shared" si="201"/>
        <v>是</v>
      </c>
      <c r="G1151" s="372" t="str">
        <f t="shared" si="204"/>
        <v>类</v>
      </c>
      <c r="H1151" s="372" t="str">
        <f t="shared" si="197"/>
        <v>221</v>
      </c>
      <c r="I1151" s="372" t="str">
        <f t="shared" si="198"/>
        <v>221</v>
      </c>
    </row>
    <row r="1152" ht="33" customHeight="1" spans="1:9">
      <c r="A1152" s="341">
        <v>22101</v>
      </c>
      <c r="B1152" s="336" t="s">
        <v>1062</v>
      </c>
      <c r="C1152" s="487">
        <f>SUM(C1153:C1162)</f>
        <v>5155</v>
      </c>
      <c r="D1152" s="487">
        <f>SUM(D1153:D1162)</f>
        <v>1856</v>
      </c>
      <c r="E1152" s="488">
        <f t="shared" si="203"/>
        <v>-0.63996120271581</v>
      </c>
      <c r="F1152" s="197" t="str">
        <f t="shared" si="201"/>
        <v>是</v>
      </c>
      <c r="G1152" s="372" t="str">
        <f t="shared" si="204"/>
        <v>款</v>
      </c>
      <c r="H1152" s="372" t="str">
        <f t="shared" si="197"/>
        <v>221</v>
      </c>
      <c r="I1152" s="372" t="str">
        <f t="shared" si="198"/>
        <v>22101</v>
      </c>
    </row>
    <row r="1153" ht="36" hidden="1" customHeight="1" spans="1:9">
      <c r="A1153" s="341">
        <v>2210101</v>
      </c>
      <c r="B1153" s="336" t="s">
        <v>1063</v>
      </c>
      <c r="C1153" s="395">
        <v>0</v>
      </c>
      <c r="D1153" s="490">
        <f t="shared" ref="D1153:D1156" si="207">ROUND(J1153-P1153,0)</f>
        <v>0</v>
      </c>
      <c r="E1153" s="488" t="str">
        <f t="shared" si="203"/>
        <v/>
      </c>
      <c r="F1153" s="197" t="str">
        <f t="shared" si="201"/>
        <v>否</v>
      </c>
      <c r="G1153" s="372" t="str">
        <f t="shared" si="204"/>
        <v>项</v>
      </c>
      <c r="H1153" s="372" t="str">
        <f t="shared" si="197"/>
        <v>221</v>
      </c>
      <c r="I1153" s="372" t="str">
        <f t="shared" si="198"/>
        <v>22101</v>
      </c>
    </row>
    <row r="1154" ht="36" hidden="1" customHeight="1" spans="1:9">
      <c r="A1154" s="341">
        <v>2210102</v>
      </c>
      <c r="B1154" s="336" t="s">
        <v>1064</v>
      </c>
      <c r="C1154" s="395">
        <v>0</v>
      </c>
      <c r="D1154" s="490">
        <f t="shared" si="207"/>
        <v>0</v>
      </c>
      <c r="E1154" s="488" t="str">
        <f t="shared" si="203"/>
        <v/>
      </c>
      <c r="F1154" s="197" t="str">
        <f t="shared" si="201"/>
        <v>否</v>
      </c>
      <c r="G1154" s="372" t="str">
        <f t="shared" si="204"/>
        <v>项</v>
      </c>
      <c r="H1154" s="372" t="str">
        <f t="shared" si="197"/>
        <v>221</v>
      </c>
      <c r="I1154" s="372" t="str">
        <f t="shared" si="198"/>
        <v>22101</v>
      </c>
    </row>
    <row r="1155" ht="36" customHeight="1" spans="1:9">
      <c r="A1155" s="341">
        <v>2210103</v>
      </c>
      <c r="B1155" s="336" t="s">
        <v>1065</v>
      </c>
      <c r="C1155" s="388">
        <v>982</v>
      </c>
      <c r="D1155" s="489">
        <v>562</v>
      </c>
      <c r="E1155" s="488">
        <f t="shared" si="203"/>
        <v>-0.427698574338086</v>
      </c>
      <c r="F1155" s="197" t="str">
        <f t="shared" si="201"/>
        <v>是</v>
      </c>
      <c r="G1155" s="372" t="str">
        <f t="shared" si="204"/>
        <v>项</v>
      </c>
      <c r="H1155" s="372" t="str">
        <f t="shared" si="197"/>
        <v>221</v>
      </c>
      <c r="I1155" s="372" t="str">
        <f t="shared" si="198"/>
        <v>22101</v>
      </c>
    </row>
    <row r="1156" ht="36" hidden="1" customHeight="1" spans="1:9">
      <c r="A1156" s="341">
        <v>2210104</v>
      </c>
      <c r="B1156" s="336" t="s">
        <v>1066</v>
      </c>
      <c r="C1156" s="395">
        <v>0</v>
      </c>
      <c r="D1156" s="490">
        <f t="shared" si="207"/>
        <v>0</v>
      </c>
      <c r="E1156" s="488" t="str">
        <f t="shared" si="203"/>
        <v/>
      </c>
      <c r="F1156" s="197" t="str">
        <f t="shared" si="201"/>
        <v>否</v>
      </c>
      <c r="G1156" s="372" t="str">
        <f t="shared" si="204"/>
        <v>项</v>
      </c>
      <c r="H1156" s="372" t="str">
        <f t="shared" ref="H1156:H1219" si="208">LEFT(A1156,3)</f>
        <v>221</v>
      </c>
      <c r="I1156" s="372" t="str">
        <f t="shared" ref="I1156:I1219" si="209">LEFT(A1156,5)</f>
        <v>22101</v>
      </c>
    </row>
    <row r="1157" ht="36" customHeight="1" spans="1:9">
      <c r="A1157" s="341">
        <v>2210105</v>
      </c>
      <c r="B1157" s="336" t="s">
        <v>1067</v>
      </c>
      <c r="C1157" s="388">
        <v>21</v>
      </c>
      <c r="D1157" s="489">
        <v>131</v>
      </c>
      <c r="E1157" s="488">
        <f t="shared" si="203"/>
        <v>5.23809523809524</v>
      </c>
      <c r="F1157" s="197" t="str">
        <f t="shared" si="201"/>
        <v>是</v>
      </c>
      <c r="G1157" s="372" t="str">
        <f t="shared" si="204"/>
        <v>项</v>
      </c>
      <c r="H1157" s="372" t="str">
        <f t="shared" si="208"/>
        <v>221</v>
      </c>
      <c r="I1157" s="372" t="str">
        <f t="shared" si="209"/>
        <v>22101</v>
      </c>
    </row>
    <row r="1158" ht="36" hidden="1" customHeight="1" spans="1:9">
      <c r="A1158" s="341">
        <v>2210106</v>
      </c>
      <c r="B1158" s="336" t="s">
        <v>1068</v>
      </c>
      <c r="C1158" s="395">
        <v>0</v>
      </c>
      <c r="D1158" s="490">
        <f t="shared" ref="D1158:D1162" si="210">ROUND(J1158-P1158,0)</f>
        <v>0</v>
      </c>
      <c r="E1158" s="488" t="str">
        <f t="shared" si="203"/>
        <v/>
      </c>
      <c r="F1158" s="197" t="str">
        <f t="shared" si="201"/>
        <v>否</v>
      </c>
      <c r="G1158" s="372" t="str">
        <f t="shared" si="204"/>
        <v>项</v>
      </c>
      <c r="H1158" s="372" t="str">
        <f t="shared" si="208"/>
        <v>221</v>
      </c>
      <c r="I1158" s="372" t="str">
        <f t="shared" si="209"/>
        <v>22101</v>
      </c>
    </row>
    <row r="1159" ht="36" hidden="1" customHeight="1" spans="1:9">
      <c r="A1159" s="341">
        <v>2210107</v>
      </c>
      <c r="B1159" s="336" t="s">
        <v>1069</v>
      </c>
      <c r="C1159" s="395">
        <v>0</v>
      </c>
      <c r="D1159" s="490">
        <f t="shared" si="210"/>
        <v>0</v>
      </c>
      <c r="E1159" s="488" t="str">
        <f t="shared" si="203"/>
        <v/>
      </c>
      <c r="F1159" s="197" t="str">
        <f t="shared" si="201"/>
        <v>否</v>
      </c>
      <c r="G1159" s="372" t="str">
        <f t="shared" si="204"/>
        <v>项</v>
      </c>
      <c r="H1159" s="372" t="str">
        <f t="shared" si="208"/>
        <v>221</v>
      </c>
      <c r="I1159" s="372" t="str">
        <f t="shared" si="209"/>
        <v>22101</v>
      </c>
    </row>
    <row r="1160" ht="36" customHeight="1" spans="1:9">
      <c r="A1160" s="341">
        <v>2210108</v>
      </c>
      <c r="B1160" s="336" t="s">
        <v>1070</v>
      </c>
      <c r="C1160" s="388">
        <v>4152</v>
      </c>
      <c r="D1160" s="489">
        <v>1163</v>
      </c>
      <c r="E1160" s="488">
        <f t="shared" si="203"/>
        <v>-0.719894026974952</v>
      </c>
      <c r="F1160" s="197" t="str">
        <f t="shared" si="201"/>
        <v>是</v>
      </c>
      <c r="G1160" s="372" t="str">
        <f t="shared" si="204"/>
        <v>项</v>
      </c>
      <c r="H1160" s="372" t="str">
        <f t="shared" si="208"/>
        <v>221</v>
      </c>
      <c r="I1160" s="372" t="str">
        <f t="shared" si="209"/>
        <v>22101</v>
      </c>
    </row>
    <row r="1161" ht="33" hidden="1" customHeight="1" spans="1:9">
      <c r="A1161" s="341">
        <v>2210109</v>
      </c>
      <c r="B1161" s="336" t="s">
        <v>1071</v>
      </c>
      <c r="C1161" s="395">
        <v>0</v>
      </c>
      <c r="D1161" s="490">
        <f t="shared" si="210"/>
        <v>0</v>
      </c>
      <c r="E1161" s="488" t="str">
        <f t="shared" si="203"/>
        <v/>
      </c>
      <c r="F1161" s="197" t="str">
        <f t="shared" si="201"/>
        <v>否</v>
      </c>
      <c r="G1161" s="372" t="str">
        <f t="shared" si="204"/>
        <v>项</v>
      </c>
      <c r="H1161" s="372" t="str">
        <f t="shared" si="208"/>
        <v>221</v>
      </c>
      <c r="I1161" s="372" t="str">
        <f t="shared" si="209"/>
        <v>22101</v>
      </c>
    </row>
    <row r="1162" ht="33" hidden="1" customHeight="1" spans="1:9">
      <c r="A1162" s="341">
        <v>2210199</v>
      </c>
      <c r="B1162" s="336" t="s">
        <v>1072</v>
      </c>
      <c r="C1162" s="395">
        <v>0</v>
      </c>
      <c r="D1162" s="490">
        <f t="shared" si="210"/>
        <v>0</v>
      </c>
      <c r="E1162" s="488" t="str">
        <f t="shared" si="203"/>
        <v/>
      </c>
      <c r="F1162" s="197" t="str">
        <f t="shared" si="201"/>
        <v>否</v>
      </c>
      <c r="G1162" s="372" t="str">
        <f t="shared" si="204"/>
        <v>项</v>
      </c>
      <c r="H1162" s="372" t="str">
        <f t="shared" si="208"/>
        <v>221</v>
      </c>
      <c r="I1162" s="372" t="str">
        <f t="shared" si="209"/>
        <v>22101</v>
      </c>
    </row>
    <row r="1163" ht="36" customHeight="1" spans="1:9">
      <c r="A1163" s="341">
        <v>22102</v>
      </c>
      <c r="B1163" s="336" t="s">
        <v>1073</v>
      </c>
      <c r="C1163" s="487">
        <f>SUM(C1164:C1166)</f>
        <v>9813</v>
      </c>
      <c r="D1163" s="487">
        <f>SUM(D1164:D1166)</f>
        <v>9869</v>
      </c>
      <c r="E1163" s="488">
        <f t="shared" si="203"/>
        <v>0.0057067155813717</v>
      </c>
      <c r="F1163" s="197" t="str">
        <f t="shared" si="201"/>
        <v>是</v>
      </c>
      <c r="G1163" s="372" t="str">
        <f t="shared" si="204"/>
        <v>款</v>
      </c>
      <c r="H1163" s="372" t="str">
        <f t="shared" si="208"/>
        <v>221</v>
      </c>
      <c r="I1163" s="372" t="str">
        <f t="shared" si="209"/>
        <v>22102</v>
      </c>
    </row>
    <row r="1164" ht="36" customHeight="1" spans="1:9">
      <c r="A1164" s="341">
        <v>2210201</v>
      </c>
      <c r="B1164" s="336" t="s">
        <v>1074</v>
      </c>
      <c r="C1164" s="388">
        <v>9813</v>
      </c>
      <c r="D1164" s="489">
        <v>9869</v>
      </c>
      <c r="E1164" s="488">
        <f t="shared" si="203"/>
        <v>0.0057067155813717</v>
      </c>
      <c r="F1164" s="197" t="str">
        <f t="shared" si="201"/>
        <v>是</v>
      </c>
      <c r="G1164" s="372" t="str">
        <f t="shared" si="204"/>
        <v>项</v>
      </c>
      <c r="H1164" s="372" t="str">
        <f t="shared" si="208"/>
        <v>221</v>
      </c>
      <c r="I1164" s="372" t="str">
        <f t="shared" si="209"/>
        <v>22102</v>
      </c>
    </row>
    <row r="1165" ht="36" hidden="1" customHeight="1" spans="1:9">
      <c r="A1165" s="341">
        <v>2210202</v>
      </c>
      <c r="B1165" s="336" t="s">
        <v>1075</v>
      </c>
      <c r="C1165" s="395">
        <v>0</v>
      </c>
      <c r="D1165" s="490">
        <f t="shared" ref="D1165:D1170" si="211">ROUND(J1165-P1165,0)</f>
        <v>0</v>
      </c>
      <c r="E1165" s="488" t="str">
        <f t="shared" si="203"/>
        <v/>
      </c>
      <c r="F1165" s="197" t="str">
        <f t="shared" si="201"/>
        <v>否</v>
      </c>
      <c r="G1165" s="372" t="str">
        <f t="shared" si="204"/>
        <v>项</v>
      </c>
      <c r="H1165" s="372" t="str">
        <f t="shared" si="208"/>
        <v>221</v>
      </c>
      <c r="I1165" s="372" t="str">
        <f t="shared" si="209"/>
        <v>22102</v>
      </c>
    </row>
    <row r="1166" ht="36" hidden="1" customHeight="1" spans="1:9">
      <c r="A1166" s="341">
        <v>2210203</v>
      </c>
      <c r="B1166" s="336" t="s">
        <v>1076</v>
      </c>
      <c r="C1166" s="395">
        <v>0</v>
      </c>
      <c r="D1166" s="490">
        <f t="shared" si="211"/>
        <v>0</v>
      </c>
      <c r="E1166" s="488" t="str">
        <f t="shared" si="203"/>
        <v/>
      </c>
      <c r="F1166" s="197" t="str">
        <f t="shared" si="201"/>
        <v>否</v>
      </c>
      <c r="G1166" s="372" t="str">
        <f t="shared" si="204"/>
        <v>项</v>
      </c>
      <c r="H1166" s="372" t="str">
        <f t="shared" si="208"/>
        <v>221</v>
      </c>
      <c r="I1166" s="372" t="str">
        <f t="shared" si="209"/>
        <v>22102</v>
      </c>
    </row>
    <row r="1167" ht="36" hidden="1" customHeight="1" spans="1:9">
      <c r="A1167" s="341">
        <v>22103</v>
      </c>
      <c r="B1167" s="336" t="s">
        <v>1077</v>
      </c>
      <c r="C1167" s="337">
        <f>SUM(C1168:C1170)</f>
        <v>0</v>
      </c>
      <c r="D1167" s="494">
        <f>SUM(D1168:D1170)</f>
        <v>0</v>
      </c>
      <c r="E1167" s="488" t="str">
        <f t="shared" si="203"/>
        <v/>
      </c>
      <c r="F1167" s="197" t="str">
        <f t="shared" si="201"/>
        <v>否</v>
      </c>
      <c r="G1167" s="372" t="str">
        <f t="shared" si="204"/>
        <v>款</v>
      </c>
      <c r="H1167" s="372" t="str">
        <f t="shared" si="208"/>
        <v>221</v>
      </c>
      <c r="I1167" s="372" t="str">
        <f t="shared" si="209"/>
        <v>22103</v>
      </c>
    </row>
    <row r="1168" ht="33" hidden="1" customHeight="1" spans="1:9">
      <c r="A1168" s="341">
        <v>2210301</v>
      </c>
      <c r="B1168" s="336" t="s">
        <v>1078</v>
      </c>
      <c r="C1168" s="395">
        <v>0</v>
      </c>
      <c r="D1168" s="490">
        <f t="shared" si="211"/>
        <v>0</v>
      </c>
      <c r="E1168" s="488" t="str">
        <f t="shared" si="203"/>
        <v/>
      </c>
      <c r="F1168" s="197" t="str">
        <f t="shared" si="201"/>
        <v>否</v>
      </c>
      <c r="G1168" s="372" t="str">
        <f t="shared" si="204"/>
        <v>项</v>
      </c>
      <c r="H1168" s="372" t="str">
        <f t="shared" si="208"/>
        <v>221</v>
      </c>
      <c r="I1168" s="372" t="str">
        <f t="shared" si="209"/>
        <v>22103</v>
      </c>
    </row>
    <row r="1169" ht="36" hidden="1" customHeight="1" spans="1:9">
      <c r="A1169" s="341">
        <v>2210302</v>
      </c>
      <c r="B1169" s="336" t="s">
        <v>1079</v>
      </c>
      <c r="C1169" s="395">
        <v>0</v>
      </c>
      <c r="D1169" s="490">
        <f t="shared" si="211"/>
        <v>0</v>
      </c>
      <c r="E1169" s="488" t="str">
        <f t="shared" si="203"/>
        <v/>
      </c>
      <c r="F1169" s="197" t="str">
        <f t="shared" si="201"/>
        <v>否</v>
      </c>
      <c r="G1169" s="372" t="str">
        <f t="shared" si="204"/>
        <v>项</v>
      </c>
      <c r="H1169" s="372" t="str">
        <f t="shared" si="208"/>
        <v>221</v>
      </c>
      <c r="I1169" s="372" t="str">
        <f t="shared" si="209"/>
        <v>22103</v>
      </c>
    </row>
    <row r="1170" ht="36" hidden="1" customHeight="1" spans="1:9">
      <c r="A1170" s="341">
        <v>2210399</v>
      </c>
      <c r="B1170" s="336" t="s">
        <v>1080</v>
      </c>
      <c r="C1170" s="395">
        <v>0</v>
      </c>
      <c r="D1170" s="490">
        <f t="shared" si="211"/>
        <v>0</v>
      </c>
      <c r="E1170" s="488" t="str">
        <f t="shared" si="203"/>
        <v/>
      </c>
      <c r="F1170" s="197" t="str">
        <f t="shared" si="201"/>
        <v>否</v>
      </c>
      <c r="G1170" s="372" t="str">
        <f t="shared" si="204"/>
        <v>项</v>
      </c>
      <c r="H1170" s="372" t="str">
        <f t="shared" si="208"/>
        <v>221</v>
      </c>
      <c r="I1170" s="372" t="str">
        <f t="shared" si="209"/>
        <v>22103</v>
      </c>
    </row>
    <row r="1171" ht="36" customHeight="1" spans="1:9">
      <c r="A1171" s="349">
        <v>222</v>
      </c>
      <c r="B1171" s="331" t="s">
        <v>120</v>
      </c>
      <c r="C1171" s="485">
        <f>SUM(C1172,C1190,C1197,C1203)</f>
        <v>235</v>
      </c>
      <c r="D1171" s="485">
        <f>SUM(D1172,D1190,D1197,D1203)</f>
        <v>365</v>
      </c>
      <c r="E1171" s="486">
        <f t="shared" si="203"/>
        <v>0.553191489361702</v>
      </c>
      <c r="F1171" s="197" t="str">
        <f t="shared" si="201"/>
        <v>是</v>
      </c>
      <c r="G1171" s="372" t="str">
        <f t="shared" si="204"/>
        <v>类</v>
      </c>
      <c r="H1171" s="372" t="str">
        <f t="shared" si="208"/>
        <v>222</v>
      </c>
      <c r="I1171" s="372" t="str">
        <f t="shared" si="209"/>
        <v>222</v>
      </c>
    </row>
    <row r="1172" ht="36" customHeight="1" spans="1:9">
      <c r="A1172" s="341">
        <v>22201</v>
      </c>
      <c r="B1172" s="336" t="s">
        <v>1740</v>
      </c>
      <c r="C1172" s="487">
        <f>SUM(C1173:C1189)</f>
        <v>102</v>
      </c>
      <c r="D1172" s="487">
        <f>SUM(D1173:D1189)</f>
        <v>236</v>
      </c>
      <c r="E1172" s="488">
        <f t="shared" si="203"/>
        <v>1.31372549019608</v>
      </c>
      <c r="F1172" s="197" t="str">
        <f t="shared" si="201"/>
        <v>是</v>
      </c>
      <c r="G1172" s="372" t="str">
        <f t="shared" si="204"/>
        <v>款</v>
      </c>
      <c r="H1172" s="372" t="str">
        <f t="shared" si="208"/>
        <v>222</v>
      </c>
      <c r="I1172" s="372" t="str">
        <f t="shared" si="209"/>
        <v>22201</v>
      </c>
    </row>
    <row r="1173" ht="33" hidden="1" customHeight="1" spans="1:9">
      <c r="A1173" s="341">
        <v>2220101</v>
      </c>
      <c r="B1173" s="336" t="s">
        <v>145</v>
      </c>
      <c r="C1173" s="395">
        <v>0</v>
      </c>
      <c r="D1173" s="490">
        <f t="shared" ref="D1173:D1176" si="212">ROUND(J1173-P1173,0)</f>
        <v>0</v>
      </c>
      <c r="E1173" s="488" t="str">
        <f t="shared" si="203"/>
        <v/>
      </c>
      <c r="F1173" s="197" t="str">
        <f t="shared" si="201"/>
        <v>否</v>
      </c>
      <c r="G1173" s="372" t="str">
        <f t="shared" si="204"/>
        <v>项</v>
      </c>
      <c r="H1173" s="372" t="str">
        <f t="shared" si="208"/>
        <v>222</v>
      </c>
      <c r="I1173" s="372" t="str">
        <f t="shared" si="209"/>
        <v>22201</v>
      </c>
    </row>
    <row r="1174" ht="36" hidden="1" customHeight="1" spans="1:9">
      <c r="A1174" s="341">
        <v>2220102</v>
      </c>
      <c r="B1174" s="336" t="s">
        <v>146</v>
      </c>
      <c r="C1174" s="395">
        <v>0</v>
      </c>
      <c r="D1174" s="490">
        <f t="shared" si="212"/>
        <v>0</v>
      </c>
      <c r="E1174" s="488" t="str">
        <f t="shared" si="203"/>
        <v/>
      </c>
      <c r="F1174" s="197" t="str">
        <f t="shared" si="201"/>
        <v>否</v>
      </c>
      <c r="G1174" s="372" t="str">
        <f t="shared" si="204"/>
        <v>项</v>
      </c>
      <c r="H1174" s="372" t="str">
        <f t="shared" si="208"/>
        <v>222</v>
      </c>
      <c r="I1174" s="372" t="str">
        <f t="shared" si="209"/>
        <v>22201</v>
      </c>
    </row>
    <row r="1175" ht="36" hidden="1" customHeight="1" spans="1:9">
      <c r="A1175" s="341">
        <v>2220103</v>
      </c>
      <c r="B1175" s="336" t="s">
        <v>147</v>
      </c>
      <c r="C1175" s="395">
        <v>0</v>
      </c>
      <c r="D1175" s="490">
        <f t="shared" si="212"/>
        <v>0</v>
      </c>
      <c r="E1175" s="488" t="str">
        <f t="shared" si="203"/>
        <v/>
      </c>
      <c r="F1175" s="197" t="str">
        <f t="shared" si="201"/>
        <v>否</v>
      </c>
      <c r="G1175" s="372" t="str">
        <f t="shared" si="204"/>
        <v>项</v>
      </c>
      <c r="H1175" s="372" t="str">
        <f t="shared" si="208"/>
        <v>222</v>
      </c>
      <c r="I1175" s="372" t="str">
        <f t="shared" si="209"/>
        <v>22201</v>
      </c>
    </row>
    <row r="1176" ht="36" hidden="1" customHeight="1" spans="1:9">
      <c r="A1176" s="341">
        <v>2220104</v>
      </c>
      <c r="B1176" s="336" t="s">
        <v>1741</v>
      </c>
      <c r="C1176" s="395">
        <v>0</v>
      </c>
      <c r="D1176" s="490">
        <f t="shared" si="212"/>
        <v>0</v>
      </c>
      <c r="E1176" s="488" t="str">
        <f t="shared" si="203"/>
        <v/>
      </c>
      <c r="F1176" s="197" t="str">
        <f t="shared" si="201"/>
        <v>否</v>
      </c>
      <c r="G1176" s="372" t="str">
        <f t="shared" si="204"/>
        <v>项</v>
      </c>
      <c r="H1176" s="372" t="str">
        <f t="shared" si="208"/>
        <v>222</v>
      </c>
      <c r="I1176" s="372" t="str">
        <f t="shared" si="209"/>
        <v>22201</v>
      </c>
    </row>
    <row r="1177" ht="36" hidden="1" customHeight="1" spans="1:9">
      <c r="A1177" s="341">
        <v>2220105</v>
      </c>
      <c r="B1177" s="336" t="s">
        <v>1742</v>
      </c>
      <c r="C1177" s="395"/>
      <c r="D1177" s="490"/>
      <c r="E1177" s="488" t="str">
        <f t="shared" si="203"/>
        <v/>
      </c>
      <c r="F1177" s="197" t="str">
        <f t="shared" ref="F1177:F1240" si="213">IF(LEN(A1177)=3,"是",IF(B1177&lt;&gt;"",IF(SUM(C1177:D1177)&lt;&gt;0,"是","否"),"是"))</f>
        <v>否</v>
      </c>
      <c r="G1177" s="372" t="str">
        <f t="shared" si="204"/>
        <v>项</v>
      </c>
      <c r="H1177" s="372" t="str">
        <f t="shared" si="208"/>
        <v>222</v>
      </c>
      <c r="I1177" s="372" t="str">
        <f t="shared" si="209"/>
        <v>22201</v>
      </c>
    </row>
    <row r="1178" ht="36" customHeight="1" spans="1:9">
      <c r="A1178" s="341">
        <v>2220106</v>
      </c>
      <c r="B1178" s="336" t="s">
        <v>163</v>
      </c>
      <c r="C1178" s="388">
        <v>55</v>
      </c>
      <c r="D1178" s="489">
        <v>155</v>
      </c>
      <c r="E1178" s="488">
        <f t="shared" si="203"/>
        <v>1.81818181818182</v>
      </c>
      <c r="F1178" s="197" t="str">
        <f t="shared" si="213"/>
        <v>是</v>
      </c>
      <c r="G1178" s="372" t="str">
        <f t="shared" si="204"/>
        <v>项</v>
      </c>
      <c r="H1178" s="372" t="str">
        <f t="shared" si="208"/>
        <v>222</v>
      </c>
      <c r="I1178" s="372" t="str">
        <f t="shared" si="209"/>
        <v>22201</v>
      </c>
    </row>
    <row r="1179" ht="33" hidden="1" customHeight="1" spans="1:9">
      <c r="A1179" s="341">
        <v>2220107</v>
      </c>
      <c r="B1179" s="336" t="s">
        <v>1085</v>
      </c>
      <c r="C1179" s="395">
        <v>0</v>
      </c>
      <c r="D1179" s="490">
        <f t="shared" ref="D1179:D1182" si="214">ROUND(J1179-P1179,0)</f>
        <v>0</v>
      </c>
      <c r="E1179" s="488" t="str">
        <f t="shared" si="203"/>
        <v/>
      </c>
      <c r="F1179" s="197" t="str">
        <f t="shared" si="213"/>
        <v>否</v>
      </c>
      <c r="G1179" s="372" t="str">
        <f t="shared" si="204"/>
        <v>项</v>
      </c>
      <c r="H1179" s="372" t="str">
        <f t="shared" si="208"/>
        <v>222</v>
      </c>
      <c r="I1179" s="372" t="str">
        <f t="shared" si="209"/>
        <v>22201</v>
      </c>
    </row>
    <row r="1180" ht="36" hidden="1" customHeight="1" spans="1:9">
      <c r="A1180" s="341">
        <v>2220112</v>
      </c>
      <c r="B1180" s="336" t="s">
        <v>1086</v>
      </c>
      <c r="C1180" s="395">
        <v>0</v>
      </c>
      <c r="D1180" s="490">
        <f t="shared" si="214"/>
        <v>0</v>
      </c>
      <c r="E1180" s="488" t="str">
        <f t="shared" si="203"/>
        <v/>
      </c>
      <c r="F1180" s="197" t="str">
        <f t="shared" si="213"/>
        <v>否</v>
      </c>
      <c r="G1180" s="372" t="str">
        <f t="shared" si="204"/>
        <v>项</v>
      </c>
      <c r="H1180" s="372" t="str">
        <f t="shared" si="208"/>
        <v>222</v>
      </c>
      <c r="I1180" s="372" t="str">
        <f t="shared" si="209"/>
        <v>22201</v>
      </c>
    </row>
    <row r="1181" ht="36" hidden="1" customHeight="1" spans="1:9">
      <c r="A1181" s="341">
        <v>2220113</v>
      </c>
      <c r="B1181" s="336" t="s">
        <v>1087</v>
      </c>
      <c r="C1181" s="395">
        <v>0</v>
      </c>
      <c r="D1181" s="490">
        <f t="shared" si="214"/>
        <v>0</v>
      </c>
      <c r="E1181" s="488" t="str">
        <f t="shared" si="203"/>
        <v/>
      </c>
      <c r="F1181" s="197" t="str">
        <f t="shared" si="213"/>
        <v>否</v>
      </c>
      <c r="G1181" s="372" t="str">
        <f t="shared" si="204"/>
        <v>项</v>
      </c>
      <c r="H1181" s="372" t="str">
        <f t="shared" si="208"/>
        <v>222</v>
      </c>
      <c r="I1181" s="372" t="str">
        <f t="shared" si="209"/>
        <v>22201</v>
      </c>
    </row>
    <row r="1182" ht="36" hidden="1" customHeight="1" spans="1:9">
      <c r="A1182" s="341">
        <v>2220114</v>
      </c>
      <c r="B1182" s="336" t="s">
        <v>1088</v>
      </c>
      <c r="C1182" s="395">
        <v>0</v>
      </c>
      <c r="D1182" s="490">
        <f t="shared" si="214"/>
        <v>0</v>
      </c>
      <c r="E1182" s="488" t="str">
        <f t="shared" si="203"/>
        <v/>
      </c>
      <c r="F1182" s="197" t="str">
        <f t="shared" si="213"/>
        <v>否</v>
      </c>
      <c r="G1182" s="372" t="str">
        <f t="shared" si="204"/>
        <v>项</v>
      </c>
      <c r="H1182" s="372" t="str">
        <f t="shared" si="208"/>
        <v>222</v>
      </c>
      <c r="I1182" s="372" t="str">
        <f t="shared" si="209"/>
        <v>22201</v>
      </c>
    </row>
    <row r="1183" ht="36" customHeight="1" spans="1:9">
      <c r="A1183" s="341">
        <v>2220115</v>
      </c>
      <c r="B1183" s="336" t="s">
        <v>1089</v>
      </c>
      <c r="C1183" s="388">
        <v>47</v>
      </c>
      <c r="D1183" s="489">
        <v>74</v>
      </c>
      <c r="E1183" s="488">
        <f t="shared" si="203"/>
        <v>0.574468085106383</v>
      </c>
      <c r="F1183" s="197" t="str">
        <f t="shared" si="213"/>
        <v>是</v>
      </c>
      <c r="G1183" s="372" t="str">
        <f t="shared" si="204"/>
        <v>项</v>
      </c>
      <c r="H1183" s="372" t="str">
        <f t="shared" si="208"/>
        <v>222</v>
      </c>
      <c r="I1183" s="372" t="str">
        <f t="shared" si="209"/>
        <v>22201</v>
      </c>
    </row>
    <row r="1184" ht="36" hidden="1" customHeight="1" spans="1:9">
      <c r="A1184" s="341">
        <v>2220118</v>
      </c>
      <c r="B1184" s="336" t="s">
        <v>1090</v>
      </c>
      <c r="C1184" s="395">
        <v>0</v>
      </c>
      <c r="D1184" s="490">
        <f t="shared" ref="D1184:D1186" si="215">ROUND(J1184-P1184,0)</f>
        <v>0</v>
      </c>
      <c r="E1184" s="488" t="str">
        <f t="shared" si="203"/>
        <v/>
      </c>
      <c r="F1184" s="197" t="str">
        <f t="shared" si="213"/>
        <v>否</v>
      </c>
      <c r="G1184" s="372" t="str">
        <f t="shared" si="204"/>
        <v>项</v>
      </c>
      <c r="H1184" s="372" t="str">
        <f t="shared" si="208"/>
        <v>222</v>
      </c>
      <c r="I1184" s="372" t="str">
        <f t="shared" si="209"/>
        <v>22201</v>
      </c>
    </row>
    <row r="1185" ht="36" hidden="1" customHeight="1" spans="1:9">
      <c r="A1185" s="493">
        <v>2220119</v>
      </c>
      <c r="B1185" s="501" t="s">
        <v>1743</v>
      </c>
      <c r="C1185" s="395"/>
      <c r="D1185" s="490">
        <f t="shared" si="215"/>
        <v>0</v>
      </c>
      <c r="E1185" s="488" t="str">
        <f t="shared" si="203"/>
        <v/>
      </c>
      <c r="F1185" s="197" t="str">
        <f t="shared" si="213"/>
        <v>否</v>
      </c>
      <c r="G1185" s="372" t="str">
        <f t="shared" si="204"/>
        <v>项</v>
      </c>
      <c r="H1185" s="372" t="str">
        <f t="shared" si="208"/>
        <v>222</v>
      </c>
      <c r="I1185" s="372" t="str">
        <f t="shared" si="209"/>
        <v>22201</v>
      </c>
    </row>
    <row r="1186" ht="33" hidden="1" customHeight="1" spans="1:9">
      <c r="A1186" s="493">
        <v>2220120</v>
      </c>
      <c r="B1186" s="501" t="s">
        <v>1744</v>
      </c>
      <c r="C1186" s="395"/>
      <c r="D1186" s="490">
        <f t="shared" si="215"/>
        <v>0</v>
      </c>
      <c r="E1186" s="488" t="str">
        <f t="shared" si="203"/>
        <v/>
      </c>
      <c r="F1186" s="197" t="str">
        <f t="shared" si="213"/>
        <v>否</v>
      </c>
      <c r="G1186" s="372" t="str">
        <f t="shared" si="204"/>
        <v>项</v>
      </c>
      <c r="H1186" s="372" t="str">
        <f t="shared" si="208"/>
        <v>222</v>
      </c>
      <c r="I1186" s="372" t="str">
        <f t="shared" si="209"/>
        <v>22201</v>
      </c>
    </row>
    <row r="1187" ht="33" customHeight="1" spans="1:9">
      <c r="A1187" s="493">
        <v>2220121</v>
      </c>
      <c r="B1187" s="501" t="s">
        <v>1745</v>
      </c>
      <c r="C1187" s="388"/>
      <c r="D1187" s="489">
        <v>7</v>
      </c>
      <c r="E1187" s="488" t="str">
        <f t="shared" si="203"/>
        <v/>
      </c>
      <c r="F1187" s="197" t="str">
        <f t="shared" si="213"/>
        <v>是</v>
      </c>
      <c r="G1187" s="372" t="str">
        <f t="shared" si="204"/>
        <v>项</v>
      </c>
      <c r="H1187" s="372" t="str">
        <f t="shared" si="208"/>
        <v>222</v>
      </c>
      <c r="I1187" s="372" t="str">
        <f t="shared" si="209"/>
        <v>22201</v>
      </c>
    </row>
    <row r="1188" ht="36" hidden="1" customHeight="1" spans="1:9">
      <c r="A1188" s="341">
        <v>2220150</v>
      </c>
      <c r="B1188" s="336" t="s">
        <v>154</v>
      </c>
      <c r="C1188" s="395">
        <v>0</v>
      </c>
      <c r="D1188" s="490">
        <f t="shared" ref="D1188:D1194" si="216">ROUND(J1188-P1188,0)</f>
        <v>0</v>
      </c>
      <c r="E1188" s="488" t="str">
        <f t="shared" si="203"/>
        <v/>
      </c>
      <c r="F1188" s="197" t="str">
        <f t="shared" si="213"/>
        <v>否</v>
      </c>
      <c r="G1188" s="372" t="str">
        <f t="shared" si="204"/>
        <v>项</v>
      </c>
      <c r="H1188" s="372" t="str">
        <f t="shared" si="208"/>
        <v>222</v>
      </c>
      <c r="I1188" s="372" t="str">
        <f t="shared" si="209"/>
        <v>22201</v>
      </c>
    </row>
    <row r="1189" ht="36" hidden="1" customHeight="1" spans="1:9">
      <c r="A1189" s="341">
        <v>2220199</v>
      </c>
      <c r="B1189" s="336" t="s">
        <v>1746</v>
      </c>
      <c r="C1189" s="395">
        <v>0</v>
      </c>
      <c r="D1189" s="490">
        <f t="shared" si="216"/>
        <v>0</v>
      </c>
      <c r="E1189" s="488" t="str">
        <f t="shared" si="203"/>
        <v/>
      </c>
      <c r="F1189" s="197" t="str">
        <f t="shared" si="213"/>
        <v>否</v>
      </c>
      <c r="G1189" s="372" t="str">
        <f t="shared" si="204"/>
        <v>项</v>
      </c>
      <c r="H1189" s="372" t="str">
        <f t="shared" si="208"/>
        <v>222</v>
      </c>
      <c r="I1189" s="372" t="str">
        <f t="shared" si="209"/>
        <v>22201</v>
      </c>
    </row>
    <row r="1190" ht="36" hidden="1" customHeight="1" spans="1:9">
      <c r="A1190" s="341">
        <v>22203</v>
      </c>
      <c r="B1190" s="336" t="s">
        <v>1102</v>
      </c>
      <c r="C1190" s="337">
        <f>SUM(C1191:C1196)</f>
        <v>0</v>
      </c>
      <c r="D1190" s="494">
        <f>SUM(D1191:D1196)</f>
        <v>0</v>
      </c>
      <c r="E1190" s="488" t="str">
        <f t="shared" si="203"/>
        <v/>
      </c>
      <c r="F1190" s="197" t="str">
        <f t="shared" si="213"/>
        <v>否</v>
      </c>
      <c r="G1190" s="372" t="str">
        <f t="shared" si="204"/>
        <v>款</v>
      </c>
      <c r="H1190" s="372" t="str">
        <f t="shared" si="208"/>
        <v>222</v>
      </c>
      <c r="I1190" s="372" t="str">
        <f t="shared" si="209"/>
        <v>22203</v>
      </c>
    </row>
    <row r="1191" ht="36" hidden="1" customHeight="1" spans="1:9">
      <c r="A1191" s="341">
        <v>2220301</v>
      </c>
      <c r="B1191" s="336" t="s">
        <v>1103</v>
      </c>
      <c r="C1191" s="395">
        <v>0</v>
      </c>
      <c r="D1191" s="490">
        <f t="shared" si="216"/>
        <v>0</v>
      </c>
      <c r="E1191" s="488" t="str">
        <f t="shared" si="203"/>
        <v/>
      </c>
      <c r="F1191" s="197" t="str">
        <f t="shared" si="213"/>
        <v>否</v>
      </c>
      <c r="G1191" s="372" t="str">
        <f t="shared" si="204"/>
        <v>项</v>
      </c>
      <c r="H1191" s="372" t="str">
        <f t="shared" si="208"/>
        <v>222</v>
      </c>
      <c r="I1191" s="372" t="str">
        <f t="shared" si="209"/>
        <v>22203</v>
      </c>
    </row>
    <row r="1192" ht="36" hidden="1" customHeight="1" spans="1:9">
      <c r="A1192" s="341">
        <v>2220303</v>
      </c>
      <c r="B1192" s="336" t="s">
        <v>1747</v>
      </c>
      <c r="C1192" s="395">
        <v>0</v>
      </c>
      <c r="D1192" s="490">
        <f t="shared" si="216"/>
        <v>0</v>
      </c>
      <c r="E1192" s="488" t="str">
        <f t="shared" si="203"/>
        <v/>
      </c>
      <c r="F1192" s="197" t="str">
        <f t="shared" si="213"/>
        <v>否</v>
      </c>
      <c r="G1192" s="372" t="str">
        <f t="shared" si="204"/>
        <v>项</v>
      </c>
      <c r="H1192" s="372" t="str">
        <f t="shared" si="208"/>
        <v>222</v>
      </c>
      <c r="I1192" s="372" t="str">
        <f t="shared" si="209"/>
        <v>22203</v>
      </c>
    </row>
    <row r="1193" ht="36" hidden="1" customHeight="1" spans="1:9">
      <c r="A1193" s="341">
        <v>2220304</v>
      </c>
      <c r="B1193" s="336" t="s">
        <v>1105</v>
      </c>
      <c r="C1193" s="395">
        <v>0</v>
      </c>
      <c r="D1193" s="490">
        <f t="shared" si="216"/>
        <v>0</v>
      </c>
      <c r="E1193" s="488" t="str">
        <f t="shared" si="203"/>
        <v/>
      </c>
      <c r="F1193" s="197" t="str">
        <f t="shared" si="213"/>
        <v>否</v>
      </c>
      <c r="G1193" s="372" t="str">
        <f t="shared" si="204"/>
        <v>项</v>
      </c>
      <c r="H1193" s="372" t="str">
        <f t="shared" si="208"/>
        <v>222</v>
      </c>
      <c r="I1193" s="372" t="str">
        <f t="shared" si="209"/>
        <v>22203</v>
      </c>
    </row>
    <row r="1194" ht="36" hidden="1" customHeight="1" spans="1:9">
      <c r="A1194" s="493">
        <v>2220305</v>
      </c>
      <c r="B1194" s="501" t="s">
        <v>1748</v>
      </c>
      <c r="C1194" s="395"/>
      <c r="D1194" s="490">
        <f t="shared" si="216"/>
        <v>0</v>
      </c>
      <c r="E1194" s="488" t="str">
        <f t="shared" ref="E1194:E1258" si="217">IF(C1194&lt;&gt;0,D1194/C1194-1,"")</f>
        <v/>
      </c>
      <c r="F1194" s="197" t="str">
        <f t="shared" si="213"/>
        <v>否</v>
      </c>
      <c r="G1194" s="372" t="str">
        <f t="shared" ref="G1194:G1258" si="218">IF(LEN(A1194)=3,"类",IF(LEN(A1194)=5,"款","项"))</f>
        <v>项</v>
      </c>
      <c r="H1194" s="372" t="str">
        <f t="shared" si="208"/>
        <v>222</v>
      </c>
      <c r="I1194" s="372" t="str">
        <f t="shared" si="209"/>
        <v>22203</v>
      </c>
    </row>
    <row r="1195" ht="36" hidden="1" customHeight="1" spans="1:9">
      <c r="A1195" s="503">
        <v>2220306</v>
      </c>
      <c r="B1195" s="501" t="s">
        <v>1749</v>
      </c>
      <c r="C1195" s="395"/>
      <c r="D1195" s="490"/>
      <c r="E1195" s="488"/>
      <c r="F1195" s="197" t="str">
        <f t="shared" si="213"/>
        <v>否</v>
      </c>
      <c r="G1195" s="372" t="s">
        <v>1667</v>
      </c>
      <c r="H1195" s="372" t="str">
        <f t="shared" si="208"/>
        <v>222</v>
      </c>
      <c r="I1195" s="372" t="str">
        <f t="shared" si="209"/>
        <v>22203</v>
      </c>
    </row>
    <row r="1196" ht="36" hidden="1" customHeight="1" spans="1:9">
      <c r="A1196" s="341">
        <v>2220399</v>
      </c>
      <c r="B1196" s="336" t="s">
        <v>1106</v>
      </c>
      <c r="C1196" s="395">
        <v>0</v>
      </c>
      <c r="D1196" s="490">
        <f t="shared" ref="D1196:D1202" si="219">ROUND(J1196-P1196,0)</f>
        <v>0</v>
      </c>
      <c r="E1196" s="488" t="str">
        <f t="shared" si="217"/>
        <v/>
      </c>
      <c r="F1196" s="197" t="str">
        <f t="shared" si="213"/>
        <v>否</v>
      </c>
      <c r="G1196" s="372" t="str">
        <f t="shared" si="218"/>
        <v>项</v>
      </c>
      <c r="H1196" s="372" t="str">
        <f t="shared" si="208"/>
        <v>222</v>
      </c>
      <c r="I1196" s="372" t="str">
        <f t="shared" si="209"/>
        <v>22203</v>
      </c>
    </row>
    <row r="1197" ht="36" customHeight="1" spans="1:9">
      <c r="A1197" s="341">
        <v>22204</v>
      </c>
      <c r="B1197" s="336" t="s">
        <v>1107</v>
      </c>
      <c r="C1197" s="487">
        <f>SUM(C1198:C1202)</f>
        <v>133</v>
      </c>
      <c r="D1197" s="487">
        <f>SUM(D1198:D1202)</f>
        <v>129</v>
      </c>
      <c r="E1197" s="488">
        <f t="shared" si="217"/>
        <v>-0.0300751879699248</v>
      </c>
      <c r="F1197" s="197" t="str">
        <f t="shared" si="213"/>
        <v>是</v>
      </c>
      <c r="G1197" s="372" t="str">
        <f t="shared" si="218"/>
        <v>款</v>
      </c>
      <c r="H1197" s="372" t="str">
        <f t="shared" si="208"/>
        <v>222</v>
      </c>
      <c r="I1197" s="372" t="str">
        <f t="shared" si="209"/>
        <v>22204</v>
      </c>
    </row>
    <row r="1198" ht="36" customHeight="1" spans="1:9">
      <c r="A1198" s="341">
        <v>2220401</v>
      </c>
      <c r="B1198" s="336" t="s">
        <v>1108</v>
      </c>
      <c r="C1198" s="388">
        <v>133</v>
      </c>
      <c r="D1198" s="489">
        <v>129</v>
      </c>
      <c r="E1198" s="488">
        <f t="shared" si="217"/>
        <v>-0.0300751879699248</v>
      </c>
      <c r="F1198" s="197" t="str">
        <f t="shared" si="213"/>
        <v>是</v>
      </c>
      <c r="G1198" s="372" t="str">
        <f t="shared" si="218"/>
        <v>项</v>
      </c>
      <c r="H1198" s="372" t="str">
        <f t="shared" si="208"/>
        <v>222</v>
      </c>
      <c r="I1198" s="372" t="str">
        <f t="shared" si="209"/>
        <v>22204</v>
      </c>
    </row>
    <row r="1199" ht="36" hidden="1" customHeight="1" spans="1:9">
      <c r="A1199" s="341">
        <v>2220402</v>
      </c>
      <c r="B1199" s="336" t="s">
        <v>1109</v>
      </c>
      <c r="C1199" s="395">
        <v>0</v>
      </c>
      <c r="D1199" s="490">
        <f t="shared" si="219"/>
        <v>0</v>
      </c>
      <c r="E1199" s="488" t="str">
        <f t="shared" si="217"/>
        <v/>
      </c>
      <c r="F1199" s="197" t="str">
        <f t="shared" si="213"/>
        <v>否</v>
      </c>
      <c r="G1199" s="372" t="str">
        <f t="shared" si="218"/>
        <v>项</v>
      </c>
      <c r="H1199" s="372" t="str">
        <f t="shared" si="208"/>
        <v>222</v>
      </c>
      <c r="I1199" s="372" t="str">
        <f t="shared" si="209"/>
        <v>22204</v>
      </c>
    </row>
    <row r="1200" ht="36" hidden="1" customHeight="1" spans="1:9">
      <c r="A1200" s="341">
        <v>2220403</v>
      </c>
      <c r="B1200" s="336" t="s">
        <v>1750</v>
      </c>
      <c r="C1200" s="395">
        <v>0</v>
      </c>
      <c r="D1200" s="490">
        <f t="shared" si="219"/>
        <v>0</v>
      </c>
      <c r="E1200" s="488" t="str">
        <f t="shared" si="217"/>
        <v/>
      </c>
      <c r="F1200" s="197" t="str">
        <f t="shared" si="213"/>
        <v>否</v>
      </c>
      <c r="G1200" s="372" t="str">
        <f t="shared" si="218"/>
        <v>项</v>
      </c>
      <c r="H1200" s="372" t="str">
        <f t="shared" si="208"/>
        <v>222</v>
      </c>
      <c r="I1200" s="372" t="str">
        <f t="shared" si="209"/>
        <v>22204</v>
      </c>
    </row>
    <row r="1201" ht="36" hidden="1" customHeight="1" spans="1:9">
      <c r="A1201" s="341">
        <v>2220404</v>
      </c>
      <c r="B1201" s="336" t="s">
        <v>1111</v>
      </c>
      <c r="C1201" s="395">
        <v>0</v>
      </c>
      <c r="D1201" s="490">
        <f t="shared" si="219"/>
        <v>0</v>
      </c>
      <c r="E1201" s="488" t="str">
        <f t="shared" si="217"/>
        <v/>
      </c>
      <c r="F1201" s="197" t="str">
        <f t="shared" si="213"/>
        <v>否</v>
      </c>
      <c r="G1201" s="372" t="str">
        <f t="shared" si="218"/>
        <v>项</v>
      </c>
      <c r="H1201" s="372" t="str">
        <f t="shared" si="208"/>
        <v>222</v>
      </c>
      <c r="I1201" s="372" t="str">
        <f t="shared" si="209"/>
        <v>22204</v>
      </c>
    </row>
    <row r="1202" ht="36" hidden="1" customHeight="1" spans="1:9">
      <c r="A1202" s="341">
        <v>2220499</v>
      </c>
      <c r="B1202" s="336" t="s">
        <v>1112</v>
      </c>
      <c r="C1202" s="395">
        <v>0</v>
      </c>
      <c r="D1202" s="490">
        <f t="shared" si="219"/>
        <v>0</v>
      </c>
      <c r="E1202" s="488" t="str">
        <f t="shared" si="217"/>
        <v/>
      </c>
      <c r="F1202" s="197" t="str">
        <f t="shared" si="213"/>
        <v>否</v>
      </c>
      <c r="G1202" s="372" t="str">
        <f t="shared" si="218"/>
        <v>项</v>
      </c>
      <c r="H1202" s="372" t="str">
        <f t="shared" si="208"/>
        <v>222</v>
      </c>
      <c r="I1202" s="372" t="str">
        <f t="shared" si="209"/>
        <v>22204</v>
      </c>
    </row>
    <row r="1203" ht="36" hidden="1" customHeight="1" spans="1:9">
      <c r="A1203" s="341">
        <v>22205</v>
      </c>
      <c r="B1203" s="336" t="s">
        <v>1113</v>
      </c>
      <c r="C1203" s="337">
        <f>SUM(C1204:C1215)</f>
        <v>0</v>
      </c>
      <c r="D1203" s="494">
        <f>SUM(D1204:D1215)</f>
        <v>0</v>
      </c>
      <c r="E1203" s="488" t="str">
        <f t="shared" si="217"/>
        <v/>
      </c>
      <c r="F1203" s="197" t="str">
        <f t="shared" si="213"/>
        <v>否</v>
      </c>
      <c r="G1203" s="372" t="str">
        <f t="shared" si="218"/>
        <v>款</v>
      </c>
      <c r="H1203" s="372" t="str">
        <f t="shared" si="208"/>
        <v>222</v>
      </c>
      <c r="I1203" s="372" t="str">
        <f t="shared" si="209"/>
        <v>22205</v>
      </c>
    </row>
    <row r="1204" ht="36" hidden="1" customHeight="1" spans="1:9">
      <c r="A1204" s="341">
        <v>2220501</v>
      </c>
      <c r="B1204" s="336" t="s">
        <v>1114</v>
      </c>
      <c r="C1204" s="395">
        <v>0</v>
      </c>
      <c r="D1204" s="490">
        <f t="shared" ref="D1204:D1215" si="220">ROUND(J1204-P1204,0)</f>
        <v>0</v>
      </c>
      <c r="E1204" s="488" t="str">
        <f t="shared" si="217"/>
        <v/>
      </c>
      <c r="F1204" s="197" t="str">
        <f t="shared" si="213"/>
        <v>否</v>
      </c>
      <c r="G1204" s="372" t="str">
        <f t="shared" si="218"/>
        <v>项</v>
      </c>
      <c r="H1204" s="372" t="str">
        <f t="shared" si="208"/>
        <v>222</v>
      </c>
      <c r="I1204" s="372" t="str">
        <f t="shared" si="209"/>
        <v>22205</v>
      </c>
    </row>
    <row r="1205" ht="33" hidden="1" customHeight="1" spans="1:9">
      <c r="A1205" s="341">
        <v>2220502</v>
      </c>
      <c r="B1205" s="336" t="s">
        <v>1115</v>
      </c>
      <c r="C1205" s="395">
        <v>0</v>
      </c>
      <c r="D1205" s="490">
        <f t="shared" si="220"/>
        <v>0</v>
      </c>
      <c r="E1205" s="488" t="str">
        <f t="shared" si="217"/>
        <v/>
      </c>
      <c r="F1205" s="197" t="str">
        <f t="shared" si="213"/>
        <v>否</v>
      </c>
      <c r="G1205" s="372" t="str">
        <f t="shared" si="218"/>
        <v>项</v>
      </c>
      <c r="H1205" s="372" t="str">
        <f t="shared" si="208"/>
        <v>222</v>
      </c>
      <c r="I1205" s="372" t="str">
        <f t="shared" si="209"/>
        <v>22205</v>
      </c>
    </row>
    <row r="1206" ht="33" hidden="1" customHeight="1" spans="1:9">
      <c r="A1206" s="341">
        <v>2220503</v>
      </c>
      <c r="B1206" s="336" t="s">
        <v>1116</v>
      </c>
      <c r="C1206" s="395">
        <v>0</v>
      </c>
      <c r="D1206" s="490">
        <f t="shared" si="220"/>
        <v>0</v>
      </c>
      <c r="E1206" s="488" t="str">
        <f t="shared" si="217"/>
        <v/>
      </c>
      <c r="F1206" s="197" t="str">
        <f t="shared" si="213"/>
        <v>否</v>
      </c>
      <c r="G1206" s="372" t="str">
        <f t="shared" si="218"/>
        <v>项</v>
      </c>
      <c r="H1206" s="372" t="str">
        <f t="shared" si="208"/>
        <v>222</v>
      </c>
      <c r="I1206" s="372" t="str">
        <f t="shared" si="209"/>
        <v>22205</v>
      </c>
    </row>
    <row r="1207" ht="33" hidden="1" customHeight="1" spans="1:9">
      <c r="A1207" s="341">
        <v>2220504</v>
      </c>
      <c r="B1207" s="336" t="s">
        <v>1117</v>
      </c>
      <c r="C1207" s="395">
        <v>0</v>
      </c>
      <c r="D1207" s="490">
        <f t="shared" si="220"/>
        <v>0</v>
      </c>
      <c r="E1207" s="488" t="str">
        <f t="shared" si="217"/>
        <v/>
      </c>
      <c r="F1207" s="197" t="str">
        <f t="shared" si="213"/>
        <v>否</v>
      </c>
      <c r="G1207" s="372" t="str">
        <f t="shared" si="218"/>
        <v>项</v>
      </c>
      <c r="H1207" s="372" t="str">
        <f t="shared" si="208"/>
        <v>222</v>
      </c>
      <c r="I1207" s="372" t="str">
        <f t="shared" si="209"/>
        <v>22205</v>
      </c>
    </row>
    <row r="1208" ht="36" hidden="1" customHeight="1" spans="1:9">
      <c r="A1208" s="341">
        <v>2220505</v>
      </c>
      <c r="B1208" s="336" t="s">
        <v>1118</v>
      </c>
      <c r="C1208" s="395">
        <v>0</v>
      </c>
      <c r="D1208" s="490">
        <f t="shared" si="220"/>
        <v>0</v>
      </c>
      <c r="E1208" s="488" t="str">
        <f t="shared" si="217"/>
        <v/>
      </c>
      <c r="F1208" s="197" t="str">
        <f t="shared" si="213"/>
        <v>否</v>
      </c>
      <c r="G1208" s="372" t="str">
        <f t="shared" si="218"/>
        <v>项</v>
      </c>
      <c r="H1208" s="372" t="str">
        <f t="shared" si="208"/>
        <v>222</v>
      </c>
      <c r="I1208" s="372" t="str">
        <f t="shared" si="209"/>
        <v>22205</v>
      </c>
    </row>
    <row r="1209" ht="33" hidden="1" customHeight="1" spans="1:9">
      <c r="A1209" s="341">
        <v>2220506</v>
      </c>
      <c r="B1209" s="336" t="s">
        <v>1119</v>
      </c>
      <c r="C1209" s="395">
        <v>0</v>
      </c>
      <c r="D1209" s="490">
        <f t="shared" si="220"/>
        <v>0</v>
      </c>
      <c r="E1209" s="488" t="str">
        <f t="shared" si="217"/>
        <v/>
      </c>
      <c r="F1209" s="197" t="str">
        <f t="shared" si="213"/>
        <v>否</v>
      </c>
      <c r="G1209" s="372" t="str">
        <f t="shared" si="218"/>
        <v>项</v>
      </c>
      <c r="H1209" s="372" t="str">
        <f t="shared" si="208"/>
        <v>222</v>
      </c>
      <c r="I1209" s="372" t="str">
        <f t="shared" si="209"/>
        <v>22205</v>
      </c>
    </row>
    <row r="1210" ht="36" hidden="1" customHeight="1" spans="1:9">
      <c r="A1210" s="341">
        <v>2220507</v>
      </c>
      <c r="B1210" s="336" t="s">
        <v>1120</v>
      </c>
      <c r="C1210" s="395">
        <v>0</v>
      </c>
      <c r="D1210" s="490">
        <f t="shared" si="220"/>
        <v>0</v>
      </c>
      <c r="E1210" s="488" t="str">
        <f t="shared" si="217"/>
        <v/>
      </c>
      <c r="F1210" s="197" t="str">
        <f t="shared" si="213"/>
        <v>否</v>
      </c>
      <c r="G1210" s="372" t="str">
        <f t="shared" si="218"/>
        <v>项</v>
      </c>
      <c r="H1210" s="372" t="str">
        <f t="shared" si="208"/>
        <v>222</v>
      </c>
      <c r="I1210" s="372" t="str">
        <f t="shared" si="209"/>
        <v>22205</v>
      </c>
    </row>
    <row r="1211" ht="36" hidden="1" customHeight="1" spans="1:9">
      <c r="A1211" s="341">
        <v>2220508</v>
      </c>
      <c r="B1211" s="336" t="s">
        <v>1121</v>
      </c>
      <c r="C1211" s="395">
        <v>0</v>
      </c>
      <c r="D1211" s="490">
        <f t="shared" si="220"/>
        <v>0</v>
      </c>
      <c r="E1211" s="488" t="str">
        <f t="shared" si="217"/>
        <v/>
      </c>
      <c r="F1211" s="197" t="str">
        <f t="shared" si="213"/>
        <v>否</v>
      </c>
      <c r="G1211" s="372" t="str">
        <f t="shared" si="218"/>
        <v>项</v>
      </c>
      <c r="H1211" s="372" t="str">
        <f t="shared" si="208"/>
        <v>222</v>
      </c>
      <c r="I1211" s="372" t="str">
        <f t="shared" si="209"/>
        <v>22205</v>
      </c>
    </row>
    <row r="1212" ht="33" hidden="1" customHeight="1" spans="1:9">
      <c r="A1212" s="341">
        <v>2220509</v>
      </c>
      <c r="B1212" s="336" t="s">
        <v>1122</v>
      </c>
      <c r="C1212" s="395">
        <v>0</v>
      </c>
      <c r="D1212" s="490">
        <f t="shared" si="220"/>
        <v>0</v>
      </c>
      <c r="E1212" s="488" t="str">
        <f t="shared" si="217"/>
        <v/>
      </c>
      <c r="F1212" s="197" t="str">
        <f t="shared" si="213"/>
        <v>否</v>
      </c>
      <c r="G1212" s="372" t="str">
        <f t="shared" si="218"/>
        <v>项</v>
      </c>
      <c r="H1212" s="372" t="str">
        <f t="shared" si="208"/>
        <v>222</v>
      </c>
      <c r="I1212" s="372" t="str">
        <f t="shared" si="209"/>
        <v>22205</v>
      </c>
    </row>
    <row r="1213" ht="36" hidden="1" customHeight="1" spans="1:9">
      <c r="A1213" s="341">
        <v>2220510</v>
      </c>
      <c r="B1213" s="336" t="s">
        <v>1123</v>
      </c>
      <c r="C1213" s="395">
        <v>0</v>
      </c>
      <c r="D1213" s="490">
        <f t="shared" si="220"/>
        <v>0</v>
      </c>
      <c r="E1213" s="488" t="str">
        <f t="shared" si="217"/>
        <v/>
      </c>
      <c r="F1213" s="197" t="str">
        <f t="shared" si="213"/>
        <v>否</v>
      </c>
      <c r="G1213" s="372" t="str">
        <f t="shared" si="218"/>
        <v>项</v>
      </c>
      <c r="H1213" s="372" t="str">
        <f t="shared" si="208"/>
        <v>222</v>
      </c>
      <c r="I1213" s="372" t="str">
        <f t="shared" si="209"/>
        <v>22205</v>
      </c>
    </row>
    <row r="1214" ht="36" hidden="1" customHeight="1" spans="1:9">
      <c r="A1214" s="336">
        <v>2220511</v>
      </c>
      <c r="B1214" s="336" t="s">
        <v>1124</v>
      </c>
      <c r="C1214" s="395"/>
      <c r="D1214" s="490">
        <f t="shared" si="220"/>
        <v>0</v>
      </c>
      <c r="E1214" s="488" t="str">
        <f t="shared" si="217"/>
        <v/>
      </c>
      <c r="F1214" s="197" t="str">
        <f t="shared" si="213"/>
        <v>否</v>
      </c>
      <c r="G1214" s="372" t="str">
        <f t="shared" si="218"/>
        <v>项</v>
      </c>
      <c r="H1214" s="372" t="str">
        <f t="shared" si="208"/>
        <v>222</v>
      </c>
      <c r="I1214" s="372" t="str">
        <f t="shared" si="209"/>
        <v>22205</v>
      </c>
    </row>
    <row r="1215" ht="36" hidden="1" customHeight="1" spans="1:9">
      <c r="A1215" s="341">
        <v>2220599</v>
      </c>
      <c r="B1215" s="336" t="s">
        <v>1125</v>
      </c>
      <c r="C1215" s="395"/>
      <c r="D1215" s="490">
        <f t="shared" si="220"/>
        <v>0</v>
      </c>
      <c r="E1215" s="488" t="str">
        <f t="shared" si="217"/>
        <v/>
      </c>
      <c r="F1215" s="197" t="str">
        <f t="shared" si="213"/>
        <v>否</v>
      </c>
      <c r="G1215" s="372" t="str">
        <f t="shared" si="218"/>
        <v>项</v>
      </c>
      <c r="H1215" s="372" t="str">
        <f t="shared" si="208"/>
        <v>222</v>
      </c>
      <c r="I1215" s="372" t="str">
        <f t="shared" si="209"/>
        <v>22205</v>
      </c>
    </row>
    <row r="1216" ht="36" customHeight="1" spans="1:9">
      <c r="A1216" s="349">
        <v>224</v>
      </c>
      <c r="B1216" s="331" t="s">
        <v>122</v>
      </c>
      <c r="C1216" s="485">
        <f>SUM(C1217,C1228,C1234,C1242,C1255,C1259,C1263)</f>
        <v>2452</v>
      </c>
      <c r="D1216" s="485">
        <f>SUM(D1217,D1228,D1234,D1242,D1255,D1259,D1263)</f>
        <v>5818</v>
      </c>
      <c r="E1216" s="486">
        <f t="shared" si="217"/>
        <v>1.37275693311582</v>
      </c>
      <c r="F1216" s="197" t="str">
        <f t="shared" si="213"/>
        <v>是</v>
      </c>
      <c r="G1216" s="372" t="str">
        <f t="shared" si="218"/>
        <v>类</v>
      </c>
      <c r="H1216" s="372" t="str">
        <f t="shared" si="208"/>
        <v>224</v>
      </c>
      <c r="I1216" s="372" t="str">
        <f t="shared" si="209"/>
        <v>224</v>
      </c>
    </row>
    <row r="1217" ht="33" customHeight="1" spans="1:9">
      <c r="A1217" s="341">
        <v>22401</v>
      </c>
      <c r="B1217" s="336" t="s">
        <v>1126</v>
      </c>
      <c r="C1217" s="487">
        <f>SUM(C1218:C1227)</f>
        <v>805</v>
      </c>
      <c r="D1217" s="487">
        <f>SUM(D1218:D1227)</f>
        <v>932</v>
      </c>
      <c r="E1217" s="488">
        <f t="shared" si="217"/>
        <v>0.15776397515528</v>
      </c>
      <c r="F1217" s="197" t="str">
        <f t="shared" si="213"/>
        <v>是</v>
      </c>
      <c r="G1217" s="372" t="str">
        <f t="shared" si="218"/>
        <v>款</v>
      </c>
      <c r="H1217" s="372" t="str">
        <f t="shared" si="208"/>
        <v>224</v>
      </c>
      <c r="I1217" s="372" t="str">
        <f t="shared" si="209"/>
        <v>22401</v>
      </c>
    </row>
    <row r="1218" ht="36" customHeight="1" spans="1:9">
      <c r="A1218" s="341">
        <v>2240101</v>
      </c>
      <c r="B1218" s="336" t="s">
        <v>145</v>
      </c>
      <c r="C1218" s="388">
        <v>420</v>
      </c>
      <c r="D1218" s="489">
        <v>548</v>
      </c>
      <c r="E1218" s="488">
        <f t="shared" si="217"/>
        <v>0.304761904761905</v>
      </c>
      <c r="F1218" s="197" t="str">
        <f t="shared" si="213"/>
        <v>是</v>
      </c>
      <c r="G1218" s="372" t="str">
        <f t="shared" si="218"/>
        <v>项</v>
      </c>
      <c r="H1218" s="372" t="str">
        <f t="shared" si="208"/>
        <v>224</v>
      </c>
      <c r="I1218" s="372" t="str">
        <f t="shared" si="209"/>
        <v>22401</v>
      </c>
    </row>
    <row r="1219" ht="36" hidden="1" customHeight="1" spans="1:9">
      <c r="A1219" s="341">
        <v>2240102</v>
      </c>
      <c r="B1219" s="336" t="s">
        <v>146</v>
      </c>
      <c r="C1219" s="395">
        <v>0</v>
      </c>
      <c r="D1219" s="490">
        <f>ROUND(J1219-P1219,0)</f>
        <v>0</v>
      </c>
      <c r="E1219" s="488" t="str">
        <f t="shared" si="217"/>
        <v/>
      </c>
      <c r="F1219" s="197" t="str">
        <f t="shared" si="213"/>
        <v>否</v>
      </c>
      <c r="G1219" s="372" t="str">
        <f t="shared" si="218"/>
        <v>项</v>
      </c>
      <c r="H1219" s="372" t="str">
        <f t="shared" si="208"/>
        <v>224</v>
      </c>
      <c r="I1219" s="372" t="str">
        <f t="shared" si="209"/>
        <v>22401</v>
      </c>
    </row>
    <row r="1220" ht="36" customHeight="1" spans="1:9">
      <c r="A1220" s="341">
        <v>2240103</v>
      </c>
      <c r="B1220" s="336" t="s">
        <v>147</v>
      </c>
      <c r="C1220" s="388">
        <v>214</v>
      </c>
      <c r="D1220" s="489">
        <v>154</v>
      </c>
      <c r="E1220" s="488">
        <f t="shared" si="217"/>
        <v>-0.280373831775701</v>
      </c>
      <c r="F1220" s="197" t="str">
        <f t="shared" si="213"/>
        <v>是</v>
      </c>
      <c r="G1220" s="372" t="str">
        <f t="shared" si="218"/>
        <v>项</v>
      </c>
      <c r="H1220" s="372" t="str">
        <f t="shared" ref="H1220:H1265" si="221">LEFT(A1220,3)</f>
        <v>224</v>
      </c>
      <c r="I1220" s="372" t="str">
        <f t="shared" ref="I1220:I1265" si="222">LEFT(A1220,5)</f>
        <v>22401</v>
      </c>
    </row>
    <row r="1221" ht="33" customHeight="1" spans="1:9">
      <c r="A1221" s="341">
        <v>2240104</v>
      </c>
      <c r="B1221" s="336" t="s">
        <v>1127</v>
      </c>
      <c r="C1221" s="388">
        <v>52</v>
      </c>
      <c r="D1221" s="489">
        <v>57</v>
      </c>
      <c r="E1221" s="488">
        <f t="shared" si="217"/>
        <v>0.0961538461538463</v>
      </c>
      <c r="F1221" s="197" t="str">
        <f t="shared" si="213"/>
        <v>是</v>
      </c>
      <c r="G1221" s="372" t="str">
        <f t="shared" si="218"/>
        <v>项</v>
      </c>
      <c r="H1221" s="372" t="str">
        <f t="shared" si="221"/>
        <v>224</v>
      </c>
      <c r="I1221" s="372" t="str">
        <f t="shared" si="222"/>
        <v>22401</v>
      </c>
    </row>
    <row r="1222" ht="36" hidden="1" customHeight="1" spans="1:9">
      <c r="A1222" s="341">
        <v>2240105</v>
      </c>
      <c r="B1222" s="336" t="s">
        <v>1128</v>
      </c>
      <c r="C1222" s="395">
        <v>0</v>
      </c>
      <c r="D1222" s="490">
        <f t="shared" ref="D1222:D1227" si="223">ROUND(J1222-P1222,0)</f>
        <v>0</v>
      </c>
      <c r="E1222" s="488" t="str">
        <f t="shared" si="217"/>
        <v/>
      </c>
      <c r="F1222" s="197" t="str">
        <f t="shared" si="213"/>
        <v>否</v>
      </c>
      <c r="G1222" s="372" t="str">
        <f t="shared" si="218"/>
        <v>项</v>
      </c>
      <c r="H1222" s="372" t="str">
        <f t="shared" si="221"/>
        <v>224</v>
      </c>
      <c r="I1222" s="372" t="str">
        <f t="shared" si="222"/>
        <v>22401</v>
      </c>
    </row>
    <row r="1223" ht="36" customHeight="1" spans="1:9">
      <c r="A1223" s="341">
        <v>2240106</v>
      </c>
      <c r="B1223" s="336" t="s">
        <v>1129</v>
      </c>
      <c r="C1223" s="388">
        <v>87</v>
      </c>
      <c r="D1223" s="489">
        <v>135</v>
      </c>
      <c r="E1223" s="488">
        <f t="shared" si="217"/>
        <v>0.551724137931034</v>
      </c>
      <c r="F1223" s="197" t="str">
        <f t="shared" si="213"/>
        <v>是</v>
      </c>
      <c r="G1223" s="372" t="str">
        <f t="shared" si="218"/>
        <v>项</v>
      </c>
      <c r="H1223" s="372" t="str">
        <f t="shared" si="221"/>
        <v>224</v>
      </c>
      <c r="I1223" s="372" t="str">
        <f t="shared" si="222"/>
        <v>22401</v>
      </c>
    </row>
    <row r="1224" ht="36" customHeight="1" spans="1:9">
      <c r="A1224" s="341">
        <v>2240108</v>
      </c>
      <c r="B1224" s="336" t="s">
        <v>1131</v>
      </c>
      <c r="C1224" s="388">
        <v>30</v>
      </c>
      <c r="D1224" s="489"/>
      <c r="E1224" s="488">
        <f t="shared" si="217"/>
        <v>-1</v>
      </c>
      <c r="F1224" s="197" t="str">
        <f t="shared" si="213"/>
        <v>是</v>
      </c>
      <c r="G1224" s="372" t="str">
        <f t="shared" si="218"/>
        <v>项</v>
      </c>
      <c r="H1224" s="372" t="str">
        <f t="shared" si="221"/>
        <v>224</v>
      </c>
      <c r="I1224" s="372" t="str">
        <f t="shared" si="222"/>
        <v>22401</v>
      </c>
    </row>
    <row r="1225" ht="36" customHeight="1" spans="1:9">
      <c r="A1225" s="341">
        <v>2240109</v>
      </c>
      <c r="B1225" s="336" t="s">
        <v>1132</v>
      </c>
      <c r="C1225" s="388">
        <v>2</v>
      </c>
      <c r="D1225" s="489">
        <v>38</v>
      </c>
      <c r="E1225" s="488">
        <f t="shared" si="217"/>
        <v>18</v>
      </c>
      <c r="F1225" s="197" t="str">
        <f t="shared" si="213"/>
        <v>是</v>
      </c>
      <c r="G1225" s="372" t="str">
        <f t="shared" si="218"/>
        <v>项</v>
      </c>
      <c r="H1225" s="372" t="str">
        <f t="shared" si="221"/>
        <v>224</v>
      </c>
      <c r="I1225" s="372" t="str">
        <f t="shared" si="222"/>
        <v>22401</v>
      </c>
    </row>
    <row r="1226" ht="36" hidden="1" customHeight="1" spans="1:9">
      <c r="A1226" s="341">
        <v>2240150</v>
      </c>
      <c r="B1226" s="336" t="s">
        <v>154</v>
      </c>
      <c r="C1226" s="395">
        <v>0</v>
      </c>
      <c r="D1226" s="490">
        <f t="shared" si="223"/>
        <v>0</v>
      </c>
      <c r="E1226" s="488" t="str">
        <f t="shared" si="217"/>
        <v/>
      </c>
      <c r="F1226" s="197" t="str">
        <f t="shared" si="213"/>
        <v>否</v>
      </c>
      <c r="G1226" s="372" t="str">
        <f t="shared" si="218"/>
        <v>项</v>
      </c>
      <c r="H1226" s="372" t="str">
        <f t="shared" si="221"/>
        <v>224</v>
      </c>
      <c r="I1226" s="372" t="str">
        <f t="shared" si="222"/>
        <v>22401</v>
      </c>
    </row>
    <row r="1227" ht="36" hidden="1" customHeight="1" spans="1:9">
      <c r="A1227" s="341">
        <v>2240199</v>
      </c>
      <c r="B1227" s="336" t="s">
        <v>1133</v>
      </c>
      <c r="C1227" s="395">
        <v>0</v>
      </c>
      <c r="D1227" s="490">
        <f t="shared" si="223"/>
        <v>0</v>
      </c>
      <c r="E1227" s="488" t="str">
        <f t="shared" si="217"/>
        <v/>
      </c>
      <c r="F1227" s="197" t="str">
        <f t="shared" si="213"/>
        <v>否</v>
      </c>
      <c r="G1227" s="372" t="str">
        <f t="shared" si="218"/>
        <v>项</v>
      </c>
      <c r="H1227" s="372" t="str">
        <f t="shared" si="221"/>
        <v>224</v>
      </c>
      <c r="I1227" s="372" t="str">
        <f t="shared" si="222"/>
        <v>22401</v>
      </c>
    </row>
    <row r="1228" ht="36" customHeight="1" spans="1:9">
      <c r="A1228" s="341">
        <v>22402</v>
      </c>
      <c r="B1228" s="336" t="s">
        <v>1751</v>
      </c>
      <c r="C1228" s="487">
        <f>SUM(C1229:C1233)</f>
        <v>733</v>
      </c>
      <c r="D1228" s="487">
        <f>SUM(D1229:D1233)</f>
        <v>2518</v>
      </c>
      <c r="E1228" s="488">
        <f t="shared" si="217"/>
        <v>2.43519781718963</v>
      </c>
      <c r="F1228" s="197" t="str">
        <f t="shared" si="213"/>
        <v>是</v>
      </c>
      <c r="G1228" s="372" t="str">
        <f t="shared" si="218"/>
        <v>款</v>
      </c>
      <c r="H1228" s="372" t="str">
        <f t="shared" si="221"/>
        <v>224</v>
      </c>
      <c r="I1228" s="372" t="str">
        <f t="shared" si="222"/>
        <v>22402</v>
      </c>
    </row>
    <row r="1229" ht="36" customHeight="1" spans="1:9">
      <c r="A1229" s="341">
        <v>2240201</v>
      </c>
      <c r="B1229" s="336" t="s">
        <v>145</v>
      </c>
      <c r="C1229" s="388">
        <v>664</v>
      </c>
      <c r="D1229" s="489">
        <v>2349</v>
      </c>
      <c r="E1229" s="488">
        <f t="shared" si="217"/>
        <v>2.53765060240964</v>
      </c>
      <c r="F1229" s="197" t="str">
        <f t="shared" si="213"/>
        <v>是</v>
      </c>
      <c r="G1229" s="372" t="str">
        <f t="shared" si="218"/>
        <v>项</v>
      </c>
      <c r="H1229" s="372" t="str">
        <f t="shared" si="221"/>
        <v>224</v>
      </c>
      <c r="I1229" s="372" t="str">
        <f t="shared" si="222"/>
        <v>22402</v>
      </c>
    </row>
    <row r="1230" ht="36" hidden="1" customHeight="1" spans="1:9">
      <c r="A1230" s="341">
        <v>2240202</v>
      </c>
      <c r="B1230" s="336" t="s">
        <v>146</v>
      </c>
      <c r="C1230" s="395">
        <v>0</v>
      </c>
      <c r="D1230" s="490">
        <f t="shared" ref="D1230:D1233" si="224">ROUND(J1230-P1230,0)</f>
        <v>0</v>
      </c>
      <c r="E1230" s="488" t="str">
        <f t="shared" si="217"/>
        <v/>
      </c>
      <c r="F1230" s="197" t="str">
        <f t="shared" si="213"/>
        <v>否</v>
      </c>
      <c r="G1230" s="372" t="str">
        <f t="shared" si="218"/>
        <v>项</v>
      </c>
      <c r="H1230" s="372" t="str">
        <f t="shared" si="221"/>
        <v>224</v>
      </c>
      <c r="I1230" s="372" t="str">
        <f t="shared" si="222"/>
        <v>22402</v>
      </c>
    </row>
    <row r="1231" ht="33" hidden="1" customHeight="1" spans="1:9">
      <c r="A1231" s="341">
        <v>2240203</v>
      </c>
      <c r="B1231" s="336" t="s">
        <v>147</v>
      </c>
      <c r="C1231" s="395">
        <v>0</v>
      </c>
      <c r="D1231" s="490">
        <f t="shared" si="224"/>
        <v>0</v>
      </c>
      <c r="E1231" s="488" t="str">
        <f t="shared" si="217"/>
        <v/>
      </c>
      <c r="F1231" s="197" t="str">
        <f t="shared" si="213"/>
        <v>否</v>
      </c>
      <c r="G1231" s="372" t="str">
        <f t="shared" si="218"/>
        <v>项</v>
      </c>
      <c r="H1231" s="372" t="str">
        <f t="shared" si="221"/>
        <v>224</v>
      </c>
      <c r="I1231" s="372" t="str">
        <f t="shared" si="222"/>
        <v>22402</v>
      </c>
    </row>
    <row r="1232" ht="33" customHeight="1" spans="1:9">
      <c r="A1232" s="341">
        <v>2240204</v>
      </c>
      <c r="B1232" s="336" t="s">
        <v>1135</v>
      </c>
      <c r="C1232" s="388">
        <v>69</v>
      </c>
      <c r="D1232" s="489">
        <v>169</v>
      </c>
      <c r="E1232" s="488">
        <f t="shared" si="217"/>
        <v>1.44927536231884</v>
      </c>
      <c r="F1232" s="197" t="str">
        <f t="shared" si="213"/>
        <v>是</v>
      </c>
      <c r="G1232" s="372" t="str">
        <f t="shared" si="218"/>
        <v>项</v>
      </c>
      <c r="H1232" s="372" t="str">
        <f t="shared" si="221"/>
        <v>224</v>
      </c>
      <c r="I1232" s="372" t="str">
        <f t="shared" si="222"/>
        <v>22402</v>
      </c>
    </row>
    <row r="1233" ht="36" hidden="1" customHeight="1" spans="1:9">
      <c r="A1233" s="341">
        <v>2240299</v>
      </c>
      <c r="B1233" s="336" t="s">
        <v>1752</v>
      </c>
      <c r="C1233" s="395">
        <v>0</v>
      </c>
      <c r="D1233" s="490">
        <f t="shared" si="224"/>
        <v>0</v>
      </c>
      <c r="E1233" s="488" t="str">
        <f t="shared" si="217"/>
        <v/>
      </c>
      <c r="F1233" s="197" t="str">
        <f t="shared" si="213"/>
        <v>否</v>
      </c>
      <c r="G1233" s="372" t="str">
        <f t="shared" si="218"/>
        <v>项</v>
      </c>
      <c r="H1233" s="372" t="str">
        <f t="shared" si="221"/>
        <v>224</v>
      </c>
      <c r="I1233" s="372" t="str">
        <f t="shared" si="222"/>
        <v>22402</v>
      </c>
    </row>
    <row r="1234" ht="36" hidden="1" customHeight="1" spans="1:9">
      <c r="A1234" s="341">
        <v>22404</v>
      </c>
      <c r="B1234" s="336" t="s">
        <v>1753</v>
      </c>
      <c r="C1234" s="337">
        <f>SUM(C1235:C1241)</f>
        <v>0</v>
      </c>
      <c r="D1234" s="494">
        <f>SUM(D1235:D1241)</f>
        <v>0</v>
      </c>
      <c r="E1234" s="488" t="str">
        <f t="shared" si="217"/>
        <v/>
      </c>
      <c r="F1234" s="197" t="str">
        <f t="shared" si="213"/>
        <v>否</v>
      </c>
      <c r="G1234" s="372" t="str">
        <f t="shared" si="218"/>
        <v>款</v>
      </c>
      <c r="H1234" s="372" t="str">
        <f t="shared" si="221"/>
        <v>224</v>
      </c>
      <c r="I1234" s="372" t="str">
        <f t="shared" si="222"/>
        <v>22404</v>
      </c>
    </row>
    <row r="1235" ht="36" hidden="1" customHeight="1" spans="1:9">
      <c r="A1235" s="341">
        <v>2240401</v>
      </c>
      <c r="B1235" s="336" t="s">
        <v>145</v>
      </c>
      <c r="C1235" s="395">
        <v>0</v>
      </c>
      <c r="D1235" s="490">
        <f t="shared" ref="D1235:D1241" si="225">ROUND(J1235-P1235,0)</f>
        <v>0</v>
      </c>
      <c r="E1235" s="488" t="str">
        <f t="shared" si="217"/>
        <v/>
      </c>
      <c r="F1235" s="197" t="str">
        <f t="shared" si="213"/>
        <v>否</v>
      </c>
      <c r="G1235" s="372" t="str">
        <f t="shared" si="218"/>
        <v>项</v>
      </c>
      <c r="H1235" s="372" t="str">
        <f t="shared" si="221"/>
        <v>224</v>
      </c>
      <c r="I1235" s="372" t="str">
        <f t="shared" si="222"/>
        <v>22404</v>
      </c>
    </row>
    <row r="1236" ht="36" hidden="1" customHeight="1" spans="1:9">
      <c r="A1236" s="341">
        <v>2240402</v>
      </c>
      <c r="B1236" s="336" t="s">
        <v>146</v>
      </c>
      <c r="C1236" s="395">
        <v>0</v>
      </c>
      <c r="D1236" s="490">
        <f t="shared" si="225"/>
        <v>0</v>
      </c>
      <c r="E1236" s="488" t="str">
        <f t="shared" si="217"/>
        <v/>
      </c>
      <c r="F1236" s="197" t="str">
        <f t="shared" si="213"/>
        <v>否</v>
      </c>
      <c r="G1236" s="372" t="str">
        <f t="shared" si="218"/>
        <v>项</v>
      </c>
      <c r="H1236" s="372" t="str">
        <f t="shared" si="221"/>
        <v>224</v>
      </c>
      <c r="I1236" s="372" t="str">
        <f t="shared" si="222"/>
        <v>22404</v>
      </c>
    </row>
    <row r="1237" ht="36" hidden="1" customHeight="1" spans="1:9">
      <c r="A1237" s="341">
        <v>2240403</v>
      </c>
      <c r="B1237" s="336" t="s">
        <v>147</v>
      </c>
      <c r="C1237" s="395">
        <v>0</v>
      </c>
      <c r="D1237" s="490">
        <f t="shared" si="225"/>
        <v>0</v>
      </c>
      <c r="E1237" s="488" t="str">
        <f t="shared" si="217"/>
        <v/>
      </c>
      <c r="F1237" s="197" t="str">
        <f t="shared" si="213"/>
        <v>否</v>
      </c>
      <c r="G1237" s="372" t="str">
        <f t="shared" si="218"/>
        <v>项</v>
      </c>
      <c r="H1237" s="372" t="str">
        <f t="shared" si="221"/>
        <v>224</v>
      </c>
      <c r="I1237" s="372" t="str">
        <f t="shared" si="222"/>
        <v>22404</v>
      </c>
    </row>
    <row r="1238" ht="36" hidden="1" customHeight="1" spans="1:9">
      <c r="A1238" s="341">
        <v>2240404</v>
      </c>
      <c r="B1238" s="336" t="s">
        <v>1754</v>
      </c>
      <c r="C1238" s="395">
        <v>0</v>
      </c>
      <c r="D1238" s="490">
        <f t="shared" si="225"/>
        <v>0</v>
      </c>
      <c r="E1238" s="488" t="str">
        <f t="shared" si="217"/>
        <v/>
      </c>
      <c r="F1238" s="197" t="str">
        <f t="shared" si="213"/>
        <v>否</v>
      </c>
      <c r="G1238" s="372" t="str">
        <f t="shared" si="218"/>
        <v>项</v>
      </c>
      <c r="H1238" s="372" t="str">
        <f t="shared" si="221"/>
        <v>224</v>
      </c>
      <c r="I1238" s="372" t="str">
        <f t="shared" si="222"/>
        <v>22404</v>
      </c>
    </row>
    <row r="1239" ht="36" hidden="1" customHeight="1" spans="1:9">
      <c r="A1239" s="341">
        <v>2240405</v>
      </c>
      <c r="B1239" s="336" t="s">
        <v>1755</v>
      </c>
      <c r="C1239" s="395">
        <v>0</v>
      </c>
      <c r="D1239" s="490">
        <f t="shared" si="225"/>
        <v>0</v>
      </c>
      <c r="E1239" s="488" t="str">
        <f t="shared" si="217"/>
        <v/>
      </c>
      <c r="F1239" s="197" t="str">
        <f t="shared" si="213"/>
        <v>否</v>
      </c>
      <c r="G1239" s="372" t="str">
        <f t="shared" si="218"/>
        <v>项</v>
      </c>
      <c r="H1239" s="372" t="str">
        <f t="shared" si="221"/>
        <v>224</v>
      </c>
      <c r="I1239" s="372" t="str">
        <f t="shared" si="222"/>
        <v>22404</v>
      </c>
    </row>
    <row r="1240" ht="36" hidden="1" customHeight="1" spans="1:9">
      <c r="A1240" s="341">
        <v>2240450</v>
      </c>
      <c r="B1240" s="336" t="s">
        <v>154</v>
      </c>
      <c r="C1240" s="395">
        <v>0</v>
      </c>
      <c r="D1240" s="490">
        <f t="shared" si="225"/>
        <v>0</v>
      </c>
      <c r="E1240" s="488" t="str">
        <f t="shared" si="217"/>
        <v/>
      </c>
      <c r="F1240" s="197" t="str">
        <f t="shared" si="213"/>
        <v>否</v>
      </c>
      <c r="G1240" s="372" t="str">
        <f t="shared" si="218"/>
        <v>项</v>
      </c>
      <c r="H1240" s="372" t="str">
        <f t="shared" si="221"/>
        <v>224</v>
      </c>
      <c r="I1240" s="372" t="str">
        <f t="shared" si="222"/>
        <v>22404</v>
      </c>
    </row>
    <row r="1241" ht="36" hidden="1" customHeight="1" spans="1:9">
      <c r="A1241" s="341">
        <v>2240499</v>
      </c>
      <c r="B1241" s="336" t="s">
        <v>1756</v>
      </c>
      <c r="C1241" s="395">
        <v>0</v>
      </c>
      <c r="D1241" s="490">
        <f t="shared" si="225"/>
        <v>0</v>
      </c>
      <c r="E1241" s="488" t="str">
        <f t="shared" si="217"/>
        <v/>
      </c>
      <c r="F1241" s="197" t="str">
        <f t="shared" ref="F1241:F1280" si="226">IF(LEN(A1241)=3,"是",IF(B1241&lt;&gt;"",IF(SUM(C1241:D1241)&lt;&gt;0,"是","否"),"是"))</f>
        <v>否</v>
      </c>
      <c r="G1241" s="372" t="str">
        <f t="shared" si="218"/>
        <v>项</v>
      </c>
      <c r="H1241" s="372" t="str">
        <f t="shared" si="221"/>
        <v>224</v>
      </c>
      <c r="I1241" s="372" t="str">
        <f t="shared" si="222"/>
        <v>22404</v>
      </c>
    </row>
    <row r="1242" ht="33" customHeight="1" spans="1:9">
      <c r="A1242" s="341">
        <v>22405</v>
      </c>
      <c r="B1242" s="336" t="s">
        <v>1144</v>
      </c>
      <c r="C1242" s="487">
        <f>SUM(C1243:C1254)</f>
        <v>184</v>
      </c>
      <c r="D1242" s="487">
        <f>SUM(D1243:D1254)</f>
        <v>375</v>
      </c>
      <c r="E1242" s="488">
        <f t="shared" si="217"/>
        <v>1.03804347826087</v>
      </c>
      <c r="F1242" s="197" t="str">
        <f t="shared" si="226"/>
        <v>是</v>
      </c>
      <c r="G1242" s="372" t="str">
        <f t="shared" si="218"/>
        <v>款</v>
      </c>
      <c r="H1242" s="372" t="str">
        <f t="shared" si="221"/>
        <v>224</v>
      </c>
      <c r="I1242" s="372" t="str">
        <f t="shared" si="222"/>
        <v>22405</v>
      </c>
    </row>
    <row r="1243" ht="36" customHeight="1" spans="1:9">
      <c r="A1243" s="341">
        <v>2240501</v>
      </c>
      <c r="B1243" s="336" t="s">
        <v>145</v>
      </c>
      <c r="C1243" s="388">
        <v>36</v>
      </c>
      <c r="D1243" s="489"/>
      <c r="E1243" s="488">
        <f t="shared" si="217"/>
        <v>-1</v>
      </c>
      <c r="F1243" s="197" t="str">
        <f t="shared" si="226"/>
        <v>是</v>
      </c>
      <c r="G1243" s="372" t="str">
        <f t="shared" si="218"/>
        <v>项</v>
      </c>
      <c r="H1243" s="372" t="str">
        <f t="shared" si="221"/>
        <v>224</v>
      </c>
      <c r="I1243" s="372" t="str">
        <f t="shared" si="222"/>
        <v>22405</v>
      </c>
    </row>
    <row r="1244" ht="33" hidden="1" customHeight="1" spans="1:9">
      <c r="A1244" s="341">
        <v>2240502</v>
      </c>
      <c r="B1244" s="336" t="s">
        <v>146</v>
      </c>
      <c r="C1244" s="395">
        <v>0</v>
      </c>
      <c r="D1244" s="490">
        <f t="shared" ref="D1244:D1248" si="227">ROUND(J1244-P1244,0)</f>
        <v>0</v>
      </c>
      <c r="E1244" s="488" t="str">
        <f t="shared" si="217"/>
        <v/>
      </c>
      <c r="F1244" s="197" t="str">
        <f t="shared" si="226"/>
        <v>否</v>
      </c>
      <c r="G1244" s="372" t="str">
        <f t="shared" si="218"/>
        <v>项</v>
      </c>
      <c r="H1244" s="372" t="str">
        <f t="shared" si="221"/>
        <v>224</v>
      </c>
      <c r="I1244" s="372" t="str">
        <f t="shared" si="222"/>
        <v>22405</v>
      </c>
    </row>
    <row r="1245" ht="33" hidden="1" customHeight="1" spans="1:9">
      <c r="A1245" s="341">
        <v>2240503</v>
      </c>
      <c r="B1245" s="336" t="s">
        <v>147</v>
      </c>
      <c r="C1245" s="395">
        <v>0</v>
      </c>
      <c r="D1245" s="490">
        <f t="shared" si="227"/>
        <v>0</v>
      </c>
      <c r="E1245" s="488" t="str">
        <f t="shared" si="217"/>
        <v/>
      </c>
      <c r="F1245" s="197" t="str">
        <f t="shared" si="226"/>
        <v>否</v>
      </c>
      <c r="G1245" s="372" t="str">
        <f t="shared" si="218"/>
        <v>项</v>
      </c>
      <c r="H1245" s="372" t="str">
        <f t="shared" si="221"/>
        <v>224</v>
      </c>
      <c r="I1245" s="372" t="str">
        <f t="shared" si="222"/>
        <v>22405</v>
      </c>
    </row>
    <row r="1246" ht="33" customHeight="1" spans="1:9">
      <c r="A1246" s="341">
        <v>2240504</v>
      </c>
      <c r="B1246" s="336" t="s">
        <v>1145</v>
      </c>
      <c r="C1246" s="388">
        <v>22</v>
      </c>
      <c r="D1246" s="489">
        <v>22</v>
      </c>
      <c r="E1246" s="488">
        <f t="shared" si="217"/>
        <v>0</v>
      </c>
      <c r="F1246" s="197" t="str">
        <f t="shared" si="226"/>
        <v>是</v>
      </c>
      <c r="G1246" s="372" t="str">
        <f t="shared" si="218"/>
        <v>项</v>
      </c>
      <c r="H1246" s="372" t="str">
        <f t="shared" si="221"/>
        <v>224</v>
      </c>
      <c r="I1246" s="372" t="str">
        <f t="shared" si="222"/>
        <v>22405</v>
      </c>
    </row>
    <row r="1247" ht="36" customHeight="1" spans="1:9">
      <c r="A1247" s="341">
        <v>2240505</v>
      </c>
      <c r="B1247" s="336" t="s">
        <v>1146</v>
      </c>
      <c r="C1247" s="388">
        <v>2</v>
      </c>
      <c r="D1247" s="489">
        <v>20</v>
      </c>
      <c r="E1247" s="488">
        <f t="shared" si="217"/>
        <v>9</v>
      </c>
      <c r="F1247" s="197" t="str">
        <f t="shared" si="226"/>
        <v>是</v>
      </c>
      <c r="G1247" s="372" t="str">
        <f t="shared" si="218"/>
        <v>项</v>
      </c>
      <c r="H1247" s="372" t="str">
        <f t="shared" si="221"/>
        <v>224</v>
      </c>
      <c r="I1247" s="372" t="str">
        <f t="shared" si="222"/>
        <v>22405</v>
      </c>
    </row>
    <row r="1248" ht="36" hidden="1" customHeight="1" spans="1:9">
      <c r="A1248" s="341">
        <v>2240506</v>
      </c>
      <c r="B1248" s="336" t="s">
        <v>1147</v>
      </c>
      <c r="C1248" s="395">
        <v>0</v>
      </c>
      <c r="D1248" s="490">
        <f t="shared" si="227"/>
        <v>0</v>
      </c>
      <c r="E1248" s="488" t="str">
        <f t="shared" si="217"/>
        <v/>
      </c>
      <c r="F1248" s="197" t="str">
        <f t="shared" si="226"/>
        <v>否</v>
      </c>
      <c r="G1248" s="372" t="str">
        <f t="shared" si="218"/>
        <v>项</v>
      </c>
      <c r="H1248" s="372" t="str">
        <f t="shared" si="221"/>
        <v>224</v>
      </c>
      <c r="I1248" s="372" t="str">
        <f t="shared" si="222"/>
        <v>22405</v>
      </c>
    </row>
    <row r="1249" ht="36" customHeight="1" spans="1:9">
      <c r="A1249" s="341">
        <v>2240507</v>
      </c>
      <c r="B1249" s="336" t="s">
        <v>1148</v>
      </c>
      <c r="C1249" s="388">
        <v>21</v>
      </c>
      <c r="D1249" s="489">
        <v>225</v>
      </c>
      <c r="E1249" s="488">
        <f t="shared" si="217"/>
        <v>9.71428571428571</v>
      </c>
      <c r="F1249" s="197" t="str">
        <f t="shared" si="226"/>
        <v>是</v>
      </c>
      <c r="G1249" s="372" t="str">
        <f t="shared" si="218"/>
        <v>项</v>
      </c>
      <c r="H1249" s="372" t="str">
        <f t="shared" si="221"/>
        <v>224</v>
      </c>
      <c r="I1249" s="372" t="str">
        <f t="shared" si="222"/>
        <v>22405</v>
      </c>
    </row>
    <row r="1250" ht="36" hidden="1" customHeight="1" spans="1:9">
      <c r="A1250" s="341">
        <v>2240508</v>
      </c>
      <c r="B1250" s="336" t="s">
        <v>1149</v>
      </c>
      <c r="C1250" s="395">
        <v>0</v>
      </c>
      <c r="D1250" s="490">
        <f t="shared" ref="D1250:D1254" si="228">ROUND(J1250-P1250,0)</f>
        <v>0</v>
      </c>
      <c r="E1250" s="488" t="str">
        <f t="shared" si="217"/>
        <v/>
      </c>
      <c r="F1250" s="197" t="str">
        <f t="shared" si="226"/>
        <v>否</v>
      </c>
      <c r="G1250" s="372" t="str">
        <f t="shared" si="218"/>
        <v>项</v>
      </c>
      <c r="H1250" s="372" t="str">
        <f t="shared" si="221"/>
        <v>224</v>
      </c>
      <c r="I1250" s="372" t="str">
        <f t="shared" si="222"/>
        <v>22405</v>
      </c>
    </row>
    <row r="1251" ht="36" hidden="1" customHeight="1" spans="1:9">
      <c r="A1251" s="341">
        <v>2240509</v>
      </c>
      <c r="B1251" s="336" t="s">
        <v>1150</v>
      </c>
      <c r="C1251" s="395">
        <v>0</v>
      </c>
      <c r="D1251" s="490">
        <f t="shared" si="228"/>
        <v>0</v>
      </c>
      <c r="E1251" s="488" t="str">
        <f t="shared" si="217"/>
        <v/>
      </c>
      <c r="F1251" s="197" t="str">
        <f t="shared" si="226"/>
        <v>否</v>
      </c>
      <c r="G1251" s="372" t="str">
        <f t="shared" si="218"/>
        <v>项</v>
      </c>
      <c r="H1251" s="372" t="str">
        <f t="shared" si="221"/>
        <v>224</v>
      </c>
      <c r="I1251" s="372" t="str">
        <f t="shared" si="222"/>
        <v>22405</v>
      </c>
    </row>
    <row r="1252" ht="33" customHeight="1" spans="1:9">
      <c r="A1252" s="341">
        <v>2240510</v>
      </c>
      <c r="B1252" s="336" t="s">
        <v>1151</v>
      </c>
      <c r="C1252" s="388">
        <v>23</v>
      </c>
      <c r="D1252" s="489">
        <v>20</v>
      </c>
      <c r="E1252" s="488">
        <f t="shared" si="217"/>
        <v>-0.130434782608696</v>
      </c>
      <c r="F1252" s="197" t="str">
        <f t="shared" si="226"/>
        <v>是</v>
      </c>
      <c r="G1252" s="372" t="str">
        <f t="shared" si="218"/>
        <v>项</v>
      </c>
      <c r="H1252" s="372" t="str">
        <f t="shared" si="221"/>
        <v>224</v>
      </c>
      <c r="I1252" s="372" t="str">
        <f t="shared" si="222"/>
        <v>22405</v>
      </c>
    </row>
    <row r="1253" ht="33" customHeight="1" spans="1:9">
      <c r="A1253" s="341">
        <v>2240550</v>
      </c>
      <c r="B1253" s="336" t="s">
        <v>1152</v>
      </c>
      <c r="C1253" s="388">
        <v>80</v>
      </c>
      <c r="D1253" s="489">
        <v>88</v>
      </c>
      <c r="E1253" s="488">
        <f t="shared" si="217"/>
        <v>0.1</v>
      </c>
      <c r="F1253" s="197" t="str">
        <f t="shared" si="226"/>
        <v>是</v>
      </c>
      <c r="G1253" s="372" t="str">
        <f t="shared" si="218"/>
        <v>项</v>
      </c>
      <c r="H1253" s="372" t="str">
        <f t="shared" si="221"/>
        <v>224</v>
      </c>
      <c r="I1253" s="372" t="str">
        <f t="shared" si="222"/>
        <v>22405</v>
      </c>
    </row>
    <row r="1254" ht="33" hidden="1" customHeight="1" spans="1:9">
      <c r="A1254" s="341">
        <v>2240599</v>
      </c>
      <c r="B1254" s="336" t="s">
        <v>1153</v>
      </c>
      <c r="C1254" s="395">
        <v>0</v>
      </c>
      <c r="D1254" s="490">
        <f t="shared" si="228"/>
        <v>0</v>
      </c>
      <c r="E1254" s="488" t="str">
        <f t="shared" si="217"/>
        <v/>
      </c>
      <c r="F1254" s="197" t="str">
        <f t="shared" si="226"/>
        <v>否</v>
      </c>
      <c r="G1254" s="372" t="str">
        <f t="shared" si="218"/>
        <v>项</v>
      </c>
      <c r="H1254" s="372" t="str">
        <f t="shared" si="221"/>
        <v>224</v>
      </c>
      <c r="I1254" s="372" t="str">
        <f t="shared" si="222"/>
        <v>22405</v>
      </c>
    </row>
    <row r="1255" ht="33" customHeight="1" spans="1:9">
      <c r="A1255" s="341">
        <v>22406</v>
      </c>
      <c r="B1255" s="336" t="s">
        <v>1154</v>
      </c>
      <c r="C1255" s="487">
        <f>SUM(C1256:C1258)</f>
        <v>342</v>
      </c>
      <c r="D1255" s="487">
        <f>SUM(D1256:D1258)</f>
        <v>1470</v>
      </c>
      <c r="E1255" s="488">
        <f t="shared" si="217"/>
        <v>3.29824561403509</v>
      </c>
      <c r="F1255" s="197" t="str">
        <f t="shared" si="226"/>
        <v>是</v>
      </c>
      <c r="G1255" s="372" t="str">
        <f t="shared" si="218"/>
        <v>款</v>
      </c>
      <c r="H1255" s="372" t="str">
        <f t="shared" si="221"/>
        <v>224</v>
      </c>
      <c r="I1255" s="372" t="str">
        <f t="shared" si="222"/>
        <v>22406</v>
      </c>
    </row>
    <row r="1256" ht="33" customHeight="1" spans="1:9">
      <c r="A1256" s="341">
        <v>2240601</v>
      </c>
      <c r="B1256" s="336" t="s">
        <v>1155</v>
      </c>
      <c r="C1256" s="388">
        <v>302</v>
      </c>
      <c r="D1256" s="489">
        <v>1462</v>
      </c>
      <c r="E1256" s="488">
        <f t="shared" si="217"/>
        <v>3.84105960264901</v>
      </c>
      <c r="F1256" s="197" t="str">
        <f t="shared" si="226"/>
        <v>是</v>
      </c>
      <c r="G1256" s="372" t="str">
        <f t="shared" si="218"/>
        <v>项</v>
      </c>
      <c r="H1256" s="372" t="str">
        <f t="shared" si="221"/>
        <v>224</v>
      </c>
      <c r="I1256" s="372" t="str">
        <f t="shared" si="222"/>
        <v>22406</v>
      </c>
    </row>
    <row r="1257" ht="33" hidden="1" customHeight="1" spans="1:9">
      <c r="A1257" s="341">
        <v>2240602</v>
      </c>
      <c r="B1257" s="336" t="s">
        <v>1156</v>
      </c>
      <c r="C1257" s="395">
        <v>0</v>
      </c>
      <c r="D1257" s="490">
        <f t="shared" ref="D1257:D1262" si="229">ROUND(J1257-P1257,0)</f>
        <v>0</v>
      </c>
      <c r="E1257" s="488" t="str">
        <f t="shared" si="217"/>
        <v/>
      </c>
      <c r="F1257" s="197" t="str">
        <f t="shared" si="226"/>
        <v>否</v>
      </c>
      <c r="G1257" s="372" t="str">
        <f t="shared" si="218"/>
        <v>项</v>
      </c>
      <c r="H1257" s="372" t="str">
        <f t="shared" si="221"/>
        <v>224</v>
      </c>
      <c r="I1257" s="372" t="str">
        <f t="shared" si="222"/>
        <v>22406</v>
      </c>
    </row>
    <row r="1258" ht="36" customHeight="1" spans="1:9">
      <c r="A1258" s="341">
        <v>2240699</v>
      </c>
      <c r="B1258" s="336" t="s">
        <v>1157</v>
      </c>
      <c r="C1258" s="388">
        <v>40</v>
      </c>
      <c r="D1258" s="489">
        <v>8</v>
      </c>
      <c r="E1258" s="488">
        <f t="shared" si="217"/>
        <v>-0.8</v>
      </c>
      <c r="F1258" s="197" t="str">
        <f t="shared" si="226"/>
        <v>是</v>
      </c>
      <c r="G1258" s="372" t="str">
        <f t="shared" si="218"/>
        <v>项</v>
      </c>
      <c r="H1258" s="372" t="str">
        <f t="shared" si="221"/>
        <v>224</v>
      </c>
      <c r="I1258" s="372" t="str">
        <f t="shared" si="222"/>
        <v>22406</v>
      </c>
    </row>
    <row r="1259" ht="36" customHeight="1" spans="1:9">
      <c r="A1259" s="341">
        <v>22407</v>
      </c>
      <c r="B1259" s="336" t="s">
        <v>1158</v>
      </c>
      <c r="C1259" s="487">
        <f>SUM(C1260:C1262)</f>
        <v>388</v>
      </c>
      <c r="D1259" s="487">
        <f>SUM(D1260:D1262)</f>
        <v>523</v>
      </c>
      <c r="E1259" s="488">
        <f t="shared" ref="E1259:E1265" si="230">IF(C1259&lt;&gt;0,D1259/C1259-1,"")</f>
        <v>0.347938144329897</v>
      </c>
      <c r="F1259" s="197" t="str">
        <f t="shared" si="226"/>
        <v>是</v>
      </c>
      <c r="G1259" s="372" t="str">
        <f t="shared" ref="G1259:G1267" si="231">IF(LEN(A1259)=3,"类",IF(LEN(A1259)=5,"款","项"))</f>
        <v>款</v>
      </c>
      <c r="H1259" s="372" t="str">
        <f t="shared" si="221"/>
        <v>224</v>
      </c>
      <c r="I1259" s="372" t="str">
        <f t="shared" si="222"/>
        <v>22407</v>
      </c>
    </row>
    <row r="1260" ht="36" customHeight="1" spans="1:9">
      <c r="A1260" s="341">
        <v>2240703</v>
      </c>
      <c r="B1260" s="336" t="s">
        <v>1161</v>
      </c>
      <c r="C1260" s="388">
        <v>388</v>
      </c>
      <c r="D1260" s="489">
        <v>523</v>
      </c>
      <c r="E1260" s="488">
        <f t="shared" si="230"/>
        <v>0.347938144329897</v>
      </c>
      <c r="F1260" s="197" t="str">
        <f t="shared" si="226"/>
        <v>是</v>
      </c>
      <c r="G1260" s="372" t="str">
        <f t="shared" si="231"/>
        <v>项</v>
      </c>
      <c r="H1260" s="372" t="str">
        <f t="shared" si="221"/>
        <v>224</v>
      </c>
      <c r="I1260" s="372" t="str">
        <f t="shared" si="222"/>
        <v>22407</v>
      </c>
    </row>
    <row r="1261" ht="33" hidden="1" customHeight="1" spans="1:9">
      <c r="A1261" s="341">
        <v>2240704</v>
      </c>
      <c r="B1261" s="336" t="s">
        <v>1162</v>
      </c>
      <c r="C1261" s="395">
        <v>0</v>
      </c>
      <c r="D1261" s="490">
        <f t="shared" si="229"/>
        <v>0</v>
      </c>
      <c r="E1261" s="488" t="str">
        <f t="shared" si="230"/>
        <v/>
      </c>
      <c r="F1261" s="197" t="str">
        <f t="shared" si="226"/>
        <v>否</v>
      </c>
      <c r="G1261" s="372" t="str">
        <f t="shared" si="231"/>
        <v>项</v>
      </c>
      <c r="H1261" s="372" t="str">
        <f t="shared" si="221"/>
        <v>224</v>
      </c>
      <c r="I1261" s="372" t="str">
        <f t="shared" si="222"/>
        <v>22407</v>
      </c>
    </row>
    <row r="1262" ht="33" hidden="1" customHeight="1" spans="1:9">
      <c r="A1262" s="341">
        <v>2240799</v>
      </c>
      <c r="B1262" s="336" t="s">
        <v>1757</v>
      </c>
      <c r="C1262" s="395">
        <v>0</v>
      </c>
      <c r="D1262" s="490">
        <f t="shared" si="229"/>
        <v>0</v>
      </c>
      <c r="E1262" s="488" t="str">
        <f t="shared" si="230"/>
        <v/>
      </c>
      <c r="F1262" s="197" t="str">
        <f t="shared" si="226"/>
        <v>否</v>
      </c>
      <c r="G1262" s="372" t="str">
        <f t="shared" si="231"/>
        <v>项</v>
      </c>
      <c r="H1262" s="372" t="str">
        <f t="shared" si="221"/>
        <v>224</v>
      </c>
      <c r="I1262" s="372" t="str">
        <f t="shared" si="222"/>
        <v>22407</v>
      </c>
    </row>
    <row r="1263" ht="33" hidden="1" customHeight="1" spans="1:9">
      <c r="A1263" s="341">
        <v>22499</v>
      </c>
      <c r="B1263" s="336" t="s">
        <v>1164</v>
      </c>
      <c r="C1263" s="337">
        <f>C1264</f>
        <v>0</v>
      </c>
      <c r="D1263" s="494">
        <f>D1264</f>
        <v>0</v>
      </c>
      <c r="E1263" s="488" t="str">
        <f t="shared" si="230"/>
        <v/>
      </c>
      <c r="F1263" s="197" t="str">
        <f t="shared" si="226"/>
        <v>否</v>
      </c>
      <c r="G1263" s="372" t="str">
        <f t="shared" si="231"/>
        <v>款</v>
      </c>
      <c r="H1263" s="372" t="str">
        <f t="shared" si="221"/>
        <v>224</v>
      </c>
      <c r="I1263" s="372" t="str">
        <f t="shared" si="222"/>
        <v>22499</v>
      </c>
    </row>
    <row r="1264" ht="33" hidden="1" customHeight="1" spans="1:9">
      <c r="A1264" s="336">
        <v>2249999</v>
      </c>
      <c r="B1264" s="336" t="s">
        <v>1758</v>
      </c>
      <c r="C1264" s="395"/>
      <c r="D1264" s="490">
        <f>ROUND(J1264-P1264,0)</f>
        <v>0</v>
      </c>
      <c r="E1264" s="488" t="str">
        <f t="shared" si="230"/>
        <v/>
      </c>
      <c r="F1264" s="197" t="str">
        <f t="shared" si="226"/>
        <v>否</v>
      </c>
      <c r="G1264" s="372" t="str">
        <f t="shared" si="231"/>
        <v>项</v>
      </c>
      <c r="H1264" s="372" t="str">
        <f t="shared" si="221"/>
        <v>224</v>
      </c>
      <c r="I1264" s="372" t="str">
        <f t="shared" si="222"/>
        <v>22499</v>
      </c>
    </row>
    <row r="1265" ht="33" customHeight="1" spans="1:9">
      <c r="A1265" s="349">
        <v>227</v>
      </c>
      <c r="B1265" s="331" t="s">
        <v>124</v>
      </c>
      <c r="C1265" s="388">
        <v>0</v>
      </c>
      <c r="D1265" s="504">
        <v>4300</v>
      </c>
      <c r="E1265" s="486" t="str">
        <f t="shared" si="230"/>
        <v/>
      </c>
      <c r="F1265" s="197" t="str">
        <f t="shared" si="226"/>
        <v>是</v>
      </c>
      <c r="G1265" s="372" t="str">
        <f t="shared" si="231"/>
        <v>类</v>
      </c>
      <c r="H1265" s="372" t="str">
        <f t="shared" si="221"/>
        <v>227</v>
      </c>
      <c r="I1265" s="372" t="str">
        <f t="shared" si="222"/>
        <v>227</v>
      </c>
    </row>
    <row r="1266" ht="33" customHeight="1" spans="1:7">
      <c r="A1266" s="349">
        <v>229</v>
      </c>
      <c r="B1266" s="331" t="s">
        <v>1645</v>
      </c>
      <c r="C1266" s="485">
        <f>SUM(C1267,C1269)</f>
        <v>580</v>
      </c>
      <c r="D1266" s="485">
        <f>SUM(D1267,D1269)</f>
        <v>18301</v>
      </c>
      <c r="E1266" s="488"/>
      <c r="F1266" s="197" t="str">
        <f t="shared" si="226"/>
        <v>是</v>
      </c>
      <c r="G1266" s="372" t="str">
        <f t="shared" si="231"/>
        <v>类</v>
      </c>
    </row>
    <row r="1267" ht="33" hidden="1" customHeight="1" spans="1:7">
      <c r="A1267" s="341">
        <v>22902</v>
      </c>
      <c r="B1267" s="336" t="s">
        <v>1171</v>
      </c>
      <c r="C1267" s="332">
        <f>SUM(C1268)</f>
        <v>0</v>
      </c>
      <c r="D1267" s="332">
        <f>SUM(D1268)</f>
        <v>0</v>
      </c>
      <c r="E1267" s="488" t="str">
        <f t="shared" ref="E1267:E1278" si="232">IF(C1267&lt;&gt;0,D1267/C1267-1,"")</f>
        <v/>
      </c>
      <c r="F1267" s="197" t="str">
        <f t="shared" si="226"/>
        <v>否</v>
      </c>
      <c r="G1267" s="372" t="str">
        <f t="shared" si="231"/>
        <v>款</v>
      </c>
    </row>
    <row r="1268" ht="17.4" hidden="1" spans="1:7">
      <c r="A1268" s="341">
        <v>2290201</v>
      </c>
      <c r="B1268" s="336" t="s">
        <v>1759</v>
      </c>
      <c r="C1268" s="395"/>
      <c r="D1268" s="490">
        <v>0</v>
      </c>
      <c r="E1268" s="488" t="str">
        <f t="shared" si="232"/>
        <v/>
      </c>
      <c r="F1268" s="197" t="str">
        <f t="shared" si="226"/>
        <v>否</v>
      </c>
      <c r="G1268" s="372" t="s">
        <v>1667</v>
      </c>
    </row>
    <row r="1269" ht="36" customHeight="1" spans="1:16383">
      <c r="A1269" s="341">
        <v>22999</v>
      </c>
      <c r="B1269" s="336" t="s">
        <v>1006</v>
      </c>
      <c r="C1269" s="485">
        <f>SUM(C1270)</f>
        <v>580</v>
      </c>
      <c r="D1269" s="485">
        <f>SUM(D1270)</f>
        <v>18301</v>
      </c>
      <c r="E1269" s="488">
        <f t="shared" si="232"/>
        <v>30.5534482758621</v>
      </c>
      <c r="F1269" s="197" t="str">
        <f t="shared" si="226"/>
        <v>是</v>
      </c>
      <c r="G1269" s="372" t="str">
        <f t="shared" ref="G1269:G1278" si="233">IF(LEN(A1269)=3,"类",IF(LEN(A1269)=5,"款","项"))</f>
        <v>款</v>
      </c>
      <c r="XEZ1269" s="341"/>
      <c r="XFA1269" s="336"/>
      <c r="XFB1269" s="509"/>
      <c r="XFC1269" s="510"/>
    </row>
    <row r="1270" ht="36" customHeight="1" spans="1:16383">
      <c r="A1270" s="341">
        <v>2299999</v>
      </c>
      <c r="B1270" s="336" t="s">
        <v>1760</v>
      </c>
      <c r="C1270" s="489">
        <v>580</v>
      </c>
      <c r="D1270" s="489">
        <v>18301</v>
      </c>
      <c r="E1270" s="488">
        <f t="shared" si="232"/>
        <v>30.5534482758621</v>
      </c>
      <c r="F1270" s="197" t="str">
        <f t="shared" si="226"/>
        <v>是</v>
      </c>
      <c r="G1270" s="372" t="s">
        <v>1667</v>
      </c>
      <c r="XEZ1270" s="341"/>
      <c r="XFA1270" s="336"/>
      <c r="XFB1270" s="509"/>
      <c r="XFC1270" s="510"/>
    </row>
    <row r="1271" ht="33" customHeight="1" spans="1:16383">
      <c r="A1271" s="349">
        <v>232</v>
      </c>
      <c r="B1271" s="331" t="s">
        <v>1646</v>
      </c>
      <c r="C1271" s="485">
        <f>C1272</f>
        <v>5431</v>
      </c>
      <c r="D1271" s="485">
        <f>D1272</f>
        <v>5646</v>
      </c>
      <c r="E1271" s="486">
        <f t="shared" si="232"/>
        <v>0.0395875529368441</v>
      </c>
      <c r="F1271" s="197" t="str">
        <f t="shared" si="226"/>
        <v>是</v>
      </c>
      <c r="G1271" s="372" t="str">
        <f t="shared" si="233"/>
        <v>类</v>
      </c>
      <c r="XEZ1271" s="349"/>
      <c r="XFA1271" s="331"/>
      <c r="XFB1271" s="332"/>
      <c r="XFC1271" s="511"/>
    </row>
    <row r="1272" ht="36" customHeight="1" spans="1:16383">
      <c r="A1272" s="341">
        <v>23203</v>
      </c>
      <c r="B1272" s="336" t="s">
        <v>1165</v>
      </c>
      <c r="C1272" s="487">
        <f>SUM(C1273:C1276)</f>
        <v>5431</v>
      </c>
      <c r="D1272" s="487">
        <f>SUM(D1273:D1276)</f>
        <v>5646</v>
      </c>
      <c r="E1272" s="488">
        <f t="shared" si="232"/>
        <v>0.0395875529368441</v>
      </c>
      <c r="F1272" s="197" t="str">
        <f t="shared" si="226"/>
        <v>是</v>
      </c>
      <c r="G1272" s="372" t="str">
        <f t="shared" si="233"/>
        <v>款</v>
      </c>
      <c r="XEV1272" s="341"/>
      <c r="XEW1272" s="336"/>
      <c r="XEX1272" s="509"/>
      <c r="XEY1272" s="510"/>
      <c r="XEZ1272" s="341"/>
      <c r="XFA1272" s="336"/>
      <c r="XFB1272" s="509"/>
      <c r="XFC1272" s="510"/>
    </row>
    <row r="1273" ht="36" customHeight="1" spans="1:16383">
      <c r="A1273" s="341">
        <v>2320301</v>
      </c>
      <c r="B1273" s="336" t="s">
        <v>1166</v>
      </c>
      <c r="C1273" s="388">
        <v>5431</v>
      </c>
      <c r="D1273" s="489">
        <v>5646</v>
      </c>
      <c r="E1273" s="488">
        <f t="shared" si="232"/>
        <v>0.0395875529368441</v>
      </c>
      <c r="F1273" s="197" t="str">
        <f t="shared" si="226"/>
        <v>是</v>
      </c>
      <c r="G1273" s="372" t="str">
        <f t="shared" si="233"/>
        <v>项</v>
      </c>
      <c r="XEV1273" s="341"/>
      <c r="XEW1273" s="336"/>
      <c r="XEX1273" s="509"/>
      <c r="XEY1273" s="510"/>
      <c r="XEZ1273" s="341"/>
      <c r="XFA1273" s="336"/>
      <c r="XFB1273" s="509"/>
      <c r="XFC1273" s="510"/>
    </row>
    <row r="1274" ht="17.4" hidden="1" spans="1:7">
      <c r="A1274" s="341">
        <v>2320302</v>
      </c>
      <c r="B1274" s="336" t="s">
        <v>1167</v>
      </c>
      <c r="C1274" s="395">
        <v>0</v>
      </c>
      <c r="D1274" s="490">
        <f t="shared" ref="D1274:D1276" si="234">ROUND(J1274-P1274,0)</f>
        <v>0</v>
      </c>
      <c r="E1274" s="488" t="str">
        <f t="shared" si="232"/>
        <v/>
      </c>
      <c r="F1274" s="197" t="str">
        <f t="shared" si="226"/>
        <v>否</v>
      </c>
      <c r="G1274" s="372" t="str">
        <f t="shared" si="233"/>
        <v>项</v>
      </c>
    </row>
    <row r="1275" ht="17.4" hidden="1" spans="1:7">
      <c r="A1275" s="341">
        <v>2320303</v>
      </c>
      <c r="B1275" s="336" t="s">
        <v>1168</v>
      </c>
      <c r="C1275" s="395">
        <v>0</v>
      </c>
      <c r="D1275" s="490">
        <f t="shared" si="234"/>
        <v>0</v>
      </c>
      <c r="E1275" s="488" t="str">
        <f t="shared" si="232"/>
        <v/>
      </c>
      <c r="F1275" s="197" t="str">
        <f t="shared" si="226"/>
        <v>否</v>
      </c>
      <c r="G1275" s="372" t="str">
        <f t="shared" si="233"/>
        <v>项</v>
      </c>
    </row>
    <row r="1276" ht="17.4" hidden="1" spans="1:7">
      <c r="A1276" s="341">
        <v>2320399</v>
      </c>
      <c r="B1276" s="336" t="s">
        <v>1169</v>
      </c>
      <c r="C1276" s="395"/>
      <c r="D1276" s="490">
        <f t="shared" si="234"/>
        <v>0</v>
      </c>
      <c r="E1276" s="488" t="str">
        <f t="shared" si="232"/>
        <v/>
      </c>
      <c r="F1276" s="197" t="str">
        <f t="shared" si="226"/>
        <v>否</v>
      </c>
      <c r="G1276" s="372" t="str">
        <f t="shared" si="233"/>
        <v>项</v>
      </c>
    </row>
    <row r="1277" ht="33" customHeight="1" spans="1:16383">
      <c r="A1277" s="349">
        <v>233</v>
      </c>
      <c r="B1277" s="331" t="s">
        <v>1647</v>
      </c>
      <c r="C1277" s="485">
        <f>C1278</f>
        <v>52</v>
      </c>
      <c r="D1277" s="485">
        <f>D1278</f>
        <v>15</v>
      </c>
      <c r="E1277" s="486">
        <f t="shared" si="232"/>
        <v>-0.711538461538462</v>
      </c>
      <c r="F1277" s="197" t="str">
        <f t="shared" si="226"/>
        <v>是</v>
      </c>
      <c r="G1277" s="372" t="str">
        <f t="shared" si="233"/>
        <v>类</v>
      </c>
      <c r="XEV1277" s="349"/>
      <c r="XEW1277" s="331"/>
      <c r="XEX1277" s="332"/>
      <c r="XEY1277" s="511"/>
      <c r="XEZ1277" s="349"/>
      <c r="XFA1277" s="331"/>
      <c r="XFB1277" s="332"/>
      <c r="XFC1277" s="511"/>
    </row>
    <row r="1278" ht="36" customHeight="1" spans="1:16383">
      <c r="A1278" s="341">
        <v>2330301</v>
      </c>
      <c r="B1278" s="336" t="s">
        <v>1170</v>
      </c>
      <c r="C1278" s="388">
        <v>52</v>
      </c>
      <c r="D1278" s="489">
        <v>15</v>
      </c>
      <c r="E1278" s="488">
        <f t="shared" si="232"/>
        <v>-0.711538461538462</v>
      </c>
      <c r="F1278" s="197" t="str">
        <f t="shared" si="226"/>
        <v>是</v>
      </c>
      <c r="G1278" s="372" t="str">
        <f t="shared" si="233"/>
        <v>项</v>
      </c>
      <c r="XER1278" s="341"/>
      <c r="XES1278" s="336"/>
      <c r="XET1278" s="509"/>
      <c r="XEU1278" s="510"/>
      <c r="XEV1278" s="341"/>
      <c r="XEW1278" s="336"/>
      <c r="XEX1278" s="509"/>
      <c r="XEY1278" s="510"/>
      <c r="XEZ1278" s="341"/>
      <c r="XFA1278" s="336"/>
      <c r="XFB1278" s="509"/>
      <c r="XFC1278" s="510"/>
    </row>
    <row r="1279" ht="36" customHeight="1" spans="1:16383">
      <c r="A1279" s="341"/>
      <c r="B1279" s="336"/>
      <c r="C1279" s="489"/>
      <c r="D1279" s="489"/>
      <c r="E1279" s="505"/>
      <c r="F1279" s="197" t="str">
        <f t="shared" si="226"/>
        <v>是</v>
      </c>
      <c r="XER1279" s="341"/>
      <c r="XES1279" s="336"/>
      <c r="XET1279" s="509"/>
      <c r="XEU1279" s="510"/>
      <c r="XEV1279" s="341"/>
      <c r="XEW1279" s="336"/>
      <c r="XEX1279" s="509"/>
      <c r="XEY1279" s="510"/>
      <c r="XEZ1279" s="341"/>
      <c r="XFA1279" s="336"/>
      <c r="XFB1279" s="509"/>
      <c r="XFC1279" s="510"/>
    </row>
    <row r="1280" ht="33" customHeight="1" spans="1:16383">
      <c r="A1280" s="506"/>
      <c r="B1280" s="507" t="s">
        <v>1172</v>
      </c>
      <c r="C1280" s="508">
        <f>SUM(C1266,C1277,C1271,C1265,C1216,C1171,C1151,C1106,C1096,C1069,C1049,C985,C933,C825,C802,C731,C650,C522,C465,C409,C357,C267,C248,C245,C4)</f>
        <v>353182</v>
      </c>
      <c r="D1280" s="508">
        <f>SUM(D1266,D1277,D1271,D1265,D1216,D1171,D1151,D1106,D1096,D1069,D1049,D985,D933,D825,D802,D731,D650,D522,D465,D409,D357,D267,D248,D245,D4)</f>
        <v>425400</v>
      </c>
      <c r="E1280" s="486">
        <f>IF(C1280&lt;&gt;0,D1280/C1280-1,"")</f>
        <v>0.204478144412796</v>
      </c>
      <c r="F1280" s="197" t="str">
        <f t="shared" si="226"/>
        <v>是</v>
      </c>
      <c r="XER1280" s="349"/>
      <c r="XES1280" s="331"/>
      <c r="XET1280" s="332"/>
      <c r="XEU1280" s="511"/>
      <c r="XEV1280" s="349"/>
      <c r="XEW1280" s="331"/>
      <c r="XEX1280" s="332"/>
      <c r="XEY1280" s="511"/>
      <c r="XEZ1280" s="349"/>
      <c r="XFA1280" s="331"/>
      <c r="XFB1280" s="332"/>
      <c r="XFC1280" s="511"/>
    </row>
  </sheetData>
  <autoFilter ref="A3:P1280">
    <filterColumn colId="5">
      <customFilters>
        <customFilter operator="equal" val=""/>
        <customFilter operator="equal" val="是"/>
      </customFilters>
    </filterColumn>
    <extLst/>
  </autoFilter>
  <mergeCells count="1">
    <mergeCell ref="B1:E1"/>
  </mergeCells>
  <conditionalFormatting sqref="F4">
    <cfRule type="cellIs" dxfId="5" priority="1241" stopIfTrue="1" operator="lessThan">
      <formula>0</formula>
    </cfRule>
  </conditionalFormatting>
  <conditionalFormatting sqref="F5">
    <cfRule type="cellIs" dxfId="5" priority="1240" stopIfTrue="1" operator="lessThan">
      <formula>0</formula>
    </cfRule>
  </conditionalFormatting>
  <conditionalFormatting sqref="F6">
    <cfRule type="cellIs" dxfId="5" priority="1239" stopIfTrue="1" operator="lessThan">
      <formula>0</formula>
    </cfRule>
  </conditionalFormatting>
  <conditionalFormatting sqref="F7">
    <cfRule type="cellIs" dxfId="5" priority="1238" stopIfTrue="1" operator="lessThan">
      <formula>0</formula>
    </cfRule>
  </conditionalFormatting>
  <conditionalFormatting sqref="F8">
    <cfRule type="cellIs" dxfId="5" priority="1237" stopIfTrue="1" operator="lessThan">
      <formula>0</formula>
    </cfRule>
  </conditionalFormatting>
  <conditionalFormatting sqref="F9">
    <cfRule type="cellIs" dxfId="5" priority="1236" stopIfTrue="1" operator="lessThan">
      <formula>0</formula>
    </cfRule>
  </conditionalFormatting>
  <conditionalFormatting sqref="F10">
    <cfRule type="cellIs" dxfId="5" priority="1235" stopIfTrue="1" operator="lessThan">
      <formula>0</formula>
    </cfRule>
  </conditionalFormatting>
  <conditionalFormatting sqref="F11">
    <cfRule type="cellIs" dxfId="5" priority="1234" stopIfTrue="1" operator="lessThan">
      <formula>0</formula>
    </cfRule>
  </conditionalFormatting>
  <conditionalFormatting sqref="F12">
    <cfRule type="cellIs" dxfId="5" priority="1233" stopIfTrue="1" operator="lessThan">
      <formula>0</formula>
    </cfRule>
  </conditionalFormatting>
  <conditionalFormatting sqref="F13">
    <cfRule type="cellIs" dxfId="5" priority="1232" stopIfTrue="1" operator="lessThan">
      <formula>0</formula>
    </cfRule>
  </conditionalFormatting>
  <conditionalFormatting sqref="F14">
    <cfRule type="cellIs" dxfId="5" priority="1231" stopIfTrue="1" operator="lessThan">
      <formula>0</formula>
    </cfRule>
  </conditionalFormatting>
  <conditionalFormatting sqref="F15">
    <cfRule type="cellIs" dxfId="5" priority="1230" stopIfTrue="1" operator="lessThan">
      <formula>0</formula>
    </cfRule>
  </conditionalFormatting>
  <conditionalFormatting sqref="F16">
    <cfRule type="cellIs" dxfId="5" priority="1229" stopIfTrue="1" operator="lessThan">
      <formula>0</formula>
    </cfRule>
  </conditionalFormatting>
  <conditionalFormatting sqref="F17">
    <cfRule type="cellIs" dxfId="5" priority="1228" stopIfTrue="1" operator="lessThan">
      <formula>0</formula>
    </cfRule>
  </conditionalFormatting>
  <conditionalFormatting sqref="F18">
    <cfRule type="cellIs" dxfId="5" priority="1227" stopIfTrue="1" operator="lessThan">
      <formula>0</formula>
    </cfRule>
  </conditionalFormatting>
  <conditionalFormatting sqref="F19">
    <cfRule type="cellIs" dxfId="5" priority="1226" stopIfTrue="1" operator="lessThan">
      <formula>0</formula>
    </cfRule>
  </conditionalFormatting>
  <conditionalFormatting sqref="F20">
    <cfRule type="cellIs" dxfId="5" priority="1225" stopIfTrue="1" operator="lessThan">
      <formula>0</formula>
    </cfRule>
  </conditionalFormatting>
  <conditionalFormatting sqref="F21">
    <cfRule type="cellIs" dxfId="5" priority="1224" stopIfTrue="1" operator="lessThan">
      <formula>0</formula>
    </cfRule>
  </conditionalFormatting>
  <conditionalFormatting sqref="F22">
    <cfRule type="cellIs" dxfId="5" priority="1223" stopIfTrue="1" operator="lessThan">
      <formula>0</formula>
    </cfRule>
  </conditionalFormatting>
  <conditionalFormatting sqref="F23">
    <cfRule type="cellIs" dxfId="5" priority="1222" stopIfTrue="1" operator="lessThan">
      <formula>0</formula>
    </cfRule>
  </conditionalFormatting>
  <conditionalFormatting sqref="F24">
    <cfRule type="cellIs" dxfId="5" priority="1221" stopIfTrue="1" operator="lessThan">
      <formula>0</formula>
    </cfRule>
  </conditionalFormatting>
  <conditionalFormatting sqref="F25">
    <cfRule type="cellIs" dxfId="5" priority="1220" stopIfTrue="1" operator="lessThan">
      <formula>0</formula>
    </cfRule>
  </conditionalFormatting>
  <conditionalFormatting sqref="F26">
    <cfRule type="cellIs" dxfId="5" priority="1219" stopIfTrue="1" operator="lessThan">
      <formula>0</formula>
    </cfRule>
  </conditionalFormatting>
  <conditionalFormatting sqref="F27">
    <cfRule type="cellIs" dxfId="5" priority="1218" stopIfTrue="1" operator="lessThan">
      <formula>0</formula>
    </cfRule>
  </conditionalFormatting>
  <conditionalFormatting sqref="F28">
    <cfRule type="cellIs" dxfId="5" priority="1217" stopIfTrue="1" operator="lessThan">
      <formula>0</formula>
    </cfRule>
  </conditionalFormatting>
  <conditionalFormatting sqref="F29">
    <cfRule type="cellIs" dxfId="5" priority="1216" stopIfTrue="1" operator="lessThan">
      <formula>0</formula>
    </cfRule>
  </conditionalFormatting>
  <conditionalFormatting sqref="F30">
    <cfRule type="cellIs" dxfId="5" priority="1215" stopIfTrue="1" operator="lessThan">
      <formula>0</formula>
    </cfRule>
  </conditionalFormatting>
  <conditionalFormatting sqref="F31">
    <cfRule type="cellIs" dxfId="5" priority="1214" stopIfTrue="1" operator="lessThan">
      <formula>0</formula>
    </cfRule>
  </conditionalFormatting>
  <conditionalFormatting sqref="F32">
    <cfRule type="cellIs" dxfId="5" priority="1213" stopIfTrue="1" operator="lessThan">
      <formula>0</formula>
    </cfRule>
  </conditionalFormatting>
  <conditionalFormatting sqref="F33">
    <cfRule type="cellIs" dxfId="5" priority="1212" stopIfTrue="1" operator="lessThan">
      <formula>0</formula>
    </cfRule>
  </conditionalFormatting>
  <conditionalFormatting sqref="F34">
    <cfRule type="cellIs" dxfId="5" priority="1211" stopIfTrue="1" operator="lessThan">
      <formula>0</formula>
    </cfRule>
  </conditionalFormatting>
  <conditionalFormatting sqref="F35">
    <cfRule type="cellIs" dxfId="5" priority="1210" stopIfTrue="1" operator="lessThan">
      <formula>0</formula>
    </cfRule>
  </conditionalFormatting>
  <conditionalFormatting sqref="F36">
    <cfRule type="cellIs" dxfId="5" priority="1209" stopIfTrue="1" operator="lessThan">
      <formula>0</formula>
    </cfRule>
  </conditionalFormatting>
  <conditionalFormatting sqref="F37">
    <cfRule type="cellIs" dxfId="5" priority="1208" stopIfTrue="1" operator="lessThan">
      <formula>0</formula>
    </cfRule>
  </conditionalFormatting>
  <conditionalFormatting sqref="F38">
    <cfRule type="cellIs" dxfId="5" priority="1207" stopIfTrue="1" operator="lessThan">
      <formula>0</formula>
    </cfRule>
  </conditionalFormatting>
  <conditionalFormatting sqref="F39">
    <cfRule type="cellIs" dxfId="5" priority="1206" stopIfTrue="1" operator="lessThan">
      <formula>0</formula>
    </cfRule>
  </conditionalFormatting>
  <conditionalFormatting sqref="F40">
    <cfRule type="cellIs" dxfId="5" priority="1205" stopIfTrue="1" operator="lessThan">
      <formula>0</formula>
    </cfRule>
  </conditionalFormatting>
  <conditionalFormatting sqref="F41">
    <cfRule type="cellIs" dxfId="5" priority="1204" stopIfTrue="1" operator="lessThan">
      <formula>0</formula>
    </cfRule>
  </conditionalFormatting>
  <conditionalFormatting sqref="F42">
    <cfRule type="cellIs" dxfId="5" priority="1203" stopIfTrue="1" operator="lessThan">
      <formula>0</formula>
    </cfRule>
  </conditionalFormatting>
  <conditionalFormatting sqref="F43">
    <cfRule type="cellIs" dxfId="5" priority="1202" stopIfTrue="1" operator="lessThan">
      <formula>0</formula>
    </cfRule>
  </conditionalFormatting>
  <conditionalFormatting sqref="F44">
    <cfRule type="cellIs" dxfId="5" priority="1201" stopIfTrue="1" operator="lessThan">
      <formula>0</formula>
    </cfRule>
  </conditionalFormatting>
  <conditionalFormatting sqref="F45">
    <cfRule type="cellIs" dxfId="5" priority="1200" stopIfTrue="1" operator="lessThan">
      <formula>0</formula>
    </cfRule>
  </conditionalFormatting>
  <conditionalFormatting sqref="F46">
    <cfRule type="cellIs" dxfId="5" priority="1199" stopIfTrue="1" operator="lessThan">
      <formula>0</formula>
    </cfRule>
  </conditionalFormatting>
  <conditionalFormatting sqref="F47">
    <cfRule type="cellIs" dxfId="5" priority="1198" stopIfTrue="1" operator="lessThan">
      <formula>0</formula>
    </cfRule>
  </conditionalFormatting>
  <conditionalFormatting sqref="F48">
    <cfRule type="cellIs" dxfId="5" priority="1197" stopIfTrue="1" operator="lessThan">
      <formula>0</formula>
    </cfRule>
  </conditionalFormatting>
  <conditionalFormatting sqref="F49">
    <cfRule type="cellIs" dxfId="5" priority="1196" stopIfTrue="1" operator="lessThan">
      <formula>0</formula>
    </cfRule>
  </conditionalFormatting>
  <conditionalFormatting sqref="F50">
    <cfRule type="cellIs" dxfId="5" priority="1195" stopIfTrue="1" operator="lessThan">
      <formula>0</formula>
    </cfRule>
  </conditionalFormatting>
  <conditionalFormatting sqref="F51">
    <cfRule type="cellIs" dxfId="5" priority="1194" stopIfTrue="1" operator="lessThan">
      <formula>0</formula>
    </cfRule>
  </conditionalFormatting>
  <conditionalFormatting sqref="F52">
    <cfRule type="cellIs" dxfId="5" priority="1193" stopIfTrue="1" operator="lessThan">
      <formula>0</formula>
    </cfRule>
  </conditionalFormatting>
  <conditionalFormatting sqref="F53">
    <cfRule type="cellIs" dxfId="5" priority="1192" stopIfTrue="1" operator="lessThan">
      <formula>0</formula>
    </cfRule>
  </conditionalFormatting>
  <conditionalFormatting sqref="F54">
    <cfRule type="cellIs" dxfId="5" priority="1191" stopIfTrue="1" operator="lessThan">
      <formula>0</formula>
    </cfRule>
  </conditionalFormatting>
  <conditionalFormatting sqref="F55">
    <cfRule type="cellIs" dxfId="5" priority="1190" stopIfTrue="1" operator="lessThan">
      <formula>0</formula>
    </cfRule>
  </conditionalFormatting>
  <conditionalFormatting sqref="F56">
    <cfRule type="cellIs" dxfId="5" priority="1189" stopIfTrue="1" operator="lessThan">
      <formula>0</formula>
    </cfRule>
  </conditionalFormatting>
  <conditionalFormatting sqref="F57">
    <cfRule type="cellIs" dxfId="5" priority="1188" stopIfTrue="1" operator="lessThan">
      <formula>0</formula>
    </cfRule>
  </conditionalFormatting>
  <conditionalFormatting sqref="F58">
    <cfRule type="cellIs" dxfId="5" priority="1187" stopIfTrue="1" operator="lessThan">
      <formula>0</formula>
    </cfRule>
  </conditionalFormatting>
  <conditionalFormatting sqref="F59">
    <cfRule type="cellIs" dxfId="5" priority="1186" stopIfTrue="1" operator="lessThan">
      <formula>0</formula>
    </cfRule>
  </conditionalFormatting>
  <conditionalFormatting sqref="F60">
    <cfRule type="cellIs" dxfId="5" priority="1185" stopIfTrue="1" operator="lessThan">
      <formula>0</formula>
    </cfRule>
  </conditionalFormatting>
  <conditionalFormatting sqref="F61">
    <cfRule type="cellIs" dxfId="5" priority="1184" stopIfTrue="1" operator="lessThan">
      <formula>0</formula>
    </cfRule>
  </conditionalFormatting>
  <conditionalFormatting sqref="F62">
    <cfRule type="cellIs" dxfId="5" priority="1183" stopIfTrue="1" operator="lessThan">
      <formula>0</formula>
    </cfRule>
  </conditionalFormatting>
  <conditionalFormatting sqref="F63">
    <cfRule type="cellIs" dxfId="5" priority="1182" stopIfTrue="1" operator="lessThan">
      <formula>0</formula>
    </cfRule>
  </conditionalFormatting>
  <conditionalFormatting sqref="F64">
    <cfRule type="cellIs" dxfId="5" priority="1181" stopIfTrue="1" operator="lessThan">
      <formula>0</formula>
    </cfRule>
  </conditionalFormatting>
  <conditionalFormatting sqref="F65">
    <cfRule type="cellIs" dxfId="5" priority="1180" stopIfTrue="1" operator="lessThan">
      <formula>0</formula>
    </cfRule>
  </conditionalFormatting>
  <conditionalFormatting sqref="F66">
    <cfRule type="cellIs" dxfId="5" priority="1179" stopIfTrue="1" operator="lessThan">
      <formula>0</formula>
    </cfRule>
  </conditionalFormatting>
  <conditionalFormatting sqref="F67">
    <cfRule type="cellIs" dxfId="5" priority="1178" stopIfTrue="1" operator="lessThan">
      <formula>0</formula>
    </cfRule>
  </conditionalFormatting>
  <conditionalFormatting sqref="F68">
    <cfRule type="cellIs" dxfId="5" priority="1177" stopIfTrue="1" operator="lessThan">
      <formula>0</formula>
    </cfRule>
  </conditionalFormatting>
  <conditionalFormatting sqref="F69">
    <cfRule type="cellIs" dxfId="5" priority="1176" stopIfTrue="1" operator="lessThan">
      <formula>0</formula>
    </cfRule>
  </conditionalFormatting>
  <conditionalFormatting sqref="F70">
    <cfRule type="cellIs" dxfId="5" priority="1175" stopIfTrue="1" operator="lessThan">
      <formula>0</formula>
    </cfRule>
  </conditionalFormatting>
  <conditionalFormatting sqref="F71">
    <cfRule type="cellIs" dxfId="5" priority="1174" stopIfTrue="1" operator="lessThan">
      <formula>0</formula>
    </cfRule>
  </conditionalFormatting>
  <conditionalFormatting sqref="F72">
    <cfRule type="cellIs" dxfId="5" priority="1173" stopIfTrue="1" operator="lessThan">
      <formula>0</formula>
    </cfRule>
  </conditionalFormatting>
  <conditionalFormatting sqref="F73">
    <cfRule type="cellIs" dxfId="5" priority="1172" stopIfTrue="1" operator="lessThan">
      <formula>0</formula>
    </cfRule>
  </conditionalFormatting>
  <conditionalFormatting sqref="F74">
    <cfRule type="cellIs" dxfId="5" priority="1171" stopIfTrue="1" operator="lessThan">
      <formula>0</formula>
    </cfRule>
  </conditionalFormatting>
  <conditionalFormatting sqref="F75">
    <cfRule type="cellIs" dxfId="5" priority="1170" stopIfTrue="1" operator="lessThan">
      <formula>0</formula>
    </cfRule>
  </conditionalFormatting>
  <conditionalFormatting sqref="F76">
    <cfRule type="cellIs" dxfId="5" priority="1169" stopIfTrue="1" operator="lessThan">
      <formula>0</formula>
    </cfRule>
  </conditionalFormatting>
  <conditionalFormatting sqref="F77">
    <cfRule type="cellIs" dxfId="5" priority="1168" stopIfTrue="1" operator="lessThan">
      <formula>0</formula>
    </cfRule>
  </conditionalFormatting>
  <conditionalFormatting sqref="F78">
    <cfRule type="cellIs" dxfId="5" priority="1167" stopIfTrue="1" operator="lessThan">
      <formula>0</formula>
    </cfRule>
  </conditionalFormatting>
  <conditionalFormatting sqref="F79">
    <cfRule type="cellIs" dxfId="5" priority="1166" stopIfTrue="1" operator="lessThan">
      <formula>0</formula>
    </cfRule>
  </conditionalFormatting>
  <conditionalFormatting sqref="F80">
    <cfRule type="cellIs" dxfId="5" priority="1165" stopIfTrue="1" operator="lessThan">
      <formula>0</formula>
    </cfRule>
  </conditionalFormatting>
  <conditionalFormatting sqref="F81">
    <cfRule type="cellIs" dxfId="5" priority="1164" stopIfTrue="1" operator="lessThan">
      <formula>0</formula>
    </cfRule>
  </conditionalFormatting>
  <conditionalFormatting sqref="F82">
    <cfRule type="cellIs" dxfId="5" priority="1163" stopIfTrue="1" operator="lessThan">
      <formula>0</formula>
    </cfRule>
  </conditionalFormatting>
  <conditionalFormatting sqref="F83">
    <cfRule type="cellIs" dxfId="5" priority="1162" stopIfTrue="1" operator="lessThan">
      <formula>0</formula>
    </cfRule>
  </conditionalFormatting>
  <conditionalFormatting sqref="F84">
    <cfRule type="cellIs" dxfId="5" priority="1161" stopIfTrue="1" operator="lessThan">
      <formula>0</formula>
    </cfRule>
  </conditionalFormatting>
  <conditionalFormatting sqref="F85">
    <cfRule type="cellIs" dxfId="5" priority="1160" stopIfTrue="1" operator="lessThan">
      <formula>0</formula>
    </cfRule>
  </conditionalFormatting>
  <conditionalFormatting sqref="F86">
    <cfRule type="cellIs" dxfId="5" priority="1159" stopIfTrue="1" operator="lessThan">
      <formula>0</formula>
    </cfRule>
  </conditionalFormatting>
  <conditionalFormatting sqref="F87">
    <cfRule type="cellIs" dxfId="5" priority="1158" stopIfTrue="1" operator="lessThan">
      <formula>0</formula>
    </cfRule>
  </conditionalFormatting>
  <conditionalFormatting sqref="F88">
    <cfRule type="cellIs" dxfId="5" priority="1157" stopIfTrue="1" operator="lessThan">
      <formula>0</formula>
    </cfRule>
  </conditionalFormatting>
  <conditionalFormatting sqref="F89">
    <cfRule type="cellIs" dxfId="5" priority="1156" stopIfTrue="1" operator="lessThan">
      <formula>0</formula>
    </cfRule>
  </conditionalFormatting>
  <conditionalFormatting sqref="F90">
    <cfRule type="cellIs" dxfId="5" priority="1155" stopIfTrue="1" operator="lessThan">
      <formula>0</formula>
    </cfRule>
  </conditionalFormatting>
  <conditionalFormatting sqref="F91">
    <cfRule type="cellIs" dxfId="5" priority="1154" stopIfTrue="1" operator="lessThan">
      <formula>0</formula>
    </cfRule>
  </conditionalFormatting>
  <conditionalFormatting sqref="F92">
    <cfRule type="cellIs" dxfId="5" priority="1153" stopIfTrue="1" operator="lessThan">
      <formula>0</formula>
    </cfRule>
  </conditionalFormatting>
  <conditionalFormatting sqref="F93">
    <cfRule type="cellIs" dxfId="5" priority="1152" stopIfTrue="1" operator="lessThan">
      <formula>0</formula>
    </cfRule>
  </conditionalFormatting>
  <conditionalFormatting sqref="F94">
    <cfRule type="cellIs" dxfId="5" priority="1151" stopIfTrue="1" operator="lessThan">
      <formula>0</formula>
    </cfRule>
  </conditionalFormatting>
  <conditionalFormatting sqref="F95">
    <cfRule type="cellIs" dxfId="5" priority="1150" stopIfTrue="1" operator="lessThan">
      <formula>0</formula>
    </cfRule>
  </conditionalFormatting>
  <conditionalFormatting sqref="F96">
    <cfRule type="cellIs" dxfId="5" priority="1149" stopIfTrue="1" operator="lessThan">
      <formula>0</formula>
    </cfRule>
  </conditionalFormatting>
  <conditionalFormatting sqref="F97">
    <cfRule type="cellIs" dxfId="5" priority="1148" stopIfTrue="1" operator="lessThan">
      <formula>0</formula>
    </cfRule>
  </conditionalFormatting>
  <conditionalFormatting sqref="F98">
    <cfRule type="cellIs" dxfId="5" priority="1147" stopIfTrue="1" operator="lessThan">
      <formula>0</formula>
    </cfRule>
  </conditionalFormatting>
  <conditionalFormatting sqref="F99">
    <cfRule type="cellIs" dxfId="5" priority="1146" stopIfTrue="1" operator="lessThan">
      <formula>0</formula>
    </cfRule>
  </conditionalFormatting>
  <conditionalFormatting sqref="F100">
    <cfRule type="cellIs" dxfId="5" priority="1145" stopIfTrue="1" operator="lessThan">
      <formula>0</formula>
    </cfRule>
  </conditionalFormatting>
  <conditionalFormatting sqref="F101">
    <cfRule type="cellIs" dxfId="5" priority="1144" stopIfTrue="1" operator="lessThan">
      <formula>0</formula>
    </cfRule>
  </conditionalFormatting>
  <conditionalFormatting sqref="F102">
    <cfRule type="cellIs" dxfId="5" priority="1143" stopIfTrue="1" operator="lessThan">
      <formula>0</formula>
    </cfRule>
  </conditionalFormatting>
  <conditionalFormatting sqref="F103">
    <cfRule type="cellIs" dxfId="5" priority="1142" stopIfTrue="1" operator="lessThan">
      <formula>0</formula>
    </cfRule>
  </conditionalFormatting>
  <conditionalFormatting sqref="F104">
    <cfRule type="cellIs" dxfId="5" priority="1141" stopIfTrue="1" operator="lessThan">
      <formula>0</formula>
    </cfRule>
  </conditionalFormatting>
  <conditionalFormatting sqref="F105">
    <cfRule type="cellIs" dxfId="5" priority="1140" stopIfTrue="1" operator="lessThan">
      <formula>0</formula>
    </cfRule>
  </conditionalFormatting>
  <conditionalFormatting sqref="F106">
    <cfRule type="cellIs" dxfId="5" priority="1139" stopIfTrue="1" operator="lessThan">
      <formula>0</formula>
    </cfRule>
  </conditionalFormatting>
  <conditionalFormatting sqref="F107">
    <cfRule type="cellIs" dxfId="5" priority="1138" stopIfTrue="1" operator="lessThan">
      <formula>0</formula>
    </cfRule>
  </conditionalFormatting>
  <conditionalFormatting sqref="F108">
    <cfRule type="cellIs" dxfId="5" priority="1137" stopIfTrue="1" operator="lessThan">
      <formula>0</formula>
    </cfRule>
  </conditionalFormatting>
  <conditionalFormatting sqref="F109">
    <cfRule type="cellIs" dxfId="5" priority="1136" stopIfTrue="1" operator="lessThan">
      <formula>0</formula>
    </cfRule>
  </conditionalFormatting>
  <conditionalFormatting sqref="F110">
    <cfRule type="cellIs" dxfId="5" priority="1135" stopIfTrue="1" operator="lessThan">
      <formula>0</formula>
    </cfRule>
  </conditionalFormatting>
  <conditionalFormatting sqref="F111">
    <cfRule type="cellIs" dxfId="5" priority="1134" stopIfTrue="1" operator="lessThan">
      <formula>0</formula>
    </cfRule>
  </conditionalFormatting>
  <conditionalFormatting sqref="F112">
    <cfRule type="cellIs" dxfId="5" priority="1133" stopIfTrue="1" operator="lessThan">
      <formula>0</formula>
    </cfRule>
  </conditionalFormatting>
  <conditionalFormatting sqref="F113">
    <cfRule type="cellIs" dxfId="5" priority="1132" stopIfTrue="1" operator="lessThan">
      <formula>0</formula>
    </cfRule>
  </conditionalFormatting>
  <conditionalFormatting sqref="F114">
    <cfRule type="cellIs" dxfId="5" priority="1131" stopIfTrue="1" operator="lessThan">
      <formula>0</formula>
    </cfRule>
  </conditionalFormatting>
  <conditionalFormatting sqref="F115">
    <cfRule type="cellIs" dxfId="5" priority="1130" stopIfTrue="1" operator="lessThan">
      <formula>0</formula>
    </cfRule>
  </conditionalFormatting>
  <conditionalFormatting sqref="F116">
    <cfRule type="cellIs" dxfId="5" priority="1129" stopIfTrue="1" operator="lessThan">
      <formula>0</formula>
    </cfRule>
  </conditionalFormatting>
  <conditionalFormatting sqref="F117">
    <cfRule type="cellIs" dxfId="5" priority="1128" stopIfTrue="1" operator="lessThan">
      <formula>0</formula>
    </cfRule>
  </conditionalFormatting>
  <conditionalFormatting sqref="F118">
    <cfRule type="cellIs" dxfId="5" priority="1127" stopIfTrue="1" operator="lessThan">
      <formula>0</formula>
    </cfRule>
  </conditionalFormatting>
  <conditionalFormatting sqref="F119">
    <cfRule type="cellIs" dxfId="5" priority="1126" stopIfTrue="1" operator="lessThan">
      <formula>0</formula>
    </cfRule>
  </conditionalFormatting>
  <conditionalFormatting sqref="F120">
    <cfRule type="cellIs" dxfId="5" priority="1125" stopIfTrue="1" operator="lessThan">
      <formula>0</formula>
    </cfRule>
  </conditionalFormatting>
  <conditionalFormatting sqref="F121">
    <cfRule type="cellIs" dxfId="5" priority="1124" stopIfTrue="1" operator="lessThan">
      <formula>0</formula>
    </cfRule>
  </conditionalFormatting>
  <conditionalFormatting sqref="F122">
    <cfRule type="cellIs" dxfId="5" priority="1123" stopIfTrue="1" operator="lessThan">
      <formula>0</formula>
    </cfRule>
  </conditionalFormatting>
  <conditionalFormatting sqref="F123">
    <cfRule type="cellIs" dxfId="5" priority="1122" stopIfTrue="1" operator="lessThan">
      <formula>0</formula>
    </cfRule>
  </conditionalFormatting>
  <conditionalFormatting sqref="F124">
    <cfRule type="cellIs" dxfId="5" priority="1121" stopIfTrue="1" operator="lessThan">
      <formula>0</formula>
    </cfRule>
  </conditionalFormatting>
  <conditionalFormatting sqref="F125">
    <cfRule type="cellIs" dxfId="5" priority="1120" stopIfTrue="1" operator="lessThan">
      <formula>0</formula>
    </cfRule>
  </conditionalFormatting>
  <conditionalFormatting sqref="F126">
    <cfRule type="cellIs" dxfId="5" priority="1119" stopIfTrue="1" operator="lessThan">
      <formula>0</formula>
    </cfRule>
  </conditionalFormatting>
  <conditionalFormatting sqref="F127">
    <cfRule type="cellIs" dxfId="5" priority="1118" stopIfTrue="1" operator="lessThan">
      <formula>0</formula>
    </cfRule>
  </conditionalFormatting>
  <conditionalFormatting sqref="F128">
    <cfRule type="cellIs" dxfId="5" priority="1117" stopIfTrue="1" operator="lessThan">
      <formula>0</formula>
    </cfRule>
  </conditionalFormatting>
  <conditionalFormatting sqref="F129">
    <cfRule type="cellIs" dxfId="5" priority="1116" stopIfTrue="1" operator="lessThan">
      <formula>0</formula>
    </cfRule>
  </conditionalFormatting>
  <conditionalFormatting sqref="F130">
    <cfRule type="cellIs" dxfId="5" priority="1115" stopIfTrue="1" operator="lessThan">
      <formula>0</formula>
    </cfRule>
  </conditionalFormatting>
  <conditionalFormatting sqref="F131">
    <cfRule type="cellIs" dxfId="5" priority="1114" stopIfTrue="1" operator="lessThan">
      <formula>0</formula>
    </cfRule>
  </conditionalFormatting>
  <conditionalFormatting sqref="F132">
    <cfRule type="cellIs" dxfId="5" priority="1113" stopIfTrue="1" operator="lessThan">
      <formula>0</formula>
    </cfRule>
  </conditionalFormatting>
  <conditionalFormatting sqref="F133">
    <cfRule type="cellIs" dxfId="5" priority="1112" stopIfTrue="1" operator="lessThan">
      <formula>0</formula>
    </cfRule>
  </conditionalFormatting>
  <conditionalFormatting sqref="F134">
    <cfRule type="cellIs" dxfId="5" priority="1111" stopIfTrue="1" operator="lessThan">
      <formula>0</formula>
    </cfRule>
  </conditionalFormatting>
  <conditionalFormatting sqref="F135">
    <cfRule type="cellIs" dxfId="5" priority="1110" stopIfTrue="1" operator="lessThan">
      <formula>0</formula>
    </cfRule>
  </conditionalFormatting>
  <conditionalFormatting sqref="F136">
    <cfRule type="cellIs" dxfId="5" priority="1109" stopIfTrue="1" operator="lessThan">
      <formula>0</formula>
    </cfRule>
  </conditionalFormatting>
  <conditionalFormatting sqref="F137">
    <cfRule type="cellIs" dxfId="5" priority="1108" stopIfTrue="1" operator="lessThan">
      <formula>0</formula>
    </cfRule>
  </conditionalFormatting>
  <conditionalFormatting sqref="F138">
    <cfRule type="cellIs" dxfId="5" priority="1107" stopIfTrue="1" operator="lessThan">
      <formula>0</formula>
    </cfRule>
  </conditionalFormatting>
  <conditionalFormatting sqref="F139">
    <cfRule type="cellIs" dxfId="5" priority="1106" stopIfTrue="1" operator="lessThan">
      <formula>0</formula>
    </cfRule>
  </conditionalFormatting>
  <conditionalFormatting sqref="F140">
    <cfRule type="cellIs" dxfId="5" priority="1105" stopIfTrue="1" operator="lessThan">
      <formula>0</formula>
    </cfRule>
  </conditionalFormatting>
  <conditionalFormatting sqref="F141">
    <cfRule type="cellIs" dxfId="5" priority="1104" stopIfTrue="1" operator="lessThan">
      <formula>0</formula>
    </cfRule>
  </conditionalFormatting>
  <conditionalFormatting sqref="F142">
    <cfRule type="cellIs" dxfId="5" priority="1103" stopIfTrue="1" operator="lessThan">
      <formula>0</formula>
    </cfRule>
  </conditionalFormatting>
  <conditionalFormatting sqref="F143">
    <cfRule type="cellIs" dxfId="5" priority="1102" stopIfTrue="1" operator="lessThan">
      <formula>0</formula>
    </cfRule>
  </conditionalFormatting>
  <conditionalFormatting sqref="F144">
    <cfRule type="cellIs" dxfId="5" priority="1101" stopIfTrue="1" operator="lessThan">
      <formula>0</formula>
    </cfRule>
  </conditionalFormatting>
  <conditionalFormatting sqref="F145">
    <cfRule type="cellIs" dxfId="5" priority="1100" stopIfTrue="1" operator="lessThan">
      <formula>0</formula>
    </cfRule>
  </conditionalFormatting>
  <conditionalFormatting sqref="F146">
    <cfRule type="cellIs" dxfId="5" priority="1099" stopIfTrue="1" operator="lessThan">
      <formula>0</formula>
    </cfRule>
  </conditionalFormatting>
  <conditionalFormatting sqref="F147">
    <cfRule type="cellIs" dxfId="5" priority="1098" stopIfTrue="1" operator="lessThan">
      <formula>0</formula>
    </cfRule>
  </conditionalFormatting>
  <conditionalFormatting sqref="F148">
    <cfRule type="cellIs" dxfId="5" priority="1097" stopIfTrue="1" operator="lessThan">
      <formula>0</formula>
    </cfRule>
  </conditionalFormatting>
  <conditionalFormatting sqref="F149">
    <cfRule type="cellIs" dxfId="5" priority="1096" stopIfTrue="1" operator="lessThan">
      <formula>0</formula>
    </cfRule>
  </conditionalFormatting>
  <conditionalFormatting sqref="F150">
    <cfRule type="cellIs" dxfId="5" priority="1095" stopIfTrue="1" operator="lessThan">
      <formula>0</formula>
    </cfRule>
  </conditionalFormatting>
  <conditionalFormatting sqref="F151">
    <cfRule type="cellIs" dxfId="5" priority="1094" stopIfTrue="1" operator="lessThan">
      <formula>0</formula>
    </cfRule>
  </conditionalFormatting>
  <conditionalFormatting sqref="F152">
    <cfRule type="cellIs" dxfId="5" priority="1093" stopIfTrue="1" operator="lessThan">
      <formula>0</formula>
    </cfRule>
  </conditionalFormatting>
  <conditionalFormatting sqref="F153">
    <cfRule type="cellIs" dxfId="5" priority="1092" stopIfTrue="1" operator="lessThan">
      <formula>0</formula>
    </cfRule>
  </conditionalFormatting>
  <conditionalFormatting sqref="F154">
    <cfRule type="cellIs" dxfId="5" priority="1091" stopIfTrue="1" operator="lessThan">
      <formula>0</formula>
    </cfRule>
  </conditionalFormatting>
  <conditionalFormatting sqref="F155">
    <cfRule type="cellIs" dxfId="5" priority="1090" stopIfTrue="1" operator="lessThan">
      <formula>0</formula>
    </cfRule>
  </conditionalFormatting>
  <conditionalFormatting sqref="F156">
    <cfRule type="cellIs" dxfId="5" priority="1089" stopIfTrue="1" operator="lessThan">
      <formula>0</formula>
    </cfRule>
  </conditionalFormatting>
  <conditionalFormatting sqref="F157">
    <cfRule type="cellIs" dxfId="5" priority="1088" stopIfTrue="1" operator="lessThan">
      <formula>0</formula>
    </cfRule>
  </conditionalFormatting>
  <conditionalFormatting sqref="F158">
    <cfRule type="cellIs" dxfId="5" priority="1087" stopIfTrue="1" operator="lessThan">
      <formula>0</formula>
    </cfRule>
  </conditionalFormatting>
  <conditionalFormatting sqref="F159">
    <cfRule type="cellIs" dxfId="5" priority="1086" stopIfTrue="1" operator="lessThan">
      <formula>0</formula>
    </cfRule>
  </conditionalFormatting>
  <conditionalFormatting sqref="F160">
    <cfRule type="cellIs" dxfId="5" priority="1085" stopIfTrue="1" operator="lessThan">
      <formula>0</formula>
    </cfRule>
  </conditionalFormatting>
  <conditionalFormatting sqref="F161">
    <cfRule type="cellIs" dxfId="5" priority="1084" stopIfTrue="1" operator="lessThan">
      <formula>0</formula>
    </cfRule>
  </conditionalFormatting>
  <conditionalFormatting sqref="F162">
    <cfRule type="cellIs" dxfId="5" priority="1083" stopIfTrue="1" operator="lessThan">
      <formula>0</formula>
    </cfRule>
  </conditionalFormatting>
  <conditionalFormatting sqref="F163">
    <cfRule type="cellIs" dxfId="5" priority="1082" stopIfTrue="1" operator="lessThan">
      <formula>0</formula>
    </cfRule>
  </conditionalFormatting>
  <conditionalFormatting sqref="F164">
    <cfRule type="cellIs" dxfId="5" priority="1081" stopIfTrue="1" operator="lessThan">
      <formula>0</formula>
    </cfRule>
  </conditionalFormatting>
  <conditionalFormatting sqref="F165">
    <cfRule type="cellIs" dxfId="5" priority="1080" stopIfTrue="1" operator="lessThan">
      <formula>0</formula>
    </cfRule>
  </conditionalFormatting>
  <conditionalFormatting sqref="F166">
    <cfRule type="cellIs" dxfId="5" priority="1079" stopIfTrue="1" operator="lessThan">
      <formula>0</formula>
    </cfRule>
  </conditionalFormatting>
  <conditionalFormatting sqref="F167">
    <cfRule type="cellIs" dxfId="5" priority="1078" stopIfTrue="1" operator="lessThan">
      <formula>0</formula>
    </cfRule>
  </conditionalFormatting>
  <conditionalFormatting sqref="F168">
    <cfRule type="cellIs" dxfId="5" priority="1077" stopIfTrue="1" operator="lessThan">
      <formula>0</formula>
    </cfRule>
  </conditionalFormatting>
  <conditionalFormatting sqref="F169">
    <cfRule type="cellIs" dxfId="5" priority="1076" stopIfTrue="1" operator="lessThan">
      <formula>0</formula>
    </cfRule>
  </conditionalFormatting>
  <conditionalFormatting sqref="F170">
    <cfRule type="cellIs" dxfId="5" priority="1075" stopIfTrue="1" operator="lessThan">
      <formula>0</formula>
    </cfRule>
  </conditionalFormatting>
  <conditionalFormatting sqref="F171">
    <cfRule type="cellIs" dxfId="5" priority="1074" stopIfTrue="1" operator="lessThan">
      <formula>0</formula>
    </cfRule>
  </conditionalFormatting>
  <conditionalFormatting sqref="F172">
    <cfRule type="cellIs" dxfId="5" priority="1073" stopIfTrue="1" operator="lessThan">
      <formula>0</formula>
    </cfRule>
  </conditionalFormatting>
  <conditionalFormatting sqref="F173">
    <cfRule type="cellIs" dxfId="5" priority="1072" stopIfTrue="1" operator="lessThan">
      <formula>0</formula>
    </cfRule>
  </conditionalFormatting>
  <conditionalFormatting sqref="F174">
    <cfRule type="cellIs" dxfId="5" priority="1071" stopIfTrue="1" operator="lessThan">
      <formula>0</formula>
    </cfRule>
  </conditionalFormatting>
  <conditionalFormatting sqref="F175">
    <cfRule type="cellIs" dxfId="5" priority="1070" stopIfTrue="1" operator="lessThan">
      <formula>0</formula>
    </cfRule>
  </conditionalFormatting>
  <conditionalFormatting sqref="F176">
    <cfRule type="cellIs" dxfId="5" priority="1069" stopIfTrue="1" operator="lessThan">
      <formula>0</formula>
    </cfRule>
  </conditionalFormatting>
  <conditionalFormatting sqref="F177">
    <cfRule type="cellIs" dxfId="5" priority="1068" stopIfTrue="1" operator="lessThan">
      <formula>0</formula>
    </cfRule>
  </conditionalFormatting>
  <conditionalFormatting sqref="F178">
    <cfRule type="cellIs" dxfId="5" priority="1067" stopIfTrue="1" operator="lessThan">
      <formula>0</formula>
    </cfRule>
  </conditionalFormatting>
  <conditionalFormatting sqref="F179">
    <cfRule type="cellIs" dxfId="5" priority="1066" stopIfTrue="1" operator="lessThan">
      <formula>0</formula>
    </cfRule>
  </conditionalFormatting>
  <conditionalFormatting sqref="F180">
    <cfRule type="cellIs" dxfId="5" priority="1065" stopIfTrue="1" operator="lessThan">
      <formula>0</formula>
    </cfRule>
  </conditionalFormatting>
  <conditionalFormatting sqref="F181">
    <cfRule type="cellIs" dxfId="5" priority="1064" stopIfTrue="1" operator="lessThan">
      <formula>0</formula>
    </cfRule>
  </conditionalFormatting>
  <conditionalFormatting sqref="F182">
    <cfRule type="cellIs" dxfId="5" priority="1063" stopIfTrue="1" operator="lessThan">
      <formula>0</formula>
    </cfRule>
  </conditionalFormatting>
  <conditionalFormatting sqref="F183">
    <cfRule type="cellIs" dxfId="5" priority="1062" stopIfTrue="1" operator="lessThan">
      <formula>0</formula>
    </cfRule>
  </conditionalFormatting>
  <conditionalFormatting sqref="F184">
    <cfRule type="cellIs" dxfId="5" priority="1061" stopIfTrue="1" operator="lessThan">
      <formula>0</formula>
    </cfRule>
  </conditionalFormatting>
  <conditionalFormatting sqref="F185">
    <cfRule type="cellIs" dxfId="5" priority="1060" stopIfTrue="1" operator="lessThan">
      <formula>0</formula>
    </cfRule>
  </conditionalFormatting>
  <conditionalFormatting sqref="F186">
    <cfRule type="cellIs" dxfId="5" priority="1059" stopIfTrue="1" operator="lessThan">
      <formula>0</formula>
    </cfRule>
  </conditionalFormatting>
  <conditionalFormatting sqref="F187">
    <cfRule type="cellIs" dxfId="5" priority="1058" stopIfTrue="1" operator="lessThan">
      <formula>0</formula>
    </cfRule>
  </conditionalFormatting>
  <conditionalFormatting sqref="F188">
    <cfRule type="cellIs" dxfId="5" priority="1057" stopIfTrue="1" operator="lessThan">
      <formula>0</formula>
    </cfRule>
  </conditionalFormatting>
  <conditionalFormatting sqref="F189">
    <cfRule type="cellIs" dxfId="5" priority="1056" stopIfTrue="1" operator="lessThan">
      <formula>0</formula>
    </cfRule>
  </conditionalFormatting>
  <conditionalFormatting sqref="F190">
    <cfRule type="cellIs" dxfId="5" priority="1055" stopIfTrue="1" operator="lessThan">
      <formula>0</formula>
    </cfRule>
  </conditionalFormatting>
  <conditionalFormatting sqref="F191">
    <cfRule type="cellIs" dxfId="5" priority="1054" stopIfTrue="1" operator="lessThan">
      <formula>0</formula>
    </cfRule>
  </conditionalFormatting>
  <conditionalFormatting sqref="F192">
    <cfRule type="cellIs" dxfId="5" priority="1053" stopIfTrue="1" operator="lessThan">
      <formula>0</formula>
    </cfRule>
  </conditionalFormatting>
  <conditionalFormatting sqref="F193">
    <cfRule type="cellIs" dxfId="5" priority="1052" stopIfTrue="1" operator="lessThan">
      <formula>0</formula>
    </cfRule>
  </conditionalFormatting>
  <conditionalFormatting sqref="F194">
    <cfRule type="cellIs" dxfId="5" priority="1051" stopIfTrue="1" operator="lessThan">
      <formula>0</formula>
    </cfRule>
  </conditionalFormatting>
  <conditionalFormatting sqref="F195">
    <cfRule type="cellIs" dxfId="5" priority="1050" stopIfTrue="1" operator="lessThan">
      <formula>0</formula>
    </cfRule>
  </conditionalFormatting>
  <conditionalFormatting sqref="F196">
    <cfRule type="cellIs" dxfId="5" priority="1049" stopIfTrue="1" operator="lessThan">
      <formula>0</formula>
    </cfRule>
  </conditionalFormatting>
  <conditionalFormatting sqref="F197">
    <cfRule type="cellIs" dxfId="5" priority="1048" stopIfTrue="1" operator="lessThan">
      <formula>0</formula>
    </cfRule>
  </conditionalFormatting>
  <conditionalFormatting sqref="F198">
    <cfRule type="cellIs" dxfId="5" priority="1047" stopIfTrue="1" operator="lessThan">
      <formula>0</formula>
    </cfRule>
  </conditionalFormatting>
  <conditionalFormatting sqref="F199">
    <cfRule type="cellIs" dxfId="5" priority="1046" stopIfTrue="1" operator="lessThan">
      <formula>0</formula>
    </cfRule>
  </conditionalFormatting>
  <conditionalFormatting sqref="F200">
    <cfRule type="cellIs" dxfId="5" priority="1045" stopIfTrue="1" operator="lessThan">
      <formula>0</formula>
    </cfRule>
  </conditionalFormatting>
  <conditionalFormatting sqref="F201">
    <cfRule type="cellIs" dxfId="5" priority="1044" stopIfTrue="1" operator="lessThan">
      <formula>0</formula>
    </cfRule>
  </conditionalFormatting>
  <conditionalFormatting sqref="F202">
    <cfRule type="cellIs" dxfId="5" priority="1043" stopIfTrue="1" operator="lessThan">
      <formula>0</formula>
    </cfRule>
  </conditionalFormatting>
  <conditionalFormatting sqref="F203">
    <cfRule type="cellIs" dxfId="5" priority="1042" stopIfTrue="1" operator="lessThan">
      <formula>0</formula>
    </cfRule>
  </conditionalFormatting>
  <conditionalFormatting sqref="F204">
    <cfRule type="cellIs" dxfId="5" priority="1041" stopIfTrue="1" operator="lessThan">
      <formula>0</formula>
    </cfRule>
  </conditionalFormatting>
  <conditionalFormatting sqref="F205">
    <cfRule type="cellIs" dxfId="5" priority="1040" stopIfTrue="1" operator="lessThan">
      <formula>0</formula>
    </cfRule>
  </conditionalFormatting>
  <conditionalFormatting sqref="F206">
    <cfRule type="cellIs" dxfId="5" priority="1039" stopIfTrue="1" operator="lessThan">
      <formula>0</formula>
    </cfRule>
  </conditionalFormatting>
  <conditionalFormatting sqref="F207">
    <cfRule type="cellIs" dxfId="5" priority="1038" stopIfTrue="1" operator="lessThan">
      <formula>0</formula>
    </cfRule>
  </conditionalFormatting>
  <conditionalFormatting sqref="F208">
    <cfRule type="cellIs" dxfId="5" priority="1037" stopIfTrue="1" operator="lessThan">
      <formula>0</formula>
    </cfRule>
  </conditionalFormatting>
  <conditionalFormatting sqref="F209">
    <cfRule type="cellIs" dxfId="5" priority="1036" stopIfTrue="1" operator="lessThan">
      <formula>0</formula>
    </cfRule>
  </conditionalFormatting>
  <conditionalFormatting sqref="F210">
    <cfRule type="cellIs" dxfId="5" priority="1035" stopIfTrue="1" operator="lessThan">
      <formula>0</formula>
    </cfRule>
  </conditionalFormatting>
  <conditionalFormatting sqref="F211">
    <cfRule type="cellIs" dxfId="5" priority="1034" stopIfTrue="1" operator="lessThan">
      <formula>0</formula>
    </cfRule>
  </conditionalFormatting>
  <conditionalFormatting sqref="F212">
    <cfRule type="cellIs" dxfId="5" priority="1033" stopIfTrue="1" operator="lessThan">
      <formula>0</formula>
    </cfRule>
  </conditionalFormatting>
  <conditionalFormatting sqref="F213">
    <cfRule type="cellIs" dxfId="5" priority="1032" stopIfTrue="1" operator="lessThan">
      <formula>0</formula>
    </cfRule>
  </conditionalFormatting>
  <conditionalFormatting sqref="F214">
    <cfRule type="cellIs" dxfId="5" priority="1031" stopIfTrue="1" operator="lessThan">
      <formula>0</formula>
    </cfRule>
  </conditionalFormatting>
  <conditionalFormatting sqref="F215">
    <cfRule type="cellIs" dxfId="5" priority="1030" stopIfTrue="1" operator="lessThan">
      <formula>0</formula>
    </cfRule>
  </conditionalFormatting>
  <conditionalFormatting sqref="F216">
    <cfRule type="cellIs" dxfId="5" priority="1029" stopIfTrue="1" operator="lessThan">
      <formula>0</formula>
    </cfRule>
  </conditionalFormatting>
  <conditionalFormatting sqref="F217">
    <cfRule type="cellIs" dxfId="5" priority="1028" stopIfTrue="1" operator="lessThan">
      <formula>0</formula>
    </cfRule>
  </conditionalFormatting>
  <conditionalFormatting sqref="F218">
    <cfRule type="cellIs" dxfId="5" priority="1027" stopIfTrue="1" operator="lessThan">
      <formula>0</formula>
    </cfRule>
  </conditionalFormatting>
  <conditionalFormatting sqref="F219">
    <cfRule type="cellIs" dxfId="5" priority="1026" stopIfTrue="1" operator="lessThan">
      <formula>0</formula>
    </cfRule>
  </conditionalFormatting>
  <conditionalFormatting sqref="F220">
    <cfRule type="cellIs" dxfId="5" priority="1025" stopIfTrue="1" operator="lessThan">
      <formula>0</formula>
    </cfRule>
  </conditionalFormatting>
  <conditionalFormatting sqref="F221">
    <cfRule type="cellIs" dxfId="5" priority="1024" stopIfTrue="1" operator="lessThan">
      <formula>0</formula>
    </cfRule>
  </conditionalFormatting>
  <conditionalFormatting sqref="F222">
    <cfRule type="cellIs" dxfId="5" priority="1023" stopIfTrue="1" operator="lessThan">
      <formula>0</formula>
    </cfRule>
  </conditionalFormatting>
  <conditionalFormatting sqref="F223">
    <cfRule type="cellIs" dxfId="5" priority="1022" stopIfTrue="1" operator="lessThan">
      <formula>0</formula>
    </cfRule>
  </conditionalFormatting>
  <conditionalFormatting sqref="F224">
    <cfRule type="cellIs" dxfId="5" priority="1021" stopIfTrue="1" operator="lessThan">
      <formula>0</formula>
    </cfRule>
  </conditionalFormatting>
  <conditionalFormatting sqref="F225">
    <cfRule type="cellIs" dxfId="5" priority="1020" stopIfTrue="1" operator="lessThan">
      <formula>0</formula>
    </cfRule>
  </conditionalFormatting>
  <conditionalFormatting sqref="F226">
    <cfRule type="cellIs" dxfId="5" priority="1019" stopIfTrue="1" operator="lessThan">
      <formula>0</formula>
    </cfRule>
  </conditionalFormatting>
  <conditionalFormatting sqref="F227">
    <cfRule type="cellIs" dxfId="5" priority="1018" stopIfTrue="1" operator="lessThan">
      <formula>0</formula>
    </cfRule>
  </conditionalFormatting>
  <conditionalFormatting sqref="F242">
    <cfRule type="cellIs" dxfId="5" priority="1016" stopIfTrue="1" operator="lessThan">
      <formula>0</formula>
    </cfRule>
  </conditionalFormatting>
  <conditionalFormatting sqref="F243">
    <cfRule type="cellIs" dxfId="5" priority="1015" stopIfTrue="1" operator="lessThan">
      <formula>0</formula>
    </cfRule>
  </conditionalFormatting>
  <conditionalFormatting sqref="F244">
    <cfRule type="cellIs" dxfId="5" priority="1014" stopIfTrue="1" operator="lessThan">
      <formula>0</formula>
    </cfRule>
  </conditionalFormatting>
  <conditionalFormatting sqref="F245">
    <cfRule type="cellIs" dxfId="5" priority="1013" stopIfTrue="1" operator="lessThan">
      <formula>0</formula>
    </cfRule>
  </conditionalFormatting>
  <conditionalFormatting sqref="F246">
    <cfRule type="cellIs" dxfId="5" priority="1012" stopIfTrue="1" operator="lessThan">
      <formula>0</formula>
    </cfRule>
  </conditionalFormatting>
  <conditionalFormatting sqref="F247">
    <cfRule type="cellIs" dxfId="5" priority="1011" stopIfTrue="1" operator="lessThan">
      <formula>0</formula>
    </cfRule>
  </conditionalFormatting>
  <conditionalFormatting sqref="F248">
    <cfRule type="cellIs" dxfId="5" priority="1010" stopIfTrue="1" operator="lessThan">
      <formula>0</formula>
    </cfRule>
  </conditionalFormatting>
  <conditionalFormatting sqref="F249">
    <cfRule type="cellIs" dxfId="5" priority="1009" stopIfTrue="1" operator="lessThan">
      <formula>0</formula>
    </cfRule>
  </conditionalFormatting>
  <conditionalFormatting sqref="F251">
    <cfRule type="cellIs" dxfId="5" priority="4" stopIfTrue="1" operator="lessThan">
      <formula>0</formula>
    </cfRule>
  </conditionalFormatting>
  <conditionalFormatting sqref="F253">
    <cfRule type="cellIs" dxfId="5" priority="1007" stopIfTrue="1" operator="lessThan">
      <formula>0</formula>
    </cfRule>
  </conditionalFormatting>
  <conditionalFormatting sqref="F254">
    <cfRule type="cellIs" dxfId="5" priority="1006" stopIfTrue="1" operator="lessThan">
      <formula>0</formula>
    </cfRule>
  </conditionalFormatting>
  <conditionalFormatting sqref="F255">
    <cfRule type="cellIs" dxfId="5" priority="1005" stopIfTrue="1" operator="lessThan">
      <formula>0</formula>
    </cfRule>
  </conditionalFormatting>
  <conditionalFormatting sqref="F256">
    <cfRule type="cellIs" dxfId="5" priority="1004" stopIfTrue="1" operator="lessThan">
      <formula>0</formula>
    </cfRule>
  </conditionalFormatting>
  <conditionalFormatting sqref="F257">
    <cfRule type="cellIs" dxfId="5" priority="1003" stopIfTrue="1" operator="lessThan">
      <formula>0</formula>
    </cfRule>
  </conditionalFormatting>
  <conditionalFormatting sqref="F258">
    <cfRule type="cellIs" dxfId="5" priority="1002" stopIfTrue="1" operator="lessThan">
      <formula>0</formula>
    </cfRule>
  </conditionalFormatting>
  <conditionalFormatting sqref="F259">
    <cfRule type="cellIs" dxfId="5" priority="1001" stopIfTrue="1" operator="lessThan">
      <formula>0</formula>
    </cfRule>
  </conditionalFormatting>
  <conditionalFormatting sqref="F260">
    <cfRule type="cellIs" dxfId="5" priority="1000" stopIfTrue="1" operator="lessThan">
      <formula>0</formula>
    </cfRule>
  </conditionalFormatting>
  <conditionalFormatting sqref="F261">
    <cfRule type="cellIs" dxfId="5" priority="999" stopIfTrue="1" operator="lessThan">
      <formula>0</formula>
    </cfRule>
  </conditionalFormatting>
  <conditionalFormatting sqref="F262">
    <cfRule type="cellIs" dxfId="5" priority="998" stopIfTrue="1" operator="lessThan">
      <formula>0</formula>
    </cfRule>
  </conditionalFormatting>
  <conditionalFormatting sqref="F263">
    <cfRule type="cellIs" dxfId="5" priority="997" stopIfTrue="1" operator="lessThan">
      <formula>0</formula>
    </cfRule>
  </conditionalFormatting>
  <conditionalFormatting sqref="F264">
    <cfRule type="cellIs" dxfId="5" priority="996" stopIfTrue="1" operator="lessThan">
      <formula>0</formula>
    </cfRule>
  </conditionalFormatting>
  <conditionalFormatting sqref="F265">
    <cfRule type="cellIs" dxfId="5" priority="995" stopIfTrue="1" operator="lessThan">
      <formula>0</formula>
    </cfRule>
  </conditionalFormatting>
  <conditionalFormatting sqref="F266">
    <cfRule type="cellIs" dxfId="5" priority="994" stopIfTrue="1" operator="lessThan">
      <formula>0</formula>
    </cfRule>
  </conditionalFormatting>
  <conditionalFormatting sqref="F267">
    <cfRule type="cellIs" dxfId="5" priority="993" stopIfTrue="1" operator="lessThan">
      <formula>0</formula>
    </cfRule>
  </conditionalFormatting>
  <conditionalFormatting sqref="F268">
    <cfRule type="cellIs" dxfId="5" priority="992" stopIfTrue="1" operator="lessThan">
      <formula>0</formula>
    </cfRule>
  </conditionalFormatting>
  <conditionalFormatting sqref="F269">
    <cfRule type="cellIs" dxfId="5" priority="991" stopIfTrue="1" operator="lessThan">
      <formula>0</formula>
    </cfRule>
  </conditionalFormatting>
  <conditionalFormatting sqref="F270">
    <cfRule type="cellIs" dxfId="5" priority="990" stopIfTrue="1" operator="lessThan">
      <formula>0</formula>
    </cfRule>
  </conditionalFormatting>
  <conditionalFormatting sqref="F271">
    <cfRule type="cellIs" dxfId="5" priority="989" stopIfTrue="1" operator="lessThan">
      <formula>0</formula>
    </cfRule>
  </conditionalFormatting>
  <conditionalFormatting sqref="F272">
    <cfRule type="cellIs" dxfId="5" priority="988" stopIfTrue="1" operator="lessThan">
      <formula>0</formula>
    </cfRule>
  </conditionalFormatting>
  <conditionalFormatting sqref="F273">
    <cfRule type="cellIs" dxfId="5" priority="987" stopIfTrue="1" operator="lessThan">
      <formula>0</formula>
    </cfRule>
  </conditionalFormatting>
  <conditionalFormatting sqref="F274">
    <cfRule type="cellIs" dxfId="5" priority="986" stopIfTrue="1" operator="lessThan">
      <formula>0</formula>
    </cfRule>
  </conditionalFormatting>
  <conditionalFormatting sqref="F275">
    <cfRule type="cellIs" dxfId="5" priority="985" stopIfTrue="1" operator="lessThan">
      <formula>0</formula>
    </cfRule>
  </conditionalFormatting>
  <conditionalFormatting sqref="F276">
    <cfRule type="cellIs" dxfId="5" priority="984" stopIfTrue="1" operator="lessThan">
      <formula>0</formula>
    </cfRule>
  </conditionalFormatting>
  <conditionalFormatting sqref="F277">
    <cfRule type="cellIs" dxfId="5" priority="983" stopIfTrue="1" operator="lessThan">
      <formula>0</formula>
    </cfRule>
  </conditionalFormatting>
  <conditionalFormatting sqref="F278">
    <cfRule type="cellIs" dxfId="5" priority="982" stopIfTrue="1" operator="lessThan">
      <formula>0</formula>
    </cfRule>
  </conditionalFormatting>
  <conditionalFormatting sqref="F279">
    <cfRule type="cellIs" dxfId="5" priority="981" stopIfTrue="1" operator="lessThan">
      <formula>0</formula>
    </cfRule>
  </conditionalFormatting>
  <conditionalFormatting sqref="F280">
    <cfRule type="cellIs" dxfId="5" priority="980" stopIfTrue="1" operator="lessThan">
      <formula>0</formula>
    </cfRule>
  </conditionalFormatting>
  <conditionalFormatting sqref="F281">
    <cfRule type="cellIs" dxfId="5" priority="979" stopIfTrue="1" operator="lessThan">
      <formula>0</formula>
    </cfRule>
  </conditionalFormatting>
  <conditionalFormatting sqref="F282">
    <cfRule type="cellIs" dxfId="5" priority="978" stopIfTrue="1" operator="lessThan">
      <formula>0</formula>
    </cfRule>
  </conditionalFormatting>
  <conditionalFormatting sqref="F283">
    <cfRule type="cellIs" dxfId="5" priority="977" stopIfTrue="1" operator="lessThan">
      <formula>0</formula>
    </cfRule>
  </conditionalFormatting>
  <conditionalFormatting sqref="F284">
    <cfRule type="cellIs" dxfId="5" priority="976" stopIfTrue="1" operator="lessThan">
      <formula>0</formula>
    </cfRule>
  </conditionalFormatting>
  <conditionalFormatting sqref="F285">
    <cfRule type="cellIs" dxfId="5" priority="975" stopIfTrue="1" operator="lessThan">
      <formula>0</formula>
    </cfRule>
  </conditionalFormatting>
  <conditionalFormatting sqref="F286">
    <cfRule type="cellIs" dxfId="5" priority="974" stopIfTrue="1" operator="lessThan">
      <formula>0</formula>
    </cfRule>
  </conditionalFormatting>
  <conditionalFormatting sqref="F287">
    <cfRule type="cellIs" dxfId="5" priority="973" stopIfTrue="1" operator="lessThan">
      <formula>0</formula>
    </cfRule>
  </conditionalFormatting>
  <conditionalFormatting sqref="F288">
    <cfRule type="cellIs" dxfId="5" priority="972" stopIfTrue="1" operator="lessThan">
      <formula>0</formula>
    </cfRule>
  </conditionalFormatting>
  <conditionalFormatting sqref="F289">
    <cfRule type="cellIs" dxfId="5" priority="971" stopIfTrue="1" operator="lessThan">
      <formula>0</formula>
    </cfRule>
  </conditionalFormatting>
  <conditionalFormatting sqref="F290">
    <cfRule type="cellIs" dxfId="5" priority="970" stopIfTrue="1" operator="lessThan">
      <formula>0</formula>
    </cfRule>
  </conditionalFormatting>
  <conditionalFormatting sqref="F291">
    <cfRule type="cellIs" dxfId="5" priority="969" stopIfTrue="1" operator="lessThan">
      <formula>0</formula>
    </cfRule>
  </conditionalFormatting>
  <conditionalFormatting sqref="F292">
    <cfRule type="cellIs" dxfId="5" priority="968" stopIfTrue="1" operator="lessThan">
      <formula>0</formula>
    </cfRule>
  </conditionalFormatting>
  <conditionalFormatting sqref="F293">
    <cfRule type="cellIs" dxfId="5" priority="967" stopIfTrue="1" operator="lessThan">
      <formula>0</formula>
    </cfRule>
  </conditionalFormatting>
  <conditionalFormatting sqref="F294">
    <cfRule type="cellIs" dxfId="5" priority="966" stopIfTrue="1" operator="lessThan">
      <formula>0</formula>
    </cfRule>
  </conditionalFormatting>
  <conditionalFormatting sqref="F295">
    <cfRule type="cellIs" dxfId="5" priority="965" stopIfTrue="1" operator="lessThan">
      <formula>0</formula>
    </cfRule>
  </conditionalFormatting>
  <conditionalFormatting sqref="F296">
    <cfRule type="cellIs" dxfId="5" priority="964" stopIfTrue="1" operator="lessThan">
      <formula>0</formula>
    </cfRule>
  </conditionalFormatting>
  <conditionalFormatting sqref="F297">
    <cfRule type="cellIs" dxfId="5" priority="963" stopIfTrue="1" operator="lessThan">
      <formula>0</formula>
    </cfRule>
  </conditionalFormatting>
  <conditionalFormatting sqref="F298">
    <cfRule type="cellIs" dxfId="5" priority="962" stopIfTrue="1" operator="lessThan">
      <formula>0</formula>
    </cfRule>
  </conditionalFormatting>
  <conditionalFormatting sqref="F299">
    <cfRule type="cellIs" dxfId="5" priority="961" stopIfTrue="1" operator="lessThan">
      <formula>0</formula>
    </cfRule>
  </conditionalFormatting>
  <conditionalFormatting sqref="F300">
    <cfRule type="cellIs" dxfId="5" priority="960" stopIfTrue="1" operator="lessThan">
      <formula>0</formula>
    </cfRule>
  </conditionalFormatting>
  <conditionalFormatting sqref="F301">
    <cfRule type="cellIs" dxfId="5" priority="959" stopIfTrue="1" operator="lessThan">
      <formula>0</formula>
    </cfRule>
  </conditionalFormatting>
  <conditionalFormatting sqref="F302">
    <cfRule type="cellIs" dxfId="5" priority="958" stopIfTrue="1" operator="lessThan">
      <formula>0</formula>
    </cfRule>
  </conditionalFormatting>
  <conditionalFormatting sqref="F303">
    <cfRule type="cellIs" dxfId="5" priority="957" stopIfTrue="1" operator="lessThan">
      <formula>0</formula>
    </cfRule>
  </conditionalFormatting>
  <conditionalFormatting sqref="F304">
    <cfRule type="cellIs" dxfId="5" priority="956" stopIfTrue="1" operator="lessThan">
      <formula>0</formula>
    </cfRule>
  </conditionalFormatting>
  <conditionalFormatting sqref="F305">
    <cfRule type="cellIs" dxfId="5" priority="955" stopIfTrue="1" operator="lessThan">
      <formula>0</formula>
    </cfRule>
  </conditionalFormatting>
  <conditionalFormatting sqref="F306">
    <cfRule type="cellIs" dxfId="5" priority="954" stopIfTrue="1" operator="lessThan">
      <formula>0</formula>
    </cfRule>
  </conditionalFormatting>
  <conditionalFormatting sqref="F307">
    <cfRule type="cellIs" dxfId="5" priority="953" stopIfTrue="1" operator="lessThan">
      <formula>0</formula>
    </cfRule>
  </conditionalFormatting>
  <conditionalFormatting sqref="F308">
    <cfRule type="cellIs" dxfId="5" priority="952" stopIfTrue="1" operator="lessThan">
      <formula>0</formula>
    </cfRule>
  </conditionalFormatting>
  <conditionalFormatting sqref="F309">
    <cfRule type="cellIs" dxfId="5" priority="951" stopIfTrue="1" operator="lessThan">
      <formula>0</formula>
    </cfRule>
  </conditionalFormatting>
  <conditionalFormatting sqref="F310">
    <cfRule type="cellIs" dxfId="5" priority="950" stopIfTrue="1" operator="lessThan">
      <formula>0</formula>
    </cfRule>
  </conditionalFormatting>
  <conditionalFormatting sqref="F311">
    <cfRule type="cellIs" dxfId="5" priority="949" stopIfTrue="1" operator="lessThan">
      <formula>0</formula>
    </cfRule>
  </conditionalFormatting>
  <conditionalFormatting sqref="F312">
    <cfRule type="cellIs" dxfId="5" priority="948" stopIfTrue="1" operator="lessThan">
      <formula>0</formula>
    </cfRule>
  </conditionalFormatting>
  <conditionalFormatting sqref="F313">
    <cfRule type="cellIs" dxfId="5" priority="947" stopIfTrue="1" operator="lessThan">
      <formula>0</formula>
    </cfRule>
  </conditionalFormatting>
  <conditionalFormatting sqref="F314">
    <cfRule type="cellIs" dxfId="5" priority="946" stopIfTrue="1" operator="lessThan">
      <formula>0</formula>
    </cfRule>
  </conditionalFormatting>
  <conditionalFormatting sqref="F315">
    <cfRule type="cellIs" dxfId="5" priority="945" stopIfTrue="1" operator="lessThan">
      <formula>0</formula>
    </cfRule>
  </conditionalFormatting>
  <conditionalFormatting sqref="F316">
    <cfRule type="cellIs" dxfId="5" priority="944" stopIfTrue="1" operator="lessThan">
      <formula>0</formula>
    </cfRule>
  </conditionalFormatting>
  <conditionalFormatting sqref="F317">
    <cfRule type="cellIs" dxfId="5" priority="943" stopIfTrue="1" operator="lessThan">
      <formula>0</formula>
    </cfRule>
  </conditionalFormatting>
  <conditionalFormatting sqref="F318">
    <cfRule type="cellIs" dxfId="5" priority="942" stopIfTrue="1" operator="lessThan">
      <formula>0</formula>
    </cfRule>
  </conditionalFormatting>
  <conditionalFormatting sqref="F319">
    <cfRule type="cellIs" dxfId="5" priority="941" stopIfTrue="1" operator="lessThan">
      <formula>0</formula>
    </cfRule>
  </conditionalFormatting>
  <conditionalFormatting sqref="F320">
    <cfRule type="cellIs" dxfId="5" priority="940" stopIfTrue="1" operator="lessThan">
      <formula>0</formula>
    </cfRule>
  </conditionalFormatting>
  <conditionalFormatting sqref="F321">
    <cfRule type="cellIs" dxfId="5" priority="939" stopIfTrue="1" operator="lessThan">
      <formula>0</formula>
    </cfRule>
  </conditionalFormatting>
  <conditionalFormatting sqref="F322">
    <cfRule type="cellIs" dxfId="5" priority="938" stopIfTrue="1" operator="lessThan">
      <formula>0</formula>
    </cfRule>
  </conditionalFormatting>
  <conditionalFormatting sqref="F323">
    <cfRule type="cellIs" dxfId="5" priority="937" stopIfTrue="1" operator="lessThan">
      <formula>0</formula>
    </cfRule>
  </conditionalFormatting>
  <conditionalFormatting sqref="F324">
    <cfRule type="cellIs" dxfId="5" priority="936" stopIfTrue="1" operator="lessThan">
      <formula>0</formula>
    </cfRule>
  </conditionalFormatting>
  <conditionalFormatting sqref="F325">
    <cfRule type="cellIs" dxfId="5" priority="935" stopIfTrue="1" operator="lessThan">
      <formula>0</formula>
    </cfRule>
  </conditionalFormatting>
  <conditionalFormatting sqref="F326">
    <cfRule type="cellIs" dxfId="5" priority="934" stopIfTrue="1" operator="lessThan">
      <formula>0</formula>
    </cfRule>
  </conditionalFormatting>
  <conditionalFormatting sqref="F327">
    <cfRule type="cellIs" dxfId="5" priority="933" stopIfTrue="1" operator="lessThan">
      <formula>0</formula>
    </cfRule>
  </conditionalFormatting>
  <conditionalFormatting sqref="F328">
    <cfRule type="cellIs" dxfId="5" priority="932" stopIfTrue="1" operator="lessThan">
      <formula>0</formula>
    </cfRule>
  </conditionalFormatting>
  <conditionalFormatting sqref="F329">
    <cfRule type="cellIs" dxfId="5" priority="931" stopIfTrue="1" operator="lessThan">
      <formula>0</formula>
    </cfRule>
  </conditionalFormatting>
  <conditionalFormatting sqref="F330">
    <cfRule type="cellIs" dxfId="5" priority="930" stopIfTrue="1" operator="lessThan">
      <formula>0</formula>
    </cfRule>
  </conditionalFormatting>
  <conditionalFormatting sqref="F331">
    <cfRule type="cellIs" dxfId="5" priority="929" stopIfTrue="1" operator="lessThan">
      <formula>0</formula>
    </cfRule>
  </conditionalFormatting>
  <conditionalFormatting sqref="F332">
    <cfRule type="cellIs" dxfId="5" priority="928" stopIfTrue="1" operator="lessThan">
      <formula>0</formula>
    </cfRule>
  </conditionalFormatting>
  <conditionalFormatting sqref="F333">
    <cfRule type="cellIs" dxfId="5" priority="927" stopIfTrue="1" operator="lessThan">
      <formula>0</formula>
    </cfRule>
  </conditionalFormatting>
  <conditionalFormatting sqref="F334">
    <cfRule type="cellIs" dxfId="5" priority="926" stopIfTrue="1" operator="lessThan">
      <formula>0</formula>
    </cfRule>
  </conditionalFormatting>
  <conditionalFormatting sqref="F335">
    <cfRule type="cellIs" dxfId="5" priority="925" stopIfTrue="1" operator="lessThan">
      <formula>0</formula>
    </cfRule>
  </conditionalFormatting>
  <conditionalFormatting sqref="F336">
    <cfRule type="cellIs" dxfId="5" priority="924" stopIfTrue="1" operator="lessThan">
      <formula>0</formula>
    </cfRule>
  </conditionalFormatting>
  <conditionalFormatting sqref="F337">
    <cfRule type="cellIs" dxfId="5" priority="923" stopIfTrue="1" operator="lessThan">
      <formula>0</formula>
    </cfRule>
  </conditionalFormatting>
  <conditionalFormatting sqref="F338">
    <cfRule type="cellIs" dxfId="5" priority="922" stopIfTrue="1" operator="lessThan">
      <formula>0</formula>
    </cfRule>
  </conditionalFormatting>
  <conditionalFormatting sqref="F339">
    <cfRule type="cellIs" dxfId="5" priority="921" stopIfTrue="1" operator="lessThan">
      <formula>0</formula>
    </cfRule>
  </conditionalFormatting>
  <conditionalFormatting sqref="F340">
    <cfRule type="cellIs" dxfId="5" priority="920" stopIfTrue="1" operator="lessThan">
      <formula>0</formula>
    </cfRule>
  </conditionalFormatting>
  <conditionalFormatting sqref="F341">
    <cfRule type="cellIs" dxfId="5" priority="919" stopIfTrue="1" operator="lessThan">
      <formula>0</formula>
    </cfRule>
  </conditionalFormatting>
  <conditionalFormatting sqref="F342">
    <cfRule type="cellIs" dxfId="5" priority="918" stopIfTrue="1" operator="lessThan">
      <formula>0</formula>
    </cfRule>
  </conditionalFormatting>
  <conditionalFormatting sqref="F343">
    <cfRule type="cellIs" dxfId="5" priority="917" stopIfTrue="1" operator="lessThan">
      <formula>0</formula>
    </cfRule>
  </conditionalFormatting>
  <conditionalFormatting sqref="F344">
    <cfRule type="cellIs" dxfId="5" priority="916" stopIfTrue="1" operator="lessThan">
      <formula>0</formula>
    </cfRule>
  </conditionalFormatting>
  <conditionalFormatting sqref="F345">
    <cfRule type="cellIs" dxfId="5" priority="915" stopIfTrue="1" operator="lessThan">
      <formula>0</formula>
    </cfRule>
  </conditionalFormatting>
  <conditionalFormatting sqref="F346">
    <cfRule type="cellIs" dxfId="5" priority="914" stopIfTrue="1" operator="lessThan">
      <formula>0</formula>
    </cfRule>
  </conditionalFormatting>
  <conditionalFormatting sqref="F347">
    <cfRule type="cellIs" dxfId="5" priority="913" stopIfTrue="1" operator="lessThan">
      <formula>0</formula>
    </cfRule>
  </conditionalFormatting>
  <conditionalFormatting sqref="F348">
    <cfRule type="cellIs" dxfId="5" priority="912" stopIfTrue="1" operator="lessThan">
      <formula>0</formula>
    </cfRule>
  </conditionalFormatting>
  <conditionalFormatting sqref="F349">
    <cfRule type="cellIs" dxfId="5" priority="911" stopIfTrue="1" operator="lessThan">
      <formula>0</formula>
    </cfRule>
  </conditionalFormatting>
  <conditionalFormatting sqref="F350">
    <cfRule type="cellIs" dxfId="5" priority="910" stopIfTrue="1" operator="lessThan">
      <formula>0</formula>
    </cfRule>
  </conditionalFormatting>
  <conditionalFormatting sqref="F351">
    <cfRule type="cellIs" dxfId="5" priority="909" stopIfTrue="1" operator="lessThan">
      <formula>0</formula>
    </cfRule>
  </conditionalFormatting>
  <conditionalFormatting sqref="F352">
    <cfRule type="cellIs" dxfId="5" priority="908" stopIfTrue="1" operator="lessThan">
      <formula>0</formula>
    </cfRule>
  </conditionalFormatting>
  <conditionalFormatting sqref="F353">
    <cfRule type="cellIs" dxfId="5" priority="907" stopIfTrue="1" operator="lessThan">
      <formula>0</formula>
    </cfRule>
  </conditionalFormatting>
  <conditionalFormatting sqref="F354">
    <cfRule type="cellIs" dxfId="5" priority="906" stopIfTrue="1" operator="lessThan">
      <formula>0</formula>
    </cfRule>
  </conditionalFormatting>
  <conditionalFormatting sqref="F355">
    <cfRule type="cellIs" dxfId="5" priority="905" stopIfTrue="1" operator="lessThan">
      <formula>0</formula>
    </cfRule>
  </conditionalFormatting>
  <conditionalFormatting sqref="F356">
    <cfRule type="cellIs" dxfId="5" priority="904" stopIfTrue="1" operator="lessThan">
      <formula>0</formula>
    </cfRule>
  </conditionalFormatting>
  <conditionalFormatting sqref="F357">
    <cfRule type="cellIs" dxfId="5" priority="903" stopIfTrue="1" operator="lessThan">
      <formula>0</formula>
    </cfRule>
  </conditionalFormatting>
  <conditionalFormatting sqref="F358">
    <cfRule type="cellIs" dxfId="5" priority="902" stopIfTrue="1" operator="lessThan">
      <formula>0</formula>
    </cfRule>
  </conditionalFormatting>
  <conditionalFormatting sqref="F359">
    <cfRule type="cellIs" dxfId="5" priority="901" stopIfTrue="1" operator="lessThan">
      <formula>0</formula>
    </cfRule>
  </conditionalFormatting>
  <conditionalFormatting sqref="F360">
    <cfRule type="cellIs" dxfId="5" priority="900" stopIfTrue="1" operator="lessThan">
      <formula>0</formula>
    </cfRule>
  </conditionalFormatting>
  <conditionalFormatting sqref="F361">
    <cfRule type="cellIs" dxfId="5" priority="899" stopIfTrue="1" operator="lessThan">
      <formula>0</formula>
    </cfRule>
  </conditionalFormatting>
  <conditionalFormatting sqref="F362">
    <cfRule type="cellIs" dxfId="5" priority="898" stopIfTrue="1" operator="lessThan">
      <formula>0</formula>
    </cfRule>
  </conditionalFormatting>
  <conditionalFormatting sqref="F363">
    <cfRule type="cellIs" dxfId="5" priority="897" stopIfTrue="1" operator="lessThan">
      <formula>0</formula>
    </cfRule>
  </conditionalFormatting>
  <conditionalFormatting sqref="F364">
    <cfRule type="cellIs" dxfId="5" priority="896" stopIfTrue="1" operator="lessThan">
      <formula>0</formula>
    </cfRule>
  </conditionalFormatting>
  <conditionalFormatting sqref="F365">
    <cfRule type="cellIs" dxfId="5" priority="895" stopIfTrue="1" operator="lessThan">
      <formula>0</formula>
    </cfRule>
  </conditionalFormatting>
  <conditionalFormatting sqref="F366">
    <cfRule type="cellIs" dxfId="5" priority="894" stopIfTrue="1" operator="lessThan">
      <formula>0</formula>
    </cfRule>
  </conditionalFormatting>
  <conditionalFormatting sqref="F367">
    <cfRule type="cellIs" dxfId="5" priority="893" stopIfTrue="1" operator="lessThan">
      <formula>0</formula>
    </cfRule>
  </conditionalFormatting>
  <conditionalFormatting sqref="F368">
    <cfRule type="cellIs" dxfId="5" priority="892" stopIfTrue="1" operator="lessThan">
      <formula>0</formula>
    </cfRule>
  </conditionalFormatting>
  <conditionalFormatting sqref="F369">
    <cfRule type="cellIs" dxfId="5" priority="891" stopIfTrue="1" operator="lessThan">
      <formula>0</formula>
    </cfRule>
  </conditionalFormatting>
  <conditionalFormatting sqref="F370">
    <cfRule type="cellIs" dxfId="5" priority="890" stopIfTrue="1" operator="lessThan">
      <formula>0</formula>
    </cfRule>
  </conditionalFormatting>
  <conditionalFormatting sqref="F371">
    <cfRule type="cellIs" dxfId="5" priority="889" stopIfTrue="1" operator="lessThan">
      <formula>0</formula>
    </cfRule>
  </conditionalFormatting>
  <conditionalFormatting sqref="F372">
    <cfRule type="cellIs" dxfId="5" priority="888" stopIfTrue="1" operator="lessThan">
      <formula>0</formula>
    </cfRule>
  </conditionalFormatting>
  <conditionalFormatting sqref="F373">
    <cfRule type="cellIs" dxfId="5" priority="887" stopIfTrue="1" operator="lessThan">
      <formula>0</formula>
    </cfRule>
  </conditionalFormatting>
  <conditionalFormatting sqref="F374">
    <cfRule type="cellIs" dxfId="5" priority="886" stopIfTrue="1" operator="lessThan">
      <formula>0</formula>
    </cfRule>
  </conditionalFormatting>
  <conditionalFormatting sqref="F375">
    <cfRule type="cellIs" dxfId="5" priority="885" stopIfTrue="1" operator="lessThan">
      <formula>0</formula>
    </cfRule>
  </conditionalFormatting>
  <conditionalFormatting sqref="F376">
    <cfRule type="cellIs" dxfId="5" priority="884" stopIfTrue="1" operator="lessThan">
      <formula>0</formula>
    </cfRule>
  </conditionalFormatting>
  <conditionalFormatting sqref="F377">
    <cfRule type="cellIs" dxfId="5" priority="883" stopIfTrue="1" operator="lessThan">
      <formula>0</formula>
    </cfRule>
  </conditionalFormatting>
  <conditionalFormatting sqref="F378">
    <cfRule type="cellIs" dxfId="5" priority="882" stopIfTrue="1" operator="lessThan">
      <formula>0</formula>
    </cfRule>
  </conditionalFormatting>
  <conditionalFormatting sqref="F379">
    <cfRule type="cellIs" dxfId="5" priority="881" stopIfTrue="1" operator="lessThan">
      <formula>0</formula>
    </cfRule>
  </conditionalFormatting>
  <conditionalFormatting sqref="F380">
    <cfRule type="cellIs" dxfId="5" priority="880" stopIfTrue="1" operator="lessThan">
      <formula>0</formula>
    </cfRule>
  </conditionalFormatting>
  <conditionalFormatting sqref="F381">
    <cfRule type="cellIs" dxfId="5" priority="879" stopIfTrue="1" operator="lessThan">
      <formula>0</formula>
    </cfRule>
  </conditionalFormatting>
  <conditionalFormatting sqref="F382">
    <cfRule type="cellIs" dxfId="5" priority="878" stopIfTrue="1" operator="lessThan">
      <formula>0</formula>
    </cfRule>
  </conditionalFormatting>
  <conditionalFormatting sqref="F383">
    <cfRule type="cellIs" dxfId="5" priority="877" stopIfTrue="1" operator="lessThan">
      <formula>0</formula>
    </cfRule>
  </conditionalFormatting>
  <conditionalFormatting sqref="F384">
    <cfRule type="cellIs" dxfId="5" priority="876" stopIfTrue="1" operator="lessThan">
      <formula>0</formula>
    </cfRule>
  </conditionalFormatting>
  <conditionalFormatting sqref="F385">
    <cfRule type="cellIs" dxfId="5" priority="875" stopIfTrue="1" operator="lessThan">
      <formula>0</formula>
    </cfRule>
  </conditionalFormatting>
  <conditionalFormatting sqref="F386">
    <cfRule type="cellIs" dxfId="5" priority="874" stopIfTrue="1" operator="lessThan">
      <formula>0</formula>
    </cfRule>
  </conditionalFormatting>
  <conditionalFormatting sqref="F387">
    <cfRule type="cellIs" dxfId="5" priority="873" stopIfTrue="1" operator="lessThan">
      <formula>0</formula>
    </cfRule>
  </conditionalFormatting>
  <conditionalFormatting sqref="F388">
    <cfRule type="cellIs" dxfId="5" priority="872" stopIfTrue="1" operator="lessThan">
      <formula>0</formula>
    </cfRule>
  </conditionalFormatting>
  <conditionalFormatting sqref="F389">
    <cfRule type="cellIs" dxfId="5" priority="871" stopIfTrue="1" operator="lessThan">
      <formula>0</formula>
    </cfRule>
  </conditionalFormatting>
  <conditionalFormatting sqref="F390">
    <cfRule type="cellIs" dxfId="5" priority="870" stopIfTrue="1" operator="lessThan">
      <formula>0</formula>
    </cfRule>
  </conditionalFormatting>
  <conditionalFormatting sqref="F391">
    <cfRule type="cellIs" dxfId="5" priority="869" stopIfTrue="1" operator="lessThan">
      <formula>0</formula>
    </cfRule>
  </conditionalFormatting>
  <conditionalFormatting sqref="F392">
    <cfRule type="cellIs" dxfId="5" priority="868" stopIfTrue="1" operator="lessThan">
      <formula>0</formula>
    </cfRule>
  </conditionalFormatting>
  <conditionalFormatting sqref="F393">
    <cfRule type="cellIs" dxfId="5" priority="867" stopIfTrue="1" operator="lessThan">
      <formula>0</formula>
    </cfRule>
  </conditionalFormatting>
  <conditionalFormatting sqref="F394">
    <cfRule type="cellIs" dxfId="5" priority="866" stopIfTrue="1" operator="lessThan">
      <formula>0</formula>
    </cfRule>
  </conditionalFormatting>
  <conditionalFormatting sqref="F395">
    <cfRule type="cellIs" dxfId="5" priority="865" stopIfTrue="1" operator="lessThan">
      <formula>0</formula>
    </cfRule>
  </conditionalFormatting>
  <conditionalFormatting sqref="F396">
    <cfRule type="cellIs" dxfId="5" priority="864" stopIfTrue="1" operator="lessThan">
      <formula>0</formula>
    </cfRule>
  </conditionalFormatting>
  <conditionalFormatting sqref="F397">
    <cfRule type="cellIs" dxfId="5" priority="863" stopIfTrue="1" operator="lessThan">
      <formula>0</formula>
    </cfRule>
  </conditionalFormatting>
  <conditionalFormatting sqref="F398">
    <cfRule type="cellIs" dxfId="5" priority="862" stopIfTrue="1" operator="lessThan">
      <formula>0</formula>
    </cfRule>
  </conditionalFormatting>
  <conditionalFormatting sqref="F399">
    <cfRule type="cellIs" dxfId="5" priority="861" stopIfTrue="1" operator="lessThan">
      <formula>0</formula>
    </cfRule>
  </conditionalFormatting>
  <conditionalFormatting sqref="F400">
    <cfRule type="cellIs" dxfId="5" priority="860" stopIfTrue="1" operator="lessThan">
      <formula>0</formula>
    </cfRule>
  </conditionalFormatting>
  <conditionalFormatting sqref="F401">
    <cfRule type="cellIs" dxfId="5" priority="859" stopIfTrue="1" operator="lessThan">
      <formula>0</formula>
    </cfRule>
  </conditionalFormatting>
  <conditionalFormatting sqref="F402">
    <cfRule type="cellIs" dxfId="5" priority="858" stopIfTrue="1" operator="lessThan">
      <formula>0</formula>
    </cfRule>
  </conditionalFormatting>
  <conditionalFormatting sqref="F403">
    <cfRule type="cellIs" dxfId="5" priority="857" stopIfTrue="1" operator="lessThan">
      <formula>0</formula>
    </cfRule>
  </conditionalFormatting>
  <conditionalFormatting sqref="F404">
    <cfRule type="cellIs" dxfId="5" priority="856" stopIfTrue="1" operator="lessThan">
      <formula>0</formula>
    </cfRule>
  </conditionalFormatting>
  <conditionalFormatting sqref="F405">
    <cfRule type="cellIs" dxfId="5" priority="855" stopIfTrue="1" operator="lessThan">
      <formula>0</formula>
    </cfRule>
  </conditionalFormatting>
  <conditionalFormatting sqref="F406">
    <cfRule type="cellIs" dxfId="5" priority="854" stopIfTrue="1" operator="lessThan">
      <formula>0</formula>
    </cfRule>
  </conditionalFormatting>
  <conditionalFormatting sqref="F407">
    <cfRule type="cellIs" dxfId="5" priority="853" stopIfTrue="1" operator="lessThan">
      <formula>0</formula>
    </cfRule>
  </conditionalFormatting>
  <conditionalFormatting sqref="F408">
    <cfRule type="cellIs" dxfId="5" priority="852" stopIfTrue="1" operator="lessThan">
      <formula>0</formula>
    </cfRule>
  </conditionalFormatting>
  <conditionalFormatting sqref="F409">
    <cfRule type="cellIs" dxfId="5" priority="851" stopIfTrue="1" operator="lessThan">
      <formula>0</formula>
    </cfRule>
  </conditionalFormatting>
  <conditionalFormatting sqref="F410">
    <cfRule type="cellIs" dxfId="5" priority="850" stopIfTrue="1" operator="lessThan">
      <formula>0</formula>
    </cfRule>
  </conditionalFormatting>
  <conditionalFormatting sqref="F411">
    <cfRule type="cellIs" dxfId="5" priority="849" stopIfTrue="1" operator="lessThan">
      <formula>0</formula>
    </cfRule>
  </conditionalFormatting>
  <conditionalFormatting sqref="F412">
    <cfRule type="cellIs" dxfId="5" priority="848" stopIfTrue="1" operator="lessThan">
      <formula>0</formula>
    </cfRule>
  </conditionalFormatting>
  <conditionalFormatting sqref="F413">
    <cfRule type="cellIs" dxfId="5" priority="847" stopIfTrue="1" operator="lessThan">
      <formula>0</formula>
    </cfRule>
  </conditionalFormatting>
  <conditionalFormatting sqref="F414">
    <cfRule type="cellIs" dxfId="5" priority="846" stopIfTrue="1" operator="lessThan">
      <formula>0</formula>
    </cfRule>
  </conditionalFormatting>
  <conditionalFormatting sqref="F415">
    <cfRule type="cellIs" dxfId="5" priority="845" stopIfTrue="1" operator="lessThan">
      <formula>0</formula>
    </cfRule>
  </conditionalFormatting>
  <conditionalFormatting sqref="F416">
    <cfRule type="cellIs" dxfId="5" priority="844" stopIfTrue="1" operator="lessThan">
      <formula>0</formula>
    </cfRule>
  </conditionalFormatting>
  <conditionalFormatting sqref="F417">
    <cfRule type="cellIs" dxfId="5" priority="843" stopIfTrue="1" operator="lessThan">
      <formula>0</formula>
    </cfRule>
  </conditionalFormatting>
  <conditionalFormatting sqref="F418">
    <cfRule type="cellIs" dxfId="5" priority="842" stopIfTrue="1" operator="lessThan">
      <formula>0</formula>
    </cfRule>
  </conditionalFormatting>
  <conditionalFormatting sqref="F419">
    <cfRule type="cellIs" dxfId="5" priority="841" stopIfTrue="1" operator="lessThan">
      <formula>0</formula>
    </cfRule>
  </conditionalFormatting>
  <conditionalFormatting sqref="F420">
    <cfRule type="cellIs" dxfId="5" priority="840" stopIfTrue="1" operator="lessThan">
      <formula>0</formula>
    </cfRule>
  </conditionalFormatting>
  <conditionalFormatting sqref="F421">
    <cfRule type="cellIs" dxfId="5" priority="839" stopIfTrue="1" operator="lessThan">
      <formula>0</formula>
    </cfRule>
  </conditionalFormatting>
  <conditionalFormatting sqref="F422">
    <cfRule type="cellIs" dxfId="5" priority="838" stopIfTrue="1" operator="lessThan">
      <formula>0</formula>
    </cfRule>
  </conditionalFormatting>
  <conditionalFormatting sqref="F423">
    <cfRule type="cellIs" dxfId="5" priority="837" stopIfTrue="1" operator="lessThan">
      <formula>0</formula>
    </cfRule>
  </conditionalFormatting>
  <conditionalFormatting sqref="F424">
    <cfRule type="cellIs" dxfId="5" priority="836" stopIfTrue="1" operator="lessThan">
      <formula>0</formula>
    </cfRule>
  </conditionalFormatting>
  <conditionalFormatting sqref="F425">
    <cfRule type="cellIs" dxfId="5" priority="835" stopIfTrue="1" operator="lessThan">
      <formula>0</formula>
    </cfRule>
  </conditionalFormatting>
  <conditionalFormatting sqref="F426">
    <cfRule type="cellIs" dxfId="5" priority="834" stopIfTrue="1" operator="lessThan">
      <formula>0</formula>
    </cfRule>
  </conditionalFormatting>
  <conditionalFormatting sqref="F427">
    <cfRule type="cellIs" dxfId="5" priority="833" stopIfTrue="1" operator="lessThan">
      <formula>0</formula>
    </cfRule>
  </conditionalFormatting>
  <conditionalFormatting sqref="F428">
    <cfRule type="cellIs" dxfId="5" priority="832" stopIfTrue="1" operator="lessThan">
      <formula>0</formula>
    </cfRule>
  </conditionalFormatting>
  <conditionalFormatting sqref="F429">
    <cfRule type="cellIs" dxfId="5" priority="831" stopIfTrue="1" operator="lessThan">
      <formula>0</formula>
    </cfRule>
  </conditionalFormatting>
  <conditionalFormatting sqref="F430">
    <cfRule type="cellIs" dxfId="5" priority="830" stopIfTrue="1" operator="lessThan">
      <formula>0</formula>
    </cfRule>
  </conditionalFormatting>
  <conditionalFormatting sqref="F431">
    <cfRule type="cellIs" dxfId="5" priority="829" stopIfTrue="1" operator="lessThan">
      <formula>0</formula>
    </cfRule>
  </conditionalFormatting>
  <conditionalFormatting sqref="F432">
    <cfRule type="cellIs" dxfId="5" priority="828" stopIfTrue="1" operator="lessThan">
      <formula>0</formula>
    </cfRule>
  </conditionalFormatting>
  <conditionalFormatting sqref="F433">
    <cfRule type="cellIs" dxfId="5" priority="827" stopIfTrue="1" operator="lessThan">
      <formula>0</formula>
    </cfRule>
  </conditionalFormatting>
  <conditionalFormatting sqref="F434">
    <cfRule type="cellIs" dxfId="5" priority="826" stopIfTrue="1" operator="lessThan">
      <formula>0</formula>
    </cfRule>
  </conditionalFormatting>
  <conditionalFormatting sqref="F435">
    <cfRule type="cellIs" dxfId="5" priority="825" stopIfTrue="1" operator="lessThan">
      <formula>0</formula>
    </cfRule>
  </conditionalFormatting>
  <conditionalFormatting sqref="F436">
    <cfRule type="cellIs" dxfId="5" priority="824" stopIfTrue="1" operator="lessThan">
      <formula>0</formula>
    </cfRule>
  </conditionalFormatting>
  <conditionalFormatting sqref="F437">
    <cfRule type="cellIs" dxfId="5" priority="823" stopIfTrue="1" operator="lessThan">
      <formula>0</formula>
    </cfRule>
  </conditionalFormatting>
  <conditionalFormatting sqref="F438">
    <cfRule type="cellIs" dxfId="5" priority="822" stopIfTrue="1" operator="lessThan">
      <formula>0</formula>
    </cfRule>
  </conditionalFormatting>
  <conditionalFormatting sqref="F439">
    <cfRule type="cellIs" dxfId="5" priority="821" stopIfTrue="1" operator="lessThan">
      <formula>0</formula>
    </cfRule>
  </conditionalFormatting>
  <conditionalFormatting sqref="F440">
    <cfRule type="cellIs" dxfId="5" priority="820" stopIfTrue="1" operator="lessThan">
      <formula>0</formula>
    </cfRule>
  </conditionalFormatting>
  <conditionalFormatting sqref="F441">
    <cfRule type="cellIs" dxfId="5" priority="819" stopIfTrue="1" operator="lessThan">
      <formula>0</formula>
    </cfRule>
  </conditionalFormatting>
  <conditionalFormatting sqref="F442">
    <cfRule type="cellIs" dxfId="5" priority="818" stopIfTrue="1" operator="lessThan">
      <formula>0</formula>
    </cfRule>
  </conditionalFormatting>
  <conditionalFormatting sqref="F443">
    <cfRule type="cellIs" dxfId="5" priority="817" stopIfTrue="1" operator="lessThan">
      <formula>0</formula>
    </cfRule>
  </conditionalFormatting>
  <conditionalFormatting sqref="F444">
    <cfRule type="cellIs" dxfId="5" priority="816" stopIfTrue="1" operator="lessThan">
      <formula>0</formula>
    </cfRule>
  </conditionalFormatting>
  <conditionalFormatting sqref="F445">
    <cfRule type="cellIs" dxfId="5" priority="815" stopIfTrue="1" operator="lessThan">
      <formula>0</formula>
    </cfRule>
  </conditionalFormatting>
  <conditionalFormatting sqref="F446">
    <cfRule type="cellIs" dxfId="5" priority="814" stopIfTrue="1" operator="lessThan">
      <formula>0</formula>
    </cfRule>
  </conditionalFormatting>
  <conditionalFormatting sqref="F447">
    <cfRule type="cellIs" dxfId="5" priority="813" stopIfTrue="1" operator="lessThan">
      <formula>0</formula>
    </cfRule>
  </conditionalFormatting>
  <conditionalFormatting sqref="F448">
    <cfRule type="cellIs" dxfId="5" priority="812" stopIfTrue="1" operator="lessThan">
      <formula>0</formula>
    </cfRule>
  </conditionalFormatting>
  <conditionalFormatting sqref="F449">
    <cfRule type="cellIs" dxfId="5" priority="811" stopIfTrue="1" operator="lessThan">
      <formula>0</formula>
    </cfRule>
  </conditionalFormatting>
  <conditionalFormatting sqref="F450">
    <cfRule type="cellIs" dxfId="5" priority="810" stopIfTrue="1" operator="lessThan">
      <formula>0</formula>
    </cfRule>
  </conditionalFormatting>
  <conditionalFormatting sqref="F451">
    <cfRule type="cellIs" dxfId="5" priority="809" stopIfTrue="1" operator="lessThan">
      <formula>0</formula>
    </cfRule>
  </conditionalFormatting>
  <conditionalFormatting sqref="F452">
    <cfRule type="cellIs" dxfId="5" priority="808" stopIfTrue="1" operator="lessThan">
      <formula>0</formula>
    </cfRule>
  </conditionalFormatting>
  <conditionalFormatting sqref="F453">
    <cfRule type="cellIs" dxfId="5" priority="807" stopIfTrue="1" operator="lessThan">
      <formula>0</formula>
    </cfRule>
  </conditionalFormatting>
  <conditionalFormatting sqref="F454">
    <cfRule type="cellIs" dxfId="5" priority="806" stopIfTrue="1" operator="lessThan">
      <formula>0</formula>
    </cfRule>
  </conditionalFormatting>
  <conditionalFormatting sqref="F455">
    <cfRule type="cellIs" dxfId="5" priority="805" stopIfTrue="1" operator="lessThan">
      <formula>0</formula>
    </cfRule>
  </conditionalFormatting>
  <conditionalFormatting sqref="F456">
    <cfRule type="cellIs" dxfId="5" priority="804" stopIfTrue="1" operator="lessThan">
      <formula>0</formula>
    </cfRule>
  </conditionalFormatting>
  <conditionalFormatting sqref="F457">
    <cfRule type="cellIs" dxfId="5" priority="803" stopIfTrue="1" operator="lessThan">
      <formula>0</formula>
    </cfRule>
  </conditionalFormatting>
  <conditionalFormatting sqref="F458">
    <cfRule type="cellIs" dxfId="5" priority="802" stopIfTrue="1" operator="lessThan">
      <formula>0</formula>
    </cfRule>
  </conditionalFormatting>
  <conditionalFormatting sqref="F459">
    <cfRule type="cellIs" dxfId="5" priority="801" stopIfTrue="1" operator="lessThan">
      <formula>0</formula>
    </cfRule>
  </conditionalFormatting>
  <conditionalFormatting sqref="F460">
    <cfRule type="cellIs" dxfId="5" priority="800" stopIfTrue="1" operator="lessThan">
      <formula>0</formula>
    </cfRule>
  </conditionalFormatting>
  <conditionalFormatting sqref="F461">
    <cfRule type="cellIs" dxfId="5" priority="799" stopIfTrue="1" operator="lessThan">
      <formula>0</formula>
    </cfRule>
  </conditionalFormatting>
  <conditionalFormatting sqref="F462">
    <cfRule type="cellIs" dxfId="5" priority="798" stopIfTrue="1" operator="lessThan">
      <formula>0</formula>
    </cfRule>
  </conditionalFormatting>
  <conditionalFormatting sqref="F463">
    <cfRule type="cellIs" dxfId="5" priority="797" stopIfTrue="1" operator="lessThan">
      <formula>0</formula>
    </cfRule>
  </conditionalFormatting>
  <conditionalFormatting sqref="F464">
    <cfRule type="cellIs" dxfId="5" priority="796" stopIfTrue="1" operator="lessThan">
      <formula>0</formula>
    </cfRule>
  </conditionalFormatting>
  <conditionalFormatting sqref="F465">
    <cfRule type="cellIs" dxfId="5" priority="795" stopIfTrue="1" operator="lessThan">
      <formula>0</formula>
    </cfRule>
  </conditionalFormatting>
  <conditionalFormatting sqref="F466">
    <cfRule type="cellIs" dxfId="5" priority="794" stopIfTrue="1" operator="lessThan">
      <formula>0</formula>
    </cfRule>
  </conditionalFormatting>
  <conditionalFormatting sqref="F467">
    <cfRule type="cellIs" dxfId="5" priority="793" stopIfTrue="1" operator="lessThan">
      <formula>0</formula>
    </cfRule>
  </conditionalFormatting>
  <conditionalFormatting sqref="F468">
    <cfRule type="cellIs" dxfId="5" priority="792" stopIfTrue="1" operator="lessThan">
      <formula>0</formula>
    </cfRule>
  </conditionalFormatting>
  <conditionalFormatting sqref="F469">
    <cfRule type="cellIs" dxfId="5" priority="791" stopIfTrue="1" operator="lessThan">
      <formula>0</formula>
    </cfRule>
  </conditionalFormatting>
  <conditionalFormatting sqref="F470">
    <cfRule type="cellIs" dxfId="5" priority="790" stopIfTrue="1" operator="lessThan">
      <formula>0</formula>
    </cfRule>
  </conditionalFormatting>
  <conditionalFormatting sqref="F471">
    <cfRule type="cellIs" dxfId="5" priority="789" stopIfTrue="1" operator="lessThan">
      <formula>0</formula>
    </cfRule>
  </conditionalFormatting>
  <conditionalFormatting sqref="F472">
    <cfRule type="cellIs" dxfId="5" priority="788" stopIfTrue="1" operator="lessThan">
      <formula>0</formula>
    </cfRule>
  </conditionalFormatting>
  <conditionalFormatting sqref="F473">
    <cfRule type="cellIs" dxfId="5" priority="787" stopIfTrue="1" operator="lessThan">
      <formula>0</formula>
    </cfRule>
  </conditionalFormatting>
  <conditionalFormatting sqref="F474">
    <cfRule type="cellIs" dxfId="5" priority="786" stopIfTrue="1" operator="lessThan">
      <formula>0</formula>
    </cfRule>
  </conditionalFormatting>
  <conditionalFormatting sqref="F475">
    <cfRule type="cellIs" dxfId="5" priority="785" stopIfTrue="1" operator="lessThan">
      <formula>0</formula>
    </cfRule>
  </conditionalFormatting>
  <conditionalFormatting sqref="F476">
    <cfRule type="cellIs" dxfId="5" priority="784" stopIfTrue="1" operator="lessThan">
      <formula>0</formula>
    </cfRule>
  </conditionalFormatting>
  <conditionalFormatting sqref="F477">
    <cfRule type="cellIs" dxfId="5" priority="783" stopIfTrue="1" operator="lessThan">
      <formula>0</formula>
    </cfRule>
  </conditionalFormatting>
  <conditionalFormatting sqref="F478">
    <cfRule type="cellIs" dxfId="5" priority="782" stopIfTrue="1" operator="lessThan">
      <formula>0</formula>
    </cfRule>
  </conditionalFormatting>
  <conditionalFormatting sqref="F479">
    <cfRule type="cellIs" dxfId="5" priority="781" stopIfTrue="1" operator="lessThan">
      <formula>0</formula>
    </cfRule>
  </conditionalFormatting>
  <conditionalFormatting sqref="F480">
    <cfRule type="cellIs" dxfId="5" priority="780" stopIfTrue="1" operator="lessThan">
      <formula>0</formula>
    </cfRule>
  </conditionalFormatting>
  <conditionalFormatting sqref="F481">
    <cfRule type="cellIs" dxfId="5" priority="779" stopIfTrue="1" operator="lessThan">
      <formula>0</formula>
    </cfRule>
  </conditionalFormatting>
  <conditionalFormatting sqref="F482">
    <cfRule type="cellIs" dxfId="5" priority="778" stopIfTrue="1" operator="lessThan">
      <formula>0</formula>
    </cfRule>
  </conditionalFormatting>
  <conditionalFormatting sqref="F483">
    <cfRule type="cellIs" dxfId="5" priority="777" stopIfTrue="1" operator="lessThan">
      <formula>0</formula>
    </cfRule>
  </conditionalFormatting>
  <conditionalFormatting sqref="F484">
    <cfRule type="cellIs" dxfId="5" priority="776" stopIfTrue="1" operator="lessThan">
      <formula>0</formula>
    </cfRule>
  </conditionalFormatting>
  <conditionalFormatting sqref="F485">
    <cfRule type="cellIs" dxfId="5" priority="775" stopIfTrue="1" operator="lessThan">
      <formula>0</formula>
    </cfRule>
  </conditionalFormatting>
  <conditionalFormatting sqref="F486">
    <cfRule type="cellIs" dxfId="5" priority="774" stopIfTrue="1" operator="lessThan">
      <formula>0</formula>
    </cfRule>
  </conditionalFormatting>
  <conditionalFormatting sqref="F487">
    <cfRule type="cellIs" dxfId="5" priority="773" stopIfTrue="1" operator="lessThan">
      <formula>0</formula>
    </cfRule>
  </conditionalFormatting>
  <conditionalFormatting sqref="F488">
    <cfRule type="cellIs" dxfId="5" priority="772" stopIfTrue="1" operator="lessThan">
      <formula>0</formula>
    </cfRule>
  </conditionalFormatting>
  <conditionalFormatting sqref="F489">
    <cfRule type="cellIs" dxfId="5" priority="771" stopIfTrue="1" operator="lessThan">
      <formula>0</formula>
    </cfRule>
  </conditionalFormatting>
  <conditionalFormatting sqref="F490">
    <cfRule type="cellIs" dxfId="5" priority="770" stopIfTrue="1" operator="lessThan">
      <formula>0</formula>
    </cfRule>
  </conditionalFormatting>
  <conditionalFormatting sqref="F491">
    <cfRule type="cellIs" dxfId="5" priority="769" stopIfTrue="1" operator="lessThan">
      <formula>0</formula>
    </cfRule>
  </conditionalFormatting>
  <conditionalFormatting sqref="F492">
    <cfRule type="cellIs" dxfId="5" priority="768" stopIfTrue="1" operator="lessThan">
      <formula>0</formula>
    </cfRule>
  </conditionalFormatting>
  <conditionalFormatting sqref="F493">
    <cfRule type="cellIs" dxfId="5" priority="767" stopIfTrue="1" operator="lessThan">
      <formula>0</formula>
    </cfRule>
  </conditionalFormatting>
  <conditionalFormatting sqref="F494">
    <cfRule type="cellIs" dxfId="5" priority="766" stopIfTrue="1" operator="lessThan">
      <formula>0</formula>
    </cfRule>
  </conditionalFormatting>
  <conditionalFormatting sqref="F495">
    <cfRule type="cellIs" dxfId="5" priority="765" stopIfTrue="1" operator="lessThan">
      <formula>0</formula>
    </cfRule>
  </conditionalFormatting>
  <conditionalFormatting sqref="F496">
    <cfRule type="cellIs" dxfId="5" priority="764" stopIfTrue="1" operator="lessThan">
      <formula>0</formula>
    </cfRule>
  </conditionalFormatting>
  <conditionalFormatting sqref="F497">
    <cfRule type="cellIs" dxfId="5" priority="763" stopIfTrue="1" operator="lessThan">
      <formula>0</formula>
    </cfRule>
  </conditionalFormatting>
  <conditionalFormatting sqref="F498">
    <cfRule type="cellIs" dxfId="5" priority="762" stopIfTrue="1" operator="lessThan">
      <formula>0</formula>
    </cfRule>
  </conditionalFormatting>
  <conditionalFormatting sqref="F499">
    <cfRule type="cellIs" dxfId="5" priority="761" stopIfTrue="1" operator="lessThan">
      <formula>0</formula>
    </cfRule>
  </conditionalFormatting>
  <conditionalFormatting sqref="F500">
    <cfRule type="cellIs" dxfId="5" priority="760" stopIfTrue="1" operator="lessThan">
      <formula>0</formula>
    </cfRule>
  </conditionalFormatting>
  <conditionalFormatting sqref="F501">
    <cfRule type="cellIs" dxfId="5" priority="759" stopIfTrue="1" operator="lessThan">
      <formula>0</formula>
    </cfRule>
  </conditionalFormatting>
  <conditionalFormatting sqref="F502">
    <cfRule type="cellIs" dxfId="5" priority="758" stopIfTrue="1" operator="lessThan">
      <formula>0</formula>
    </cfRule>
  </conditionalFormatting>
  <conditionalFormatting sqref="F503">
    <cfRule type="cellIs" dxfId="5" priority="757" stopIfTrue="1" operator="lessThan">
      <formula>0</formula>
    </cfRule>
  </conditionalFormatting>
  <conditionalFormatting sqref="F504">
    <cfRule type="cellIs" dxfId="5" priority="756" stopIfTrue="1" operator="lessThan">
      <formula>0</formula>
    </cfRule>
  </conditionalFormatting>
  <conditionalFormatting sqref="F505">
    <cfRule type="cellIs" dxfId="5" priority="755" stopIfTrue="1" operator="lessThan">
      <formula>0</formula>
    </cfRule>
  </conditionalFormatting>
  <conditionalFormatting sqref="F506">
    <cfRule type="cellIs" dxfId="5" priority="754" stopIfTrue="1" operator="lessThan">
      <formula>0</formula>
    </cfRule>
  </conditionalFormatting>
  <conditionalFormatting sqref="F507">
    <cfRule type="cellIs" dxfId="5" priority="753" stopIfTrue="1" operator="lessThan">
      <formula>0</formula>
    </cfRule>
  </conditionalFormatting>
  <conditionalFormatting sqref="F508">
    <cfRule type="cellIs" dxfId="5" priority="752" stopIfTrue="1" operator="lessThan">
      <formula>0</formula>
    </cfRule>
  </conditionalFormatting>
  <conditionalFormatting sqref="F509">
    <cfRule type="cellIs" dxfId="5" priority="751" stopIfTrue="1" operator="lessThan">
      <formula>0</formula>
    </cfRule>
  </conditionalFormatting>
  <conditionalFormatting sqref="F510">
    <cfRule type="cellIs" dxfId="5" priority="750" stopIfTrue="1" operator="lessThan">
      <formula>0</formula>
    </cfRule>
  </conditionalFormatting>
  <conditionalFormatting sqref="F511">
    <cfRule type="cellIs" dxfId="5" priority="749" stopIfTrue="1" operator="lessThan">
      <formula>0</formula>
    </cfRule>
  </conditionalFormatting>
  <conditionalFormatting sqref="F512">
    <cfRule type="cellIs" dxfId="5" priority="748" stopIfTrue="1" operator="lessThan">
      <formula>0</formula>
    </cfRule>
  </conditionalFormatting>
  <conditionalFormatting sqref="F513">
    <cfRule type="cellIs" dxfId="5" priority="747" stopIfTrue="1" operator="lessThan">
      <formula>0</formula>
    </cfRule>
  </conditionalFormatting>
  <conditionalFormatting sqref="F514">
    <cfRule type="cellIs" dxfId="5" priority="746" stopIfTrue="1" operator="lessThan">
      <formula>0</formula>
    </cfRule>
  </conditionalFormatting>
  <conditionalFormatting sqref="F515">
    <cfRule type="cellIs" dxfId="5" priority="745" stopIfTrue="1" operator="lessThan">
      <formula>0</formula>
    </cfRule>
  </conditionalFormatting>
  <conditionalFormatting sqref="F516">
    <cfRule type="cellIs" dxfId="5" priority="744" stopIfTrue="1" operator="lessThan">
      <formula>0</formula>
    </cfRule>
  </conditionalFormatting>
  <conditionalFormatting sqref="F517">
    <cfRule type="cellIs" dxfId="5" priority="743" stopIfTrue="1" operator="lessThan">
      <formula>0</formula>
    </cfRule>
  </conditionalFormatting>
  <conditionalFormatting sqref="F518">
    <cfRule type="cellIs" dxfId="5" priority="742" stopIfTrue="1" operator="lessThan">
      <formula>0</formula>
    </cfRule>
  </conditionalFormatting>
  <conditionalFormatting sqref="F519">
    <cfRule type="cellIs" dxfId="5" priority="741" stopIfTrue="1" operator="lessThan">
      <formula>0</formula>
    </cfRule>
  </conditionalFormatting>
  <conditionalFormatting sqref="F520">
    <cfRule type="cellIs" dxfId="5" priority="740" stopIfTrue="1" operator="lessThan">
      <formula>0</formula>
    </cfRule>
  </conditionalFormatting>
  <conditionalFormatting sqref="F521">
    <cfRule type="cellIs" dxfId="5" priority="739" stopIfTrue="1" operator="lessThan">
      <formula>0</formula>
    </cfRule>
  </conditionalFormatting>
  <conditionalFormatting sqref="F522">
    <cfRule type="cellIs" dxfId="5" priority="738" stopIfTrue="1" operator="lessThan">
      <formula>0</formula>
    </cfRule>
  </conditionalFormatting>
  <conditionalFormatting sqref="F523">
    <cfRule type="cellIs" dxfId="5" priority="737" stopIfTrue="1" operator="lessThan">
      <formula>0</formula>
    </cfRule>
  </conditionalFormatting>
  <conditionalFormatting sqref="F524">
    <cfRule type="cellIs" dxfId="5" priority="736" stopIfTrue="1" operator="lessThan">
      <formula>0</formula>
    </cfRule>
  </conditionalFormatting>
  <conditionalFormatting sqref="F525">
    <cfRule type="cellIs" dxfId="5" priority="735" stopIfTrue="1" operator="lessThan">
      <formula>0</formula>
    </cfRule>
  </conditionalFormatting>
  <conditionalFormatting sqref="F526">
    <cfRule type="cellIs" dxfId="5" priority="734" stopIfTrue="1" operator="lessThan">
      <formula>0</formula>
    </cfRule>
  </conditionalFormatting>
  <conditionalFormatting sqref="F527">
    <cfRule type="cellIs" dxfId="5" priority="733" stopIfTrue="1" operator="lessThan">
      <formula>0</formula>
    </cfRule>
  </conditionalFormatting>
  <conditionalFormatting sqref="F528">
    <cfRule type="cellIs" dxfId="5" priority="732" stopIfTrue="1" operator="lessThan">
      <formula>0</formula>
    </cfRule>
  </conditionalFormatting>
  <conditionalFormatting sqref="F529">
    <cfRule type="cellIs" dxfId="5" priority="731" stopIfTrue="1" operator="lessThan">
      <formula>0</formula>
    </cfRule>
  </conditionalFormatting>
  <conditionalFormatting sqref="F530">
    <cfRule type="cellIs" dxfId="5" priority="730" stopIfTrue="1" operator="lessThan">
      <formula>0</formula>
    </cfRule>
  </conditionalFormatting>
  <conditionalFormatting sqref="F531">
    <cfRule type="cellIs" dxfId="5" priority="729" stopIfTrue="1" operator="lessThan">
      <formula>0</formula>
    </cfRule>
  </conditionalFormatting>
  <conditionalFormatting sqref="F532">
    <cfRule type="cellIs" dxfId="5" priority="728" stopIfTrue="1" operator="lessThan">
      <formula>0</formula>
    </cfRule>
  </conditionalFormatting>
  <conditionalFormatting sqref="F533">
    <cfRule type="cellIs" dxfId="5" priority="727" stopIfTrue="1" operator="lessThan">
      <formula>0</formula>
    </cfRule>
  </conditionalFormatting>
  <conditionalFormatting sqref="F534">
    <cfRule type="cellIs" dxfId="5" priority="726" stopIfTrue="1" operator="lessThan">
      <formula>0</formula>
    </cfRule>
  </conditionalFormatting>
  <conditionalFormatting sqref="F535">
    <cfRule type="cellIs" dxfId="5" priority="725" stopIfTrue="1" operator="lessThan">
      <formula>0</formula>
    </cfRule>
  </conditionalFormatting>
  <conditionalFormatting sqref="F536">
    <cfRule type="cellIs" dxfId="5" priority="724" stopIfTrue="1" operator="lessThan">
      <formula>0</formula>
    </cfRule>
  </conditionalFormatting>
  <conditionalFormatting sqref="F537">
    <cfRule type="cellIs" dxfId="5" priority="723" stopIfTrue="1" operator="lessThan">
      <formula>0</formula>
    </cfRule>
  </conditionalFormatting>
  <conditionalFormatting sqref="F538">
    <cfRule type="cellIs" dxfId="5" priority="722" stopIfTrue="1" operator="lessThan">
      <formula>0</formula>
    </cfRule>
  </conditionalFormatting>
  <conditionalFormatting sqref="F539">
    <cfRule type="cellIs" dxfId="5" priority="721" stopIfTrue="1" operator="lessThan">
      <formula>0</formula>
    </cfRule>
  </conditionalFormatting>
  <conditionalFormatting sqref="F540">
    <cfRule type="cellIs" dxfId="5" priority="720" stopIfTrue="1" operator="lessThan">
      <formula>0</formula>
    </cfRule>
  </conditionalFormatting>
  <conditionalFormatting sqref="F541">
    <cfRule type="cellIs" dxfId="5" priority="719" stopIfTrue="1" operator="lessThan">
      <formula>0</formula>
    </cfRule>
  </conditionalFormatting>
  <conditionalFormatting sqref="F542">
    <cfRule type="cellIs" dxfId="5" priority="718" stopIfTrue="1" operator="lessThan">
      <formula>0</formula>
    </cfRule>
  </conditionalFormatting>
  <conditionalFormatting sqref="F543">
    <cfRule type="cellIs" dxfId="5" priority="717" stopIfTrue="1" operator="lessThan">
      <formula>0</formula>
    </cfRule>
  </conditionalFormatting>
  <conditionalFormatting sqref="F544">
    <cfRule type="cellIs" dxfId="5" priority="716" stopIfTrue="1" operator="lessThan">
      <formula>0</formula>
    </cfRule>
  </conditionalFormatting>
  <conditionalFormatting sqref="F545">
    <cfRule type="cellIs" dxfId="5" priority="715" stopIfTrue="1" operator="lessThan">
      <formula>0</formula>
    </cfRule>
  </conditionalFormatting>
  <conditionalFormatting sqref="F546">
    <cfRule type="cellIs" dxfId="5" priority="714" stopIfTrue="1" operator="lessThan">
      <formula>0</formula>
    </cfRule>
  </conditionalFormatting>
  <conditionalFormatting sqref="F547">
    <cfRule type="cellIs" dxfId="5" priority="713" stopIfTrue="1" operator="lessThan">
      <formula>0</formula>
    </cfRule>
  </conditionalFormatting>
  <conditionalFormatting sqref="F548">
    <cfRule type="cellIs" dxfId="5" priority="712" stopIfTrue="1" operator="lessThan">
      <formula>0</formula>
    </cfRule>
  </conditionalFormatting>
  <conditionalFormatting sqref="F549">
    <cfRule type="cellIs" dxfId="5" priority="711" stopIfTrue="1" operator="lessThan">
      <formula>0</formula>
    </cfRule>
  </conditionalFormatting>
  <conditionalFormatting sqref="F550">
    <cfRule type="cellIs" dxfId="5" priority="710" stopIfTrue="1" operator="lessThan">
      <formula>0</formula>
    </cfRule>
  </conditionalFormatting>
  <conditionalFormatting sqref="F551">
    <cfRule type="cellIs" dxfId="5" priority="709" stopIfTrue="1" operator="lessThan">
      <formula>0</formula>
    </cfRule>
  </conditionalFormatting>
  <conditionalFormatting sqref="F552">
    <cfRule type="cellIs" dxfId="5" priority="708" stopIfTrue="1" operator="lessThan">
      <formula>0</formula>
    </cfRule>
  </conditionalFormatting>
  <conditionalFormatting sqref="F553">
    <cfRule type="cellIs" dxfId="5" priority="707" stopIfTrue="1" operator="lessThan">
      <formula>0</formula>
    </cfRule>
  </conditionalFormatting>
  <conditionalFormatting sqref="F554">
    <cfRule type="cellIs" dxfId="5" priority="706" stopIfTrue="1" operator="lessThan">
      <formula>0</formula>
    </cfRule>
  </conditionalFormatting>
  <conditionalFormatting sqref="F555">
    <cfRule type="cellIs" dxfId="5" priority="705" stopIfTrue="1" operator="lessThan">
      <formula>0</formula>
    </cfRule>
  </conditionalFormatting>
  <conditionalFormatting sqref="F556">
    <cfRule type="cellIs" dxfId="5" priority="704" stopIfTrue="1" operator="lessThan">
      <formula>0</formula>
    </cfRule>
  </conditionalFormatting>
  <conditionalFormatting sqref="F557">
    <cfRule type="cellIs" dxfId="5" priority="703" stopIfTrue="1" operator="lessThan">
      <formula>0</formula>
    </cfRule>
  </conditionalFormatting>
  <conditionalFormatting sqref="F558">
    <cfRule type="cellIs" dxfId="5" priority="702" stopIfTrue="1" operator="lessThan">
      <formula>0</formula>
    </cfRule>
  </conditionalFormatting>
  <conditionalFormatting sqref="F559">
    <cfRule type="cellIs" dxfId="5" priority="701" stopIfTrue="1" operator="lessThan">
      <formula>0</formula>
    </cfRule>
  </conditionalFormatting>
  <conditionalFormatting sqref="F560">
    <cfRule type="cellIs" dxfId="5" priority="700" stopIfTrue="1" operator="lessThan">
      <formula>0</formula>
    </cfRule>
  </conditionalFormatting>
  <conditionalFormatting sqref="F561">
    <cfRule type="cellIs" dxfId="5" priority="699" stopIfTrue="1" operator="lessThan">
      <formula>0</formula>
    </cfRule>
  </conditionalFormatting>
  <conditionalFormatting sqref="F562">
    <cfRule type="cellIs" dxfId="5" priority="698" stopIfTrue="1" operator="lessThan">
      <formula>0</formula>
    </cfRule>
  </conditionalFormatting>
  <conditionalFormatting sqref="F563">
    <cfRule type="cellIs" dxfId="5" priority="697" stopIfTrue="1" operator="lessThan">
      <formula>0</formula>
    </cfRule>
  </conditionalFormatting>
  <conditionalFormatting sqref="F564">
    <cfRule type="cellIs" dxfId="5" priority="696" stopIfTrue="1" operator="lessThan">
      <formula>0</formula>
    </cfRule>
  </conditionalFormatting>
  <conditionalFormatting sqref="F565">
    <cfRule type="cellIs" dxfId="5" priority="695" stopIfTrue="1" operator="lessThan">
      <formula>0</formula>
    </cfRule>
  </conditionalFormatting>
  <conditionalFormatting sqref="F566">
    <cfRule type="cellIs" dxfId="5" priority="694" stopIfTrue="1" operator="lessThan">
      <formula>0</formula>
    </cfRule>
  </conditionalFormatting>
  <conditionalFormatting sqref="F567">
    <cfRule type="cellIs" dxfId="5" priority="693" stopIfTrue="1" operator="lessThan">
      <formula>0</formula>
    </cfRule>
  </conditionalFormatting>
  <conditionalFormatting sqref="F568">
    <cfRule type="cellIs" dxfId="5" priority="692" stopIfTrue="1" operator="lessThan">
      <formula>0</formula>
    </cfRule>
  </conditionalFormatting>
  <conditionalFormatting sqref="F569">
    <cfRule type="cellIs" dxfId="5" priority="691" stopIfTrue="1" operator="lessThan">
      <formula>0</formula>
    </cfRule>
  </conditionalFormatting>
  <conditionalFormatting sqref="F570">
    <cfRule type="cellIs" dxfId="5" priority="690" stopIfTrue="1" operator="lessThan">
      <formula>0</formula>
    </cfRule>
  </conditionalFormatting>
  <conditionalFormatting sqref="F571">
    <cfRule type="cellIs" dxfId="5" priority="689" stopIfTrue="1" operator="lessThan">
      <formula>0</formula>
    </cfRule>
  </conditionalFormatting>
  <conditionalFormatting sqref="F572">
    <cfRule type="cellIs" dxfId="5" priority="688" stopIfTrue="1" operator="lessThan">
      <formula>0</formula>
    </cfRule>
  </conditionalFormatting>
  <conditionalFormatting sqref="F573">
    <cfRule type="cellIs" dxfId="5" priority="687" stopIfTrue="1" operator="lessThan">
      <formula>0</formula>
    </cfRule>
  </conditionalFormatting>
  <conditionalFormatting sqref="F574">
    <cfRule type="cellIs" dxfId="5" priority="686" stopIfTrue="1" operator="lessThan">
      <formula>0</formula>
    </cfRule>
  </conditionalFormatting>
  <conditionalFormatting sqref="F575">
    <cfRule type="cellIs" dxfId="5" priority="685" stopIfTrue="1" operator="lessThan">
      <formula>0</formula>
    </cfRule>
  </conditionalFormatting>
  <conditionalFormatting sqref="F576">
    <cfRule type="cellIs" dxfId="5" priority="684" stopIfTrue="1" operator="lessThan">
      <formula>0</formula>
    </cfRule>
  </conditionalFormatting>
  <conditionalFormatting sqref="F577">
    <cfRule type="cellIs" dxfId="5" priority="683" stopIfTrue="1" operator="lessThan">
      <formula>0</formula>
    </cfRule>
  </conditionalFormatting>
  <conditionalFormatting sqref="F578">
    <cfRule type="cellIs" dxfId="5" priority="682" stopIfTrue="1" operator="lessThan">
      <formula>0</formula>
    </cfRule>
  </conditionalFormatting>
  <conditionalFormatting sqref="F579">
    <cfRule type="cellIs" dxfId="5" priority="681" stopIfTrue="1" operator="lessThan">
      <formula>0</formula>
    </cfRule>
  </conditionalFormatting>
  <conditionalFormatting sqref="F583">
    <cfRule type="cellIs" dxfId="5" priority="679" stopIfTrue="1" operator="lessThan">
      <formula>0</formula>
    </cfRule>
  </conditionalFormatting>
  <conditionalFormatting sqref="F584">
    <cfRule type="cellIs" dxfId="5" priority="678" stopIfTrue="1" operator="lessThan">
      <formula>0</formula>
    </cfRule>
  </conditionalFormatting>
  <conditionalFormatting sqref="F585">
    <cfRule type="cellIs" dxfId="5" priority="677" stopIfTrue="1" operator="lessThan">
      <formula>0</formula>
    </cfRule>
  </conditionalFormatting>
  <conditionalFormatting sqref="F586">
    <cfRule type="cellIs" dxfId="5" priority="676" stopIfTrue="1" operator="lessThan">
      <formula>0</formula>
    </cfRule>
  </conditionalFormatting>
  <conditionalFormatting sqref="F587">
    <cfRule type="cellIs" dxfId="5" priority="675" stopIfTrue="1" operator="lessThan">
      <formula>0</formula>
    </cfRule>
  </conditionalFormatting>
  <conditionalFormatting sqref="F588">
    <cfRule type="cellIs" dxfId="5" priority="674" stopIfTrue="1" operator="lessThan">
      <formula>0</formula>
    </cfRule>
  </conditionalFormatting>
  <conditionalFormatting sqref="F589">
    <cfRule type="cellIs" dxfId="5" priority="673" stopIfTrue="1" operator="lessThan">
      <formula>0</formula>
    </cfRule>
  </conditionalFormatting>
  <conditionalFormatting sqref="F590">
    <cfRule type="cellIs" dxfId="5" priority="672" stopIfTrue="1" operator="lessThan">
      <formula>0</formula>
    </cfRule>
  </conditionalFormatting>
  <conditionalFormatting sqref="F591">
    <cfRule type="cellIs" dxfId="5" priority="671" stopIfTrue="1" operator="lessThan">
      <formula>0</formula>
    </cfRule>
  </conditionalFormatting>
  <conditionalFormatting sqref="F592">
    <cfRule type="cellIs" dxfId="5" priority="670" stopIfTrue="1" operator="lessThan">
      <formula>0</formula>
    </cfRule>
  </conditionalFormatting>
  <conditionalFormatting sqref="F593">
    <cfRule type="cellIs" dxfId="5" priority="669" stopIfTrue="1" operator="lessThan">
      <formula>0</formula>
    </cfRule>
  </conditionalFormatting>
  <conditionalFormatting sqref="F594">
    <cfRule type="cellIs" dxfId="5" priority="668" stopIfTrue="1" operator="lessThan">
      <formula>0</formula>
    </cfRule>
  </conditionalFormatting>
  <conditionalFormatting sqref="F595">
    <cfRule type="cellIs" dxfId="5" priority="667" stopIfTrue="1" operator="lessThan">
      <formula>0</formula>
    </cfRule>
  </conditionalFormatting>
  <conditionalFormatting sqref="F596">
    <cfRule type="cellIs" dxfId="5" priority="666" stopIfTrue="1" operator="lessThan">
      <formula>0</formula>
    </cfRule>
  </conditionalFormatting>
  <conditionalFormatting sqref="F597">
    <cfRule type="cellIs" dxfId="5" priority="665" stopIfTrue="1" operator="lessThan">
      <formula>0</formula>
    </cfRule>
  </conditionalFormatting>
  <conditionalFormatting sqref="F598">
    <cfRule type="cellIs" dxfId="5" priority="664" stopIfTrue="1" operator="lessThan">
      <formula>0</formula>
    </cfRule>
  </conditionalFormatting>
  <conditionalFormatting sqref="F599">
    <cfRule type="cellIs" dxfId="5" priority="663" stopIfTrue="1" operator="lessThan">
      <formula>0</formula>
    </cfRule>
  </conditionalFormatting>
  <conditionalFormatting sqref="F600">
    <cfRule type="cellIs" dxfId="5" priority="662" stopIfTrue="1" operator="lessThan">
      <formula>0</formula>
    </cfRule>
  </conditionalFormatting>
  <conditionalFormatting sqref="F601">
    <cfRule type="cellIs" dxfId="5" priority="661" stopIfTrue="1" operator="lessThan">
      <formula>0</formula>
    </cfRule>
  </conditionalFormatting>
  <conditionalFormatting sqref="F602">
    <cfRule type="cellIs" dxfId="5" priority="660" stopIfTrue="1" operator="lessThan">
      <formula>0</formula>
    </cfRule>
  </conditionalFormatting>
  <conditionalFormatting sqref="F603">
    <cfRule type="cellIs" dxfId="5" priority="659" stopIfTrue="1" operator="lessThan">
      <formula>0</formula>
    </cfRule>
  </conditionalFormatting>
  <conditionalFormatting sqref="F604">
    <cfRule type="cellIs" dxfId="5" priority="658" stopIfTrue="1" operator="lessThan">
      <formula>0</formula>
    </cfRule>
  </conditionalFormatting>
  <conditionalFormatting sqref="F605">
    <cfRule type="cellIs" dxfId="5" priority="657" stopIfTrue="1" operator="lessThan">
      <formula>0</formula>
    </cfRule>
  </conditionalFormatting>
  <conditionalFormatting sqref="F606">
    <cfRule type="cellIs" dxfId="5" priority="656" stopIfTrue="1" operator="lessThan">
      <formula>0</formula>
    </cfRule>
  </conditionalFormatting>
  <conditionalFormatting sqref="F607">
    <cfRule type="cellIs" dxfId="5" priority="655" stopIfTrue="1" operator="lessThan">
      <formula>0</formula>
    </cfRule>
  </conditionalFormatting>
  <conditionalFormatting sqref="F608">
    <cfRule type="cellIs" dxfId="5" priority="654" stopIfTrue="1" operator="lessThan">
      <formula>0</formula>
    </cfRule>
  </conditionalFormatting>
  <conditionalFormatting sqref="F609">
    <cfRule type="cellIs" dxfId="5" priority="653" stopIfTrue="1" operator="lessThan">
      <formula>0</formula>
    </cfRule>
  </conditionalFormatting>
  <conditionalFormatting sqref="F610">
    <cfRule type="cellIs" dxfId="5" priority="652" stopIfTrue="1" operator="lessThan">
      <formula>0</formula>
    </cfRule>
  </conditionalFormatting>
  <conditionalFormatting sqref="F611">
    <cfRule type="cellIs" dxfId="5" priority="651" stopIfTrue="1" operator="lessThan">
      <formula>0</formula>
    </cfRule>
  </conditionalFormatting>
  <conditionalFormatting sqref="F612">
    <cfRule type="cellIs" dxfId="5" priority="650" stopIfTrue="1" operator="lessThan">
      <formula>0</formula>
    </cfRule>
  </conditionalFormatting>
  <conditionalFormatting sqref="F613">
    <cfRule type="cellIs" dxfId="5" priority="649" stopIfTrue="1" operator="lessThan">
      <formula>0</formula>
    </cfRule>
  </conditionalFormatting>
  <conditionalFormatting sqref="F614">
    <cfRule type="cellIs" dxfId="5" priority="648" stopIfTrue="1" operator="lessThan">
      <formula>0</formula>
    </cfRule>
  </conditionalFormatting>
  <conditionalFormatting sqref="F615">
    <cfRule type="cellIs" dxfId="5" priority="647" stopIfTrue="1" operator="lessThan">
      <formula>0</formula>
    </cfRule>
  </conditionalFormatting>
  <conditionalFormatting sqref="F616">
    <cfRule type="cellIs" dxfId="5" priority="646" stopIfTrue="1" operator="lessThan">
      <formula>0</formula>
    </cfRule>
  </conditionalFormatting>
  <conditionalFormatting sqref="F617">
    <cfRule type="cellIs" dxfId="5" priority="645" stopIfTrue="1" operator="lessThan">
      <formula>0</formula>
    </cfRule>
  </conditionalFormatting>
  <conditionalFormatting sqref="F618">
    <cfRule type="cellIs" dxfId="5" priority="644" stopIfTrue="1" operator="lessThan">
      <formula>0</formula>
    </cfRule>
  </conditionalFormatting>
  <conditionalFormatting sqref="F619">
    <cfRule type="cellIs" dxfId="5" priority="643" stopIfTrue="1" operator="lessThan">
      <formula>0</formula>
    </cfRule>
  </conditionalFormatting>
  <conditionalFormatting sqref="F620">
    <cfRule type="cellIs" dxfId="5" priority="642" stopIfTrue="1" operator="lessThan">
      <formula>0</formula>
    </cfRule>
  </conditionalFormatting>
  <conditionalFormatting sqref="F621">
    <cfRule type="cellIs" dxfId="5" priority="641" stopIfTrue="1" operator="lessThan">
      <formula>0</formula>
    </cfRule>
  </conditionalFormatting>
  <conditionalFormatting sqref="F622">
    <cfRule type="cellIs" dxfId="5" priority="640" stopIfTrue="1" operator="lessThan">
      <formula>0</formula>
    </cfRule>
  </conditionalFormatting>
  <conditionalFormatting sqref="F623">
    <cfRule type="cellIs" dxfId="5" priority="639" stopIfTrue="1" operator="lessThan">
      <formula>0</formula>
    </cfRule>
  </conditionalFormatting>
  <conditionalFormatting sqref="F624">
    <cfRule type="cellIs" dxfId="5" priority="638" stopIfTrue="1" operator="lessThan">
      <formula>0</formula>
    </cfRule>
  </conditionalFormatting>
  <conditionalFormatting sqref="F625">
    <cfRule type="cellIs" dxfId="5" priority="637" stopIfTrue="1" operator="lessThan">
      <formula>0</formula>
    </cfRule>
  </conditionalFormatting>
  <conditionalFormatting sqref="F626">
    <cfRule type="cellIs" dxfId="5" priority="636" stopIfTrue="1" operator="lessThan">
      <formula>0</formula>
    </cfRule>
  </conditionalFormatting>
  <conditionalFormatting sqref="F627">
    <cfRule type="cellIs" dxfId="5" priority="635" stopIfTrue="1" operator="lessThan">
      <formula>0</formula>
    </cfRule>
  </conditionalFormatting>
  <conditionalFormatting sqref="F628">
    <cfRule type="cellIs" dxfId="5" priority="634" stopIfTrue="1" operator="lessThan">
      <formula>0</formula>
    </cfRule>
  </conditionalFormatting>
  <conditionalFormatting sqref="F629">
    <cfRule type="cellIs" dxfId="5" priority="633" stopIfTrue="1" operator="lessThan">
      <formula>0</formula>
    </cfRule>
  </conditionalFormatting>
  <conditionalFormatting sqref="F630">
    <cfRule type="cellIs" dxfId="5" priority="632" stopIfTrue="1" operator="lessThan">
      <formula>0</formula>
    </cfRule>
  </conditionalFormatting>
  <conditionalFormatting sqref="F631">
    <cfRule type="cellIs" dxfId="5" priority="631" stopIfTrue="1" operator="lessThan">
      <formula>0</formula>
    </cfRule>
  </conditionalFormatting>
  <conditionalFormatting sqref="F632">
    <cfRule type="cellIs" dxfId="5" priority="630" stopIfTrue="1" operator="lessThan">
      <formula>0</formula>
    </cfRule>
  </conditionalFormatting>
  <conditionalFormatting sqref="F633">
    <cfRule type="cellIs" dxfId="5" priority="629" stopIfTrue="1" operator="lessThan">
      <formula>0</formula>
    </cfRule>
  </conditionalFormatting>
  <conditionalFormatting sqref="F634">
    <cfRule type="cellIs" dxfId="5" priority="628" stopIfTrue="1" operator="lessThan">
      <formula>0</formula>
    </cfRule>
  </conditionalFormatting>
  <conditionalFormatting sqref="F635">
    <cfRule type="cellIs" dxfId="5" priority="627" stopIfTrue="1" operator="lessThan">
      <formula>0</formula>
    </cfRule>
  </conditionalFormatting>
  <conditionalFormatting sqref="F636">
    <cfRule type="cellIs" dxfId="5" priority="626" stopIfTrue="1" operator="lessThan">
      <formula>0</formula>
    </cfRule>
  </conditionalFormatting>
  <conditionalFormatting sqref="F637">
    <cfRule type="cellIs" dxfId="5" priority="625" stopIfTrue="1" operator="lessThan">
      <formula>0</formula>
    </cfRule>
  </conditionalFormatting>
  <conditionalFormatting sqref="F638">
    <cfRule type="cellIs" dxfId="5" priority="624" stopIfTrue="1" operator="lessThan">
      <formula>0</formula>
    </cfRule>
  </conditionalFormatting>
  <conditionalFormatting sqref="F639">
    <cfRule type="cellIs" dxfId="5" priority="623" stopIfTrue="1" operator="lessThan">
      <formula>0</formula>
    </cfRule>
  </conditionalFormatting>
  <conditionalFormatting sqref="F640">
    <cfRule type="cellIs" dxfId="5" priority="622" stopIfTrue="1" operator="lessThan">
      <formula>0</formula>
    </cfRule>
  </conditionalFormatting>
  <conditionalFormatting sqref="F641">
    <cfRule type="cellIs" dxfId="5" priority="621" stopIfTrue="1" operator="lessThan">
      <formula>0</formula>
    </cfRule>
  </conditionalFormatting>
  <conditionalFormatting sqref="F642">
    <cfRule type="cellIs" dxfId="5" priority="3" stopIfTrue="1" operator="lessThan">
      <formula>0</formula>
    </cfRule>
  </conditionalFormatting>
  <conditionalFormatting sqref="F643">
    <cfRule type="cellIs" dxfId="5" priority="620" stopIfTrue="1" operator="lessThan">
      <formula>0</formula>
    </cfRule>
  </conditionalFormatting>
  <conditionalFormatting sqref="F644">
    <cfRule type="cellIs" dxfId="5" priority="619" stopIfTrue="1" operator="lessThan">
      <formula>0</formula>
    </cfRule>
  </conditionalFormatting>
  <conditionalFormatting sqref="F645">
    <cfRule type="cellIs" dxfId="5" priority="618" stopIfTrue="1" operator="lessThan">
      <formula>0</formula>
    </cfRule>
  </conditionalFormatting>
  <conditionalFormatting sqref="F646">
    <cfRule type="cellIs" dxfId="5" priority="617" stopIfTrue="1" operator="lessThan">
      <formula>0</formula>
    </cfRule>
  </conditionalFormatting>
  <conditionalFormatting sqref="F647">
    <cfRule type="cellIs" dxfId="5" priority="616" stopIfTrue="1" operator="lessThan">
      <formula>0</formula>
    </cfRule>
  </conditionalFormatting>
  <conditionalFormatting sqref="F648">
    <cfRule type="cellIs" dxfId="5" priority="615" stopIfTrue="1" operator="lessThan">
      <formula>0</formula>
    </cfRule>
  </conditionalFormatting>
  <conditionalFormatting sqref="F649">
    <cfRule type="cellIs" dxfId="5" priority="614" stopIfTrue="1" operator="lessThan">
      <formula>0</formula>
    </cfRule>
  </conditionalFormatting>
  <conditionalFormatting sqref="F650">
    <cfRule type="cellIs" dxfId="5" priority="613" stopIfTrue="1" operator="lessThan">
      <formula>0</formula>
    </cfRule>
  </conditionalFormatting>
  <conditionalFormatting sqref="F651">
    <cfRule type="cellIs" dxfId="5" priority="612" stopIfTrue="1" operator="lessThan">
      <formula>0</formula>
    </cfRule>
  </conditionalFormatting>
  <conditionalFormatting sqref="F652">
    <cfRule type="cellIs" dxfId="5" priority="611" stopIfTrue="1" operator="lessThan">
      <formula>0</formula>
    </cfRule>
  </conditionalFormatting>
  <conditionalFormatting sqref="F653">
    <cfRule type="cellIs" dxfId="5" priority="610" stopIfTrue="1" operator="lessThan">
      <formula>0</formula>
    </cfRule>
  </conditionalFormatting>
  <conditionalFormatting sqref="F654">
    <cfRule type="cellIs" dxfId="5" priority="609" stopIfTrue="1" operator="lessThan">
      <formula>0</formula>
    </cfRule>
  </conditionalFormatting>
  <conditionalFormatting sqref="F655">
    <cfRule type="cellIs" dxfId="5" priority="608" stopIfTrue="1" operator="lessThan">
      <formula>0</formula>
    </cfRule>
  </conditionalFormatting>
  <conditionalFormatting sqref="F656">
    <cfRule type="cellIs" dxfId="5" priority="607" stopIfTrue="1" operator="lessThan">
      <formula>0</formula>
    </cfRule>
  </conditionalFormatting>
  <conditionalFormatting sqref="F657">
    <cfRule type="cellIs" dxfId="5" priority="606" stopIfTrue="1" operator="lessThan">
      <formula>0</formula>
    </cfRule>
  </conditionalFormatting>
  <conditionalFormatting sqref="F658">
    <cfRule type="cellIs" dxfId="5" priority="605" stopIfTrue="1" operator="lessThan">
      <formula>0</formula>
    </cfRule>
  </conditionalFormatting>
  <conditionalFormatting sqref="F659">
    <cfRule type="cellIs" dxfId="5" priority="604" stopIfTrue="1" operator="lessThan">
      <formula>0</formula>
    </cfRule>
  </conditionalFormatting>
  <conditionalFormatting sqref="F660">
    <cfRule type="cellIs" dxfId="5" priority="603" stopIfTrue="1" operator="lessThan">
      <formula>0</formula>
    </cfRule>
  </conditionalFormatting>
  <conditionalFormatting sqref="F661">
    <cfRule type="cellIs" dxfId="5" priority="602" stopIfTrue="1" operator="lessThan">
      <formula>0</formula>
    </cfRule>
  </conditionalFormatting>
  <conditionalFormatting sqref="F662">
    <cfRule type="cellIs" dxfId="5" priority="601" stopIfTrue="1" operator="lessThan">
      <formula>0</formula>
    </cfRule>
  </conditionalFormatting>
  <conditionalFormatting sqref="F663">
    <cfRule type="cellIs" dxfId="5" priority="600" stopIfTrue="1" operator="lessThan">
      <formula>0</formula>
    </cfRule>
  </conditionalFormatting>
  <conditionalFormatting sqref="F664">
    <cfRule type="cellIs" dxfId="5" priority="599" stopIfTrue="1" operator="lessThan">
      <formula>0</formula>
    </cfRule>
  </conditionalFormatting>
  <conditionalFormatting sqref="F665">
    <cfRule type="cellIs" dxfId="5" priority="598" stopIfTrue="1" operator="lessThan">
      <formula>0</formula>
    </cfRule>
  </conditionalFormatting>
  <conditionalFormatting sqref="F666">
    <cfRule type="cellIs" dxfId="5" priority="597" stopIfTrue="1" operator="lessThan">
      <formula>0</formula>
    </cfRule>
  </conditionalFormatting>
  <conditionalFormatting sqref="F667">
    <cfRule type="cellIs" dxfId="5" priority="596" stopIfTrue="1" operator="lessThan">
      <formula>0</formula>
    </cfRule>
  </conditionalFormatting>
  <conditionalFormatting sqref="F670">
    <cfRule type="cellIs" dxfId="5" priority="594" stopIfTrue="1" operator="lessThan">
      <formula>0</formula>
    </cfRule>
  </conditionalFormatting>
  <conditionalFormatting sqref="F671">
    <cfRule type="cellIs" dxfId="5" priority="593" stopIfTrue="1" operator="lessThan">
      <formula>0</formula>
    </cfRule>
  </conditionalFormatting>
  <conditionalFormatting sqref="F672">
    <cfRule type="cellIs" dxfId="5" priority="592" stopIfTrue="1" operator="lessThan">
      <formula>0</formula>
    </cfRule>
  </conditionalFormatting>
  <conditionalFormatting sqref="F673">
    <cfRule type="cellIs" dxfId="5" priority="591" stopIfTrue="1" operator="lessThan">
      <formula>0</formula>
    </cfRule>
  </conditionalFormatting>
  <conditionalFormatting sqref="F674">
    <cfRule type="cellIs" dxfId="5" priority="590" stopIfTrue="1" operator="lessThan">
      <formula>0</formula>
    </cfRule>
  </conditionalFormatting>
  <conditionalFormatting sqref="F675">
    <cfRule type="cellIs" dxfId="5" priority="589" stopIfTrue="1" operator="lessThan">
      <formula>0</formula>
    </cfRule>
  </conditionalFormatting>
  <conditionalFormatting sqref="F676">
    <cfRule type="cellIs" dxfId="5" priority="588" stopIfTrue="1" operator="lessThan">
      <formula>0</formula>
    </cfRule>
  </conditionalFormatting>
  <conditionalFormatting sqref="F677">
    <cfRule type="cellIs" dxfId="5" priority="587" stopIfTrue="1" operator="lessThan">
      <formula>0</formula>
    </cfRule>
  </conditionalFormatting>
  <conditionalFormatting sqref="F678">
    <cfRule type="cellIs" dxfId="5" priority="586" stopIfTrue="1" operator="lessThan">
      <formula>0</formula>
    </cfRule>
  </conditionalFormatting>
  <conditionalFormatting sqref="F679">
    <cfRule type="cellIs" dxfId="5" priority="585" stopIfTrue="1" operator="lessThan">
      <formula>0</formula>
    </cfRule>
  </conditionalFormatting>
  <conditionalFormatting sqref="F680">
    <cfRule type="cellIs" dxfId="5" priority="584" stopIfTrue="1" operator="lessThan">
      <formula>0</formula>
    </cfRule>
  </conditionalFormatting>
  <conditionalFormatting sqref="F681">
    <cfRule type="cellIs" dxfId="5" priority="583" stopIfTrue="1" operator="lessThan">
      <formula>0</formula>
    </cfRule>
  </conditionalFormatting>
  <conditionalFormatting sqref="F682">
    <cfRule type="cellIs" dxfId="5" priority="582" stopIfTrue="1" operator="lessThan">
      <formula>0</formula>
    </cfRule>
  </conditionalFormatting>
  <conditionalFormatting sqref="F683">
    <cfRule type="cellIs" dxfId="5" priority="581" stopIfTrue="1" operator="lessThan">
      <formula>0</formula>
    </cfRule>
  </conditionalFormatting>
  <conditionalFormatting sqref="F684">
    <cfRule type="cellIs" dxfId="5" priority="580" stopIfTrue="1" operator="lessThan">
      <formula>0</formula>
    </cfRule>
  </conditionalFormatting>
  <conditionalFormatting sqref="F685">
    <cfRule type="cellIs" dxfId="5" priority="579" stopIfTrue="1" operator="lessThan">
      <formula>0</formula>
    </cfRule>
  </conditionalFormatting>
  <conditionalFormatting sqref="F686">
    <cfRule type="cellIs" dxfId="5" priority="578" stopIfTrue="1" operator="lessThan">
      <formula>0</formula>
    </cfRule>
  </conditionalFormatting>
  <conditionalFormatting sqref="F687">
    <cfRule type="cellIs" dxfId="5" priority="577" stopIfTrue="1" operator="lessThan">
      <formula>0</formula>
    </cfRule>
  </conditionalFormatting>
  <conditionalFormatting sqref="F688">
    <cfRule type="cellIs" dxfId="5" priority="576" stopIfTrue="1" operator="lessThan">
      <formula>0</formula>
    </cfRule>
  </conditionalFormatting>
  <conditionalFormatting sqref="F689">
    <cfRule type="cellIs" dxfId="5" priority="575" stopIfTrue="1" operator="lessThan">
      <formula>0</formula>
    </cfRule>
  </conditionalFormatting>
  <conditionalFormatting sqref="F690">
    <cfRule type="cellIs" dxfId="5" priority="574" stopIfTrue="1" operator="lessThan">
      <formula>0</formula>
    </cfRule>
  </conditionalFormatting>
  <conditionalFormatting sqref="F691">
    <cfRule type="cellIs" dxfId="5" priority="573" stopIfTrue="1" operator="lessThan">
      <formula>0</formula>
    </cfRule>
  </conditionalFormatting>
  <conditionalFormatting sqref="F692">
    <cfRule type="cellIs" dxfId="5" priority="572" stopIfTrue="1" operator="lessThan">
      <formula>0</formula>
    </cfRule>
  </conditionalFormatting>
  <conditionalFormatting sqref="F693">
    <cfRule type="cellIs" dxfId="5" priority="571" stopIfTrue="1" operator="lessThan">
      <formula>0</formula>
    </cfRule>
  </conditionalFormatting>
  <conditionalFormatting sqref="F694">
    <cfRule type="cellIs" dxfId="5" priority="570" stopIfTrue="1" operator="lessThan">
      <formula>0</formula>
    </cfRule>
  </conditionalFormatting>
  <conditionalFormatting sqref="F695">
    <cfRule type="cellIs" dxfId="5" priority="569" stopIfTrue="1" operator="lessThan">
      <formula>0</formula>
    </cfRule>
  </conditionalFormatting>
  <conditionalFormatting sqref="F696">
    <cfRule type="cellIs" dxfId="5" priority="568" stopIfTrue="1" operator="lessThan">
      <formula>0</formula>
    </cfRule>
  </conditionalFormatting>
  <conditionalFormatting sqref="F697">
    <cfRule type="cellIs" dxfId="5" priority="567" stopIfTrue="1" operator="lessThan">
      <formula>0</formula>
    </cfRule>
  </conditionalFormatting>
  <conditionalFormatting sqref="F698">
    <cfRule type="cellIs" dxfId="5" priority="566" stopIfTrue="1" operator="lessThan">
      <formula>0</formula>
    </cfRule>
  </conditionalFormatting>
  <conditionalFormatting sqref="F699">
    <cfRule type="cellIs" dxfId="5" priority="565" stopIfTrue="1" operator="lessThan">
      <formula>0</formula>
    </cfRule>
  </conditionalFormatting>
  <conditionalFormatting sqref="F700">
    <cfRule type="cellIs" dxfId="5" priority="564" stopIfTrue="1" operator="lessThan">
      <formula>0</formula>
    </cfRule>
  </conditionalFormatting>
  <conditionalFormatting sqref="F701">
    <cfRule type="cellIs" dxfId="5" priority="563" stopIfTrue="1" operator="lessThan">
      <formula>0</formula>
    </cfRule>
  </conditionalFormatting>
  <conditionalFormatting sqref="F702">
    <cfRule type="cellIs" dxfId="5" priority="562" stopIfTrue="1" operator="lessThan">
      <formula>0</formula>
    </cfRule>
  </conditionalFormatting>
  <conditionalFormatting sqref="F703">
    <cfRule type="cellIs" dxfId="5" priority="561" stopIfTrue="1" operator="lessThan">
      <formula>0</formula>
    </cfRule>
  </conditionalFormatting>
  <conditionalFormatting sqref="F704">
    <cfRule type="cellIs" dxfId="5" priority="560" stopIfTrue="1" operator="lessThan">
      <formula>0</formula>
    </cfRule>
  </conditionalFormatting>
  <conditionalFormatting sqref="F705">
    <cfRule type="cellIs" dxfId="5" priority="559" stopIfTrue="1" operator="lessThan">
      <formula>0</formula>
    </cfRule>
  </conditionalFormatting>
  <conditionalFormatting sqref="F706">
    <cfRule type="cellIs" dxfId="5" priority="558" stopIfTrue="1" operator="lessThan">
      <formula>0</formula>
    </cfRule>
  </conditionalFormatting>
  <conditionalFormatting sqref="F707">
    <cfRule type="cellIs" dxfId="5" priority="557" stopIfTrue="1" operator="lessThan">
      <formula>0</formula>
    </cfRule>
  </conditionalFormatting>
  <conditionalFormatting sqref="F708">
    <cfRule type="cellIs" dxfId="5" priority="556" stopIfTrue="1" operator="lessThan">
      <formula>0</formula>
    </cfRule>
  </conditionalFormatting>
  <conditionalFormatting sqref="F709">
    <cfRule type="cellIs" dxfId="5" priority="555" stopIfTrue="1" operator="lessThan">
      <formula>0</formula>
    </cfRule>
  </conditionalFormatting>
  <conditionalFormatting sqref="F710">
    <cfRule type="cellIs" dxfId="5" priority="554" stopIfTrue="1" operator="lessThan">
      <formula>0</formula>
    </cfRule>
  </conditionalFormatting>
  <conditionalFormatting sqref="F711">
    <cfRule type="cellIs" dxfId="5" priority="553" stopIfTrue="1" operator="lessThan">
      <formula>0</formula>
    </cfRule>
  </conditionalFormatting>
  <conditionalFormatting sqref="F712">
    <cfRule type="cellIs" dxfId="5" priority="552" stopIfTrue="1" operator="lessThan">
      <formula>0</formula>
    </cfRule>
  </conditionalFormatting>
  <conditionalFormatting sqref="F713">
    <cfRule type="cellIs" dxfId="5" priority="551" stopIfTrue="1" operator="lessThan">
      <formula>0</formula>
    </cfRule>
  </conditionalFormatting>
  <conditionalFormatting sqref="F714">
    <cfRule type="cellIs" dxfId="5" priority="550" stopIfTrue="1" operator="lessThan">
      <formula>0</formula>
    </cfRule>
  </conditionalFormatting>
  <conditionalFormatting sqref="F715">
    <cfRule type="cellIs" dxfId="5" priority="549" stopIfTrue="1" operator="lessThan">
      <formula>0</formula>
    </cfRule>
  </conditionalFormatting>
  <conditionalFormatting sqref="F716">
    <cfRule type="cellIs" dxfId="5" priority="548" stopIfTrue="1" operator="lessThan">
      <formula>0</formula>
    </cfRule>
  </conditionalFormatting>
  <conditionalFormatting sqref="F729">
    <cfRule type="cellIs" dxfId="5" priority="546" stopIfTrue="1" operator="lessThan">
      <formula>0</formula>
    </cfRule>
  </conditionalFormatting>
  <conditionalFormatting sqref="F730">
    <cfRule type="cellIs" dxfId="5" priority="545" stopIfTrue="1" operator="lessThan">
      <formula>0</formula>
    </cfRule>
  </conditionalFormatting>
  <conditionalFormatting sqref="F731">
    <cfRule type="cellIs" dxfId="5" priority="544" stopIfTrue="1" operator="lessThan">
      <formula>0</formula>
    </cfRule>
  </conditionalFormatting>
  <conditionalFormatting sqref="F732">
    <cfRule type="cellIs" dxfId="5" priority="543" stopIfTrue="1" operator="lessThan">
      <formula>0</formula>
    </cfRule>
  </conditionalFormatting>
  <conditionalFormatting sqref="F733">
    <cfRule type="cellIs" dxfId="5" priority="542" stopIfTrue="1" operator="lessThan">
      <formula>0</formula>
    </cfRule>
  </conditionalFormatting>
  <conditionalFormatting sqref="F734">
    <cfRule type="cellIs" dxfId="5" priority="541" stopIfTrue="1" operator="lessThan">
      <formula>0</formula>
    </cfRule>
  </conditionalFormatting>
  <conditionalFormatting sqref="F735">
    <cfRule type="cellIs" dxfId="5" priority="540" stopIfTrue="1" operator="lessThan">
      <formula>0</formula>
    </cfRule>
  </conditionalFormatting>
  <conditionalFormatting sqref="F736">
    <cfRule type="cellIs" dxfId="5" priority="539" stopIfTrue="1" operator="lessThan">
      <formula>0</formula>
    </cfRule>
  </conditionalFormatting>
  <conditionalFormatting sqref="F737">
    <cfRule type="cellIs" dxfId="5" priority="538" stopIfTrue="1" operator="lessThan">
      <formula>0</formula>
    </cfRule>
  </conditionalFormatting>
  <conditionalFormatting sqref="F738">
    <cfRule type="cellIs" dxfId="5" priority="537" stopIfTrue="1" operator="lessThan">
      <formula>0</formula>
    </cfRule>
  </conditionalFormatting>
  <conditionalFormatting sqref="F739">
    <cfRule type="cellIs" dxfId="5" priority="536" stopIfTrue="1" operator="lessThan">
      <formula>0</formula>
    </cfRule>
  </conditionalFormatting>
  <conditionalFormatting sqref="F740">
    <cfRule type="cellIs" dxfId="5" priority="535" stopIfTrue="1" operator="lessThan">
      <formula>0</formula>
    </cfRule>
  </conditionalFormatting>
  <conditionalFormatting sqref="F741">
    <cfRule type="cellIs" dxfId="5" priority="534" stopIfTrue="1" operator="lessThan">
      <formula>0</formula>
    </cfRule>
  </conditionalFormatting>
  <conditionalFormatting sqref="F742">
    <cfRule type="cellIs" dxfId="5" priority="533" stopIfTrue="1" operator="lessThan">
      <formula>0</formula>
    </cfRule>
  </conditionalFormatting>
  <conditionalFormatting sqref="F743">
    <cfRule type="cellIs" dxfId="5" priority="532" stopIfTrue="1" operator="lessThan">
      <formula>0</formula>
    </cfRule>
  </conditionalFormatting>
  <conditionalFormatting sqref="F744">
    <cfRule type="cellIs" dxfId="5" priority="531" stopIfTrue="1" operator="lessThan">
      <formula>0</formula>
    </cfRule>
  </conditionalFormatting>
  <conditionalFormatting sqref="F745">
    <cfRule type="cellIs" dxfId="5" priority="530" stopIfTrue="1" operator="lessThan">
      <formula>0</formula>
    </cfRule>
  </conditionalFormatting>
  <conditionalFormatting sqref="F746">
    <cfRule type="cellIs" dxfId="5" priority="529" stopIfTrue="1" operator="lessThan">
      <formula>0</formula>
    </cfRule>
  </conditionalFormatting>
  <conditionalFormatting sqref="F747">
    <cfRule type="cellIs" dxfId="5" priority="528" stopIfTrue="1" operator="lessThan">
      <formula>0</formula>
    </cfRule>
  </conditionalFormatting>
  <conditionalFormatting sqref="F748">
    <cfRule type="cellIs" dxfId="5" priority="527" stopIfTrue="1" operator="lessThan">
      <formula>0</formula>
    </cfRule>
  </conditionalFormatting>
  <conditionalFormatting sqref="F749">
    <cfRule type="cellIs" dxfId="5" priority="526" stopIfTrue="1" operator="lessThan">
      <formula>0</formula>
    </cfRule>
  </conditionalFormatting>
  <conditionalFormatting sqref="F750">
    <cfRule type="cellIs" dxfId="5" priority="525" stopIfTrue="1" operator="lessThan">
      <formula>0</formula>
    </cfRule>
  </conditionalFormatting>
  <conditionalFormatting sqref="F751">
    <cfRule type="cellIs" dxfId="5" priority="524" stopIfTrue="1" operator="lessThan">
      <formula>0</formula>
    </cfRule>
  </conditionalFormatting>
  <conditionalFormatting sqref="F752">
    <cfRule type="cellIs" dxfId="5" priority="523" stopIfTrue="1" operator="lessThan">
      <formula>0</formula>
    </cfRule>
  </conditionalFormatting>
  <conditionalFormatting sqref="F753">
    <cfRule type="cellIs" dxfId="5" priority="522" stopIfTrue="1" operator="lessThan">
      <formula>0</formula>
    </cfRule>
  </conditionalFormatting>
  <conditionalFormatting sqref="F754">
    <cfRule type="cellIs" dxfId="5" priority="521" stopIfTrue="1" operator="lessThan">
      <formula>0</formula>
    </cfRule>
  </conditionalFormatting>
  <conditionalFormatting sqref="F755">
    <cfRule type="cellIs" dxfId="5" priority="520" stopIfTrue="1" operator="lessThan">
      <formula>0</formula>
    </cfRule>
  </conditionalFormatting>
  <conditionalFormatting sqref="F756">
    <cfRule type="cellIs" dxfId="5" priority="519" stopIfTrue="1" operator="lessThan">
      <formula>0</formula>
    </cfRule>
  </conditionalFormatting>
  <conditionalFormatting sqref="F757">
    <cfRule type="cellIs" dxfId="5" priority="518" stopIfTrue="1" operator="lessThan">
      <formula>0</formula>
    </cfRule>
  </conditionalFormatting>
  <conditionalFormatting sqref="F761">
    <cfRule type="cellIs" dxfId="5" priority="516" stopIfTrue="1" operator="lessThan">
      <formula>0</formula>
    </cfRule>
  </conditionalFormatting>
  <conditionalFormatting sqref="F762">
    <cfRule type="cellIs" dxfId="5" priority="515" stopIfTrue="1" operator="lessThan">
      <formula>0</formula>
    </cfRule>
  </conditionalFormatting>
  <conditionalFormatting sqref="F763">
    <cfRule type="cellIs" dxfId="5" priority="514" stopIfTrue="1" operator="lessThan">
      <formula>0</formula>
    </cfRule>
  </conditionalFormatting>
  <conditionalFormatting sqref="F764">
    <cfRule type="cellIs" dxfId="5" priority="513" stopIfTrue="1" operator="lessThan">
      <formula>0</formula>
    </cfRule>
  </conditionalFormatting>
  <conditionalFormatting sqref="F765">
    <cfRule type="cellIs" dxfId="5" priority="512" stopIfTrue="1" operator="lessThan">
      <formula>0</formula>
    </cfRule>
  </conditionalFormatting>
  <conditionalFormatting sqref="F766">
    <cfRule type="cellIs" dxfId="5" priority="511" stopIfTrue="1" operator="lessThan">
      <formula>0</formula>
    </cfRule>
  </conditionalFormatting>
  <conditionalFormatting sqref="F767">
    <cfRule type="cellIs" dxfId="5" priority="510" stopIfTrue="1" operator="lessThan">
      <formula>0</formula>
    </cfRule>
  </conditionalFormatting>
  <conditionalFormatting sqref="F768">
    <cfRule type="cellIs" dxfId="5" priority="509" stopIfTrue="1" operator="lessThan">
      <formula>0</formula>
    </cfRule>
  </conditionalFormatting>
  <conditionalFormatting sqref="F769">
    <cfRule type="cellIs" dxfId="5" priority="508" stopIfTrue="1" operator="lessThan">
      <formula>0</formula>
    </cfRule>
  </conditionalFormatting>
  <conditionalFormatting sqref="F770">
    <cfRule type="cellIs" dxfId="5" priority="507" stopIfTrue="1" operator="lessThan">
      <formula>0</formula>
    </cfRule>
  </conditionalFormatting>
  <conditionalFormatting sqref="F771">
    <cfRule type="cellIs" dxfId="5" priority="506" stopIfTrue="1" operator="lessThan">
      <formula>0</formula>
    </cfRule>
  </conditionalFormatting>
  <conditionalFormatting sqref="F772">
    <cfRule type="cellIs" dxfId="5" priority="505" stopIfTrue="1" operator="lessThan">
      <formula>0</formula>
    </cfRule>
  </conditionalFormatting>
  <conditionalFormatting sqref="F773">
    <cfRule type="cellIs" dxfId="5" priority="504" stopIfTrue="1" operator="lessThan">
      <formula>0</formula>
    </cfRule>
  </conditionalFormatting>
  <conditionalFormatting sqref="F774">
    <cfRule type="cellIs" dxfId="5" priority="503" stopIfTrue="1" operator="lessThan">
      <formula>0</formula>
    </cfRule>
  </conditionalFormatting>
  <conditionalFormatting sqref="F775">
    <cfRule type="cellIs" dxfId="5" priority="502" stopIfTrue="1" operator="lessThan">
      <formula>0</formula>
    </cfRule>
  </conditionalFormatting>
  <conditionalFormatting sqref="F776">
    <cfRule type="cellIs" dxfId="5" priority="501" stopIfTrue="1" operator="lessThan">
      <formula>0</formula>
    </cfRule>
  </conditionalFormatting>
  <conditionalFormatting sqref="F777">
    <cfRule type="cellIs" dxfId="5" priority="500" stopIfTrue="1" operator="lessThan">
      <formula>0</formula>
    </cfRule>
  </conditionalFormatting>
  <conditionalFormatting sqref="F778">
    <cfRule type="cellIs" dxfId="5" priority="499" stopIfTrue="1" operator="lessThan">
      <formula>0</formula>
    </cfRule>
  </conditionalFormatting>
  <conditionalFormatting sqref="F779">
    <cfRule type="cellIs" dxfId="5" priority="498" stopIfTrue="1" operator="lessThan">
      <formula>0</formula>
    </cfRule>
  </conditionalFormatting>
  <conditionalFormatting sqref="F780">
    <cfRule type="cellIs" dxfId="5" priority="497" stopIfTrue="1" operator="lessThan">
      <formula>0</formula>
    </cfRule>
  </conditionalFormatting>
  <conditionalFormatting sqref="F781">
    <cfRule type="cellIs" dxfId="5" priority="496" stopIfTrue="1" operator="lessThan">
      <formula>0</formula>
    </cfRule>
  </conditionalFormatting>
  <conditionalFormatting sqref="F782">
    <cfRule type="cellIs" dxfId="5" priority="495" stopIfTrue="1" operator="lessThan">
      <formula>0</formula>
    </cfRule>
  </conditionalFormatting>
  <conditionalFormatting sqref="F783">
    <cfRule type="cellIs" dxfId="5" priority="494" stopIfTrue="1" operator="lessThan">
      <formula>0</formula>
    </cfRule>
  </conditionalFormatting>
  <conditionalFormatting sqref="F784">
    <cfRule type="cellIs" dxfId="5" priority="493" stopIfTrue="1" operator="lessThan">
      <formula>0</formula>
    </cfRule>
  </conditionalFormatting>
  <conditionalFormatting sqref="F785">
    <cfRule type="cellIs" dxfId="5" priority="492" stopIfTrue="1" operator="lessThan">
      <formula>0</formula>
    </cfRule>
  </conditionalFormatting>
  <conditionalFormatting sqref="F786">
    <cfRule type="cellIs" dxfId="5" priority="491" stopIfTrue="1" operator="lessThan">
      <formula>0</formula>
    </cfRule>
  </conditionalFormatting>
  <conditionalFormatting sqref="F787">
    <cfRule type="cellIs" dxfId="5" priority="490" stopIfTrue="1" operator="lessThan">
      <formula>0</formula>
    </cfRule>
  </conditionalFormatting>
  <conditionalFormatting sqref="F788">
    <cfRule type="cellIs" dxfId="5" priority="489" stopIfTrue="1" operator="lessThan">
      <formula>0</formula>
    </cfRule>
  </conditionalFormatting>
  <conditionalFormatting sqref="F789">
    <cfRule type="cellIs" dxfId="5" priority="488" stopIfTrue="1" operator="lessThan">
      <formula>0</formula>
    </cfRule>
  </conditionalFormatting>
  <conditionalFormatting sqref="F790">
    <cfRule type="cellIs" dxfId="5" priority="487" stopIfTrue="1" operator="lessThan">
      <formula>0</formula>
    </cfRule>
  </conditionalFormatting>
  <conditionalFormatting sqref="F791">
    <cfRule type="cellIs" dxfId="5" priority="486" stopIfTrue="1" operator="lessThan">
      <formula>0</formula>
    </cfRule>
  </conditionalFormatting>
  <conditionalFormatting sqref="F792">
    <cfRule type="cellIs" dxfId="5" priority="485" stopIfTrue="1" operator="lessThan">
      <formula>0</formula>
    </cfRule>
  </conditionalFormatting>
  <conditionalFormatting sqref="F793">
    <cfRule type="cellIs" dxfId="5" priority="484" stopIfTrue="1" operator="lessThan">
      <formula>0</formula>
    </cfRule>
  </conditionalFormatting>
  <conditionalFormatting sqref="F794">
    <cfRule type="cellIs" dxfId="5" priority="483" stopIfTrue="1" operator="lessThan">
      <formula>0</formula>
    </cfRule>
  </conditionalFormatting>
  <conditionalFormatting sqref="F795">
    <cfRule type="cellIs" dxfId="5" priority="482" stopIfTrue="1" operator="lessThan">
      <formula>0</formula>
    </cfRule>
  </conditionalFormatting>
  <conditionalFormatting sqref="F796">
    <cfRule type="cellIs" dxfId="5" priority="481" stopIfTrue="1" operator="lessThan">
      <formula>0</formula>
    </cfRule>
  </conditionalFormatting>
  <conditionalFormatting sqref="F797">
    <cfRule type="cellIs" dxfId="5" priority="480" stopIfTrue="1" operator="lessThan">
      <formula>0</formula>
    </cfRule>
  </conditionalFormatting>
  <conditionalFormatting sqref="F798">
    <cfRule type="cellIs" dxfId="5" priority="479" stopIfTrue="1" operator="lessThan">
      <formula>0</formula>
    </cfRule>
  </conditionalFormatting>
  <conditionalFormatting sqref="F799">
    <cfRule type="cellIs" dxfId="5" priority="478" stopIfTrue="1" operator="lessThan">
      <formula>0</formula>
    </cfRule>
  </conditionalFormatting>
  <conditionalFormatting sqref="F800">
    <cfRule type="cellIs" dxfId="5" priority="477" stopIfTrue="1" operator="lessThan">
      <formula>0</formula>
    </cfRule>
  </conditionalFormatting>
  <conditionalFormatting sqref="F801">
    <cfRule type="cellIs" dxfId="5" priority="476" stopIfTrue="1" operator="lessThan">
      <formula>0</formula>
    </cfRule>
  </conditionalFormatting>
  <conditionalFormatting sqref="F802">
    <cfRule type="cellIs" dxfId="5" priority="475" stopIfTrue="1" operator="lessThan">
      <formula>0</formula>
    </cfRule>
  </conditionalFormatting>
  <conditionalFormatting sqref="F803">
    <cfRule type="cellIs" dxfId="5" priority="474" stopIfTrue="1" operator="lessThan">
      <formula>0</formula>
    </cfRule>
  </conditionalFormatting>
  <conditionalFormatting sqref="F804">
    <cfRule type="cellIs" dxfId="5" priority="473" stopIfTrue="1" operator="lessThan">
      <formula>0</formula>
    </cfRule>
  </conditionalFormatting>
  <conditionalFormatting sqref="F805">
    <cfRule type="cellIs" dxfId="5" priority="472" stopIfTrue="1" operator="lessThan">
      <formula>0</formula>
    </cfRule>
  </conditionalFormatting>
  <conditionalFormatting sqref="F806">
    <cfRule type="cellIs" dxfId="5" priority="471" stopIfTrue="1" operator="lessThan">
      <formula>0</formula>
    </cfRule>
  </conditionalFormatting>
  <conditionalFormatting sqref="F807">
    <cfRule type="cellIs" dxfId="5" priority="470" stopIfTrue="1" operator="lessThan">
      <formula>0</formula>
    </cfRule>
  </conditionalFormatting>
  <conditionalFormatting sqref="F808">
    <cfRule type="cellIs" dxfId="5" priority="469" stopIfTrue="1" operator="lessThan">
      <formula>0</formula>
    </cfRule>
  </conditionalFormatting>
  <conditionalFormatting sqref="F809">
    <cfRule type="cellIs" dxfId="5" priority="468" stopIfTrue="1" operator="lessThan">
      <formula>0</formula>
    </cfRule>
  </conditionalFormatting>
  <conditionalFormatting sqref="F810">
    <cfRule type="cellIs" dxfId="5" priority="467" stopIfTrue="1" operator="lessThan">
      <formula>0</formula>
    </cfRule>
  </conditionalFormatting>
  <conditionalFormatting sqref="F811">
    <cfRule type="cellIs" dxfId="5" priority="466" stopIfTrue="1" operator="lessThan">
      <formula>0</formula>
    </cfRule>
  </conditionalFormatting>
  <conditionalFormatting sqref="F812">
    <cfRule type="cellIs" dxfId="5" priority="465" stopIfTrue="1" operator="lessThan">
      <formula>0</formula>
    </cfRule>
  </conditionalFormatting>
  <conditionalFormatting sqref="F813">
    <cfRule type="cellIs" dxfId="5" priority="464" stopIfTrue="1" operator="lessThan">
      <formula>0</formula>
    </cfRule>
  </conditionalFormatting>
  <conditionalFormatting sqref="F814">
    <cfRule type="cellIs" dxfId="5" priority="463" stopIfTrue="1" operator="lessThan">
      <formula>0</formula>
    </cfRule>
  </conditionalFormatting>
  <conditionalFormatting sqref="F815">
    <cfRule type="cellIs" dxfId="5" priority="462" stopIfTrue="1" operator="lessThan">
      <formula>0</formula>
    </cfRule>
  </conditionalFormatting>
  <conditionalFormatting sqref="F816">
    <cfRule type="cellIs" dxfId="5" priority="461" stopIfTrue="1" operator="lessThan">
      <formula>0</formula>
    </cfRule>
  </conditionalFormatting>
  <conditionalFormatting sqref="F817">
    <cfRule type="cellIs" dxfId="5" priority="460" stopIfTrue="1" operator="lessThan">
      <formula>0</formula>
    </cfRule>
  </conditionalFormatting>
  <conditionalFormatting sqref="F818">
    <cfRule type="cellIs" dxfId="5" priority="459" stopIfTrue="1" operator="lessThan">
      <formula>0</formula>
    </cfRule>
  </conditionalFormatting>
  <conditionalFormatting sqref="F819">
    <cfRule type="cellIs" dxfId="5" priority="458" stopIfTrue="1" operator="lessThan">
      <formula>0</formula>
    </cfRule>
  </conditionalFormatting>
  <conditionalFormatting sqref="F820">
    <cfRule type="cellIs" dxfId="5" priority="457" stopIfTrue="1" operator="lessThan">
      <formula>0</formula>
    </cfRule>
  </conditionalFormatting>
  <conditionalFormatting sqref="F821">
    <cfRule type="cellIs" dxfId="5" priority="456" stopIfTrue="1" operator="lessThan">
      <formula>0</formula>
    </cfRule>
  </conditionalFormatting>
  <conditionalFormatting sqref="F822">
    <cfRule type="cellIs" dxfId="5" priority="455" stopIfTrue="1" operator="lessThan">
      <formula>0</formula>
    </cfRule>
  </conditionalFormatting>
  <conditionalFormatting sqref="F823">
    <cfRule type="cellIs" dxfId="5" priority="454" stopIfTrue="1" operator="lessThan">
      <formula>0</formula>
    </cfRule>
  </conditionalFormatting>
  <conditionalFormatting sqref="F824">
    <cfRule type="cellIs" dxfId="5" priority="453" stopIfTrue="1" operator="lessThan">
      <formula>0</formula>
    </cfRule>
  </conditionalFormatting>
  <conditionalFormatting sqref="F825">
    <cfRule type="cellIs" dxfId="5" priority="452" stopIfTrue="1" operator="lessThan">
      <formula>0</formula>
    </cfRule>
  </conditionalFormatting>
  <conditionalFormatting sqref="F826">
    <cfRule type="cellIs" dxfId="5" priority="451" stopIfTrue="1" operator="lessThan">
      <formula>0</formula>
    </cfRule>
  </conditionalFormatting>
  <conditionalFormatting sqref="F827">
    <cfRule type="cellIs" dxfId="5" priority="450" stopIfTrue="1" operator="lessThan">
      <formula>0</formula>
    </cfRule>
  </conditionalFormatting>
  <conditionalFormatting sqref="F828">
    <cfRule type="cellIs" dxfId="5" priority="449" stopIfTrue="1" operator="lessThan">
      <formula>0</formula>
    </cfRule>
  </conditionalFormatting>
  <conditionalFormatting sqref="F829">
    <cfRule type="cellIs" dxfId="5" priority="448" stopIfTrue="1" operator="lessThan">
      <formula>0</formula>
    </cfRule>
  </conditionalFormatting>
  <conditionalFormatting sqref="F830">
    <cfRule type="cellIs" dxfId="5" priority="447" stopIfTrue="1" operator="lessThan">
      <formula>0</formula>
    </cfRule>
  </conditionalFormatting>
  <conditionalFormatting sqref="F831">
    <cfRule type="cellIs" dxfId="5" priority="446" stopIfTrue="1" operator="lessThan">
      <formula>0</formula>
    </cfRule>
  </conditionalFormatting>
  <conditionalFormatting sqref="F832">
    <cfRule type="cellIs" dxfId="5" priority="445" stopIfTrue="1" operator="lessThan">
      <formula>0</formula>
    </cfRule>
  </conditionalFormatting>
  <conditionalFormatting sqref="F833">
    <cfRule type="cellIs" dxfId="5" priority="444" stopIfTrue="1" operator="lessThan">
      <formula>0</formula>
    </cfRule>
  </conditionalFormatting>
  <conditionalFormatting sqref="F834">
    <cfRule type="cellIs" dxfId="5" priority="443" stopIfTrue="1" operator="lessThan">
      <formula>0</formula>
    </cfRule>
  </conditionalFormatting>
  <conditionalFormatting sqref="F835">
    <cfRule type="cellIs" dxfId="5" priority="442" stopIfTrue="1" operator="lessThan">
      <formula>0</formula>
    </cfRule>
  </conditionalFormatting>
  <conditionalFormatting sqref="F836">
    <cfRule type="cellIs" dxfId="5" priority="441" stopIfTrue="1" operator="lessThan">
      <formula>0</formula>
    </cfRule>
  </conditionalFormatting>
  <conditionalFormatting sqref="F837">
    <cfRule type="cellIs" dxfId="5" priority="440" stopIfTrue="1" operator="lessThan">
      <formula>0</formula>
    </cfRule>
  </conditionalFormatting>
  <conditionalFormatting sqref="F838">
    <cfRule type="cellIs" dxfId="5" priority="439" stopIfTrue="1" operator="lessThan">
      <formula>0</formula>
    </cfRule>
  </conditionalFormatting>
  <conditionalFormatting sqref="F839">
    <cfRule type="cellIs" dxfId="5" priority="438" stopIfTrue="1" operator="lessThan">
      <formula>0</formula>
    </cfRule>
  </conditionalFormatting>
  <conditionalFormatting sqref="F840">
    <cfRule type="cellIs" dxfId="5" priority="437" stopIfTrue="1" operator="lessThan">
      <formula>0</formula>
    </cfRule>
  </conditionalFormatting>
  <conditionalFormatting sqref="F841">
    <cfRule type="cellIs" dxfId="5" priority="436" stopIfTrue="1" operator="lessThan">
      <formula>0</formula>
    </cfRule>
  </conditionalFormatting>
  <conditionalFormatting sqref="F842">
    <cfRule type="cellIs" dxfId="5" priority="435" stopIfTrue="1" operator="lessThan">
      <formula>0</formula>
    </cfRule>
  </conditionalFormatting>
  <conditionalFormatting sqref="F843">
    <cfRule type="cellIs" dxfId="5" priority="434" stopIfTrue="1" operator="lessThan">
      <formula>0</formula>
    </cfRule>
  </conditionalFormatting>
  <conditionalFormatting sqref="F844">
    <cfRule type="cellIs" dxfId="5" priority="433" stopIfTrue="1" operator="lessThan">
      <formula>0</formula>
    </cfRule>
  </conditionalFormatting>
  <conditionalFormatting sqref="F845">
    <cfRule type="cellIs" dxfId="5" priority="432" stopIfTrue="1" operator="lessThan">
      <formula>0</formula>
    </cfRule>
  </conditionalFormatting>
  <conditionalFormatting sqref="F846">
    <cfRule type="cellIs" dxfId="5" priority="431" stopIfTrue="1" operator="lessThan">
      <formula>0</formula>
    </cfRule>
  </conditionalFormatting>
  <conditionalFormatting sqref="F847">
    <cfRule type="cellIs" dxfId="5" priority="430" stopIfTrue="1" operator="lessThan">
      <formula>0</formula>
    </cfRule>
  </conditionalFormatting>
  <conditionalFormatting sqref="F848">
    <cfRule type="cellIs" dxfId="5" priority="429" stopIfTrue="1" operator="lessThan">
      <formula>0</formula>
    </cfRule>
  </conditionalFormatting>
  <conditionalFormatting sqref="F849">
    <cfRule type="cellIs" dxfId="5" priority="428" stopIfTrue="1" operator="lessThan">
      <formula>0</formula>
    </cfRule>
  </conditionalFormatting>
  <conditionalFormatting sqref="F850">
    <cfRule type="cellIs" dxfId="5" priority="427" stopIfTrue="1" operator="lessThan">
      <formula>0</formula>
    </cfRule>
  </conditionalFormatting>
  <conditionalFormatting sqref="F851">
    <cfRule type="cellIs" dxfId="5" priority="426" stopIfTrue="1" operator="lessThan">
      <formula>0</formula>
    </cfRule>
  </conditionalFormatting>
  <conditionalFormatting sqref="F852">
    <cfRule type="cellIs" dxfId="5" priority="425" stopIfTrue="1" operator="lessThan">
      <formula>0</formula>
    </cfRule>
  </conditionalFormatting>
  <conditionalFormatting sqref="F853">
    <cfRule type="cellIs" dxfId="5" priority="424" stopIfTrue="1" operator="lessThan">
      <formula>0</formula>
    </cfRule>
  </conditionalFormatting>
  <conditionalFormatting sqref="F854">
    <cfRule type="cellIs" dxfId="5" priority="423" stopIfTrue="1" operator="lessThan">
      <formula>0</formula>
    </cfRule>
  </conditionalFormatting>
  <conditionalFormatting sqref="F855">
    <cfRule type="cellIs" dxfId="5" priority="422" stopIfTrue="1" operator="lessThan">
      <formula>0</formula>
    </cfRule>
  </conditionalFormatting>
  <conditionalFormatting sqref="F856">
    <cfRule type="cellIs" dxfId="5" priority="421" stopIfTrue="1" operator="lessThan">
      <formula>0</formula>
    </cfRule>
  </conditionalFormatting>
  <conditionalFormatting sqref="F857">
    <cfRule type="cellIs" dxfId="5" priority="420" stopIfTrue="1" operator="lessThan">
      <formula>0</formula>
    </cfRule>
  </conditionalFormatting>
  <conditionalFormatting sqref="F858">
    <cfRule type="cellIs" dxfId="5" priority="419" stopIfTrue="1" operator="lessThan">
      <formula>0</formula>
    </cfRule>
  </conditionalFormatting>
  <conditionalFormatting sqref="F859">
    <cfRule type="cellIs" dxfId="5" priority="418" stopIfTrue="1" operator="lessThan">
      <formula>0</formula>
    </cfRule>
  </conditionalFormatting>
  <conditionalFormatting sqref="F860">
    <cfRule type="cellIs" dxfId="5" priority="417" stopIfTrue="1" operator="lessThan">
      <formula>0</formula>
    </cfRule>
  </conditionalFormatting>
  <conditionalFormatting sqref="F861">
    <cfRule type="cellIs" dxfId="5" priority="416" stopIfTrue="1" operator="lessThan">
      <formula>0</formula>
    </cfRule>
  </conditionalFormatting>
  <conditionalFormatting sqref="F862">
    <cfRule type="cellIs" dxfId="5" priority="415" stopIfTrue="1" operator="lessThan">
      <formula>0</formula>
    </cfRule>
  </conditionalFormatting>
  <conditionalFormatting sqref="F863">
    <cfRule type="cellIs" dxfId="5" priority="414" stopIfTrue="1" operator="lessThan">
      <formula>0</formula>
    </cfRule>
  </conditionalFormatting>
  <conditionalFormatting sqref="F864">
    <cfRule type="cellIs" dxfId="5" priority="413" stopIfTrue="1" operator="lessThan">
      <formula>0</formula>
    </cfRule>
  </conditionalFormatting>
  <conditionalFormatting sqref="F865">
    <cfRule type="cellIs" dxfId="5" priority="412" stopIfTrue="1" operator="lessThan">
      <formula>0</formula>
    </cfRule>
  </conditionalFormatting>
  <conditionalFormatting sqref="F866">
    <cfRule type="cellIs" dxfId="5" priority="411" stopIfTrue="1" operator="lessThan">
      <formula>0</formula>
    </cfRule>
  </conditionalFormatting>
  <conditionalFormatting sqref="F867">
    <cfRule type="cellIs" dxfId="5" priority="410" stopIfTrue="1" operator="lessThan">
      <formula>0</formula>
    </cfRule>
  </conditionalFormatting>
  <conditionalFormatting sqref="F868">
    <cfRule type="cellIs" dxfId="5" priority="409" stopIfTrue="1" operator="lessThan">
      <formula>0</formula>
    </cfRule>
  </conditionalFormatting>
  <conditionalFormatting sqref="F869">
    <cfRule type="cellIs" dxfId="5" priority="408" stopIfTrue="1" operator="lessThan">
      <formula>0</formula>
    </cfRule>
  </conditionalFormatting>
  <conditionalFormatting sqref="F870">
    <cfRule type="cellIs" dxfId="5" priority="407" stopIfTrue="1" operator="lessThan">
      <formula>0</formula>
    </cfRule>
  </conditionalFormatting>
  <conditionalFormatting sqref="F871">
    <cfRule type="cellIs" dxfId="5" priority="406" stopIfTrue="1" operator="lessThan">
      <formula>0</formula>
    </cfRule>
  </conditionalFormatting>
  <conditionalFormatting sqref="F872">
    <cfRule type="cellIs" dxfId="5" priority="405" stopIfTrue="1" operator="lessThan">
      <formula>0</formula>
    </cfRule>
  </conditionalFormatting>
  <conditionalFormatting sqref="F873">
    <cfRule type="cellIs" dxfId="5" priority="2" stopIfTrue="1" operator="lessThan">
      <formula>0</formula>
    </cfRule>
  </conditionalFormatting>
  <conditionalFormatting sqref="F874">
    <cfRule type="cellIs" dxfId="5" priority="404" stopIfTrue="1" operator="lessThan">
      <formula>0</formula>
    </cfRule>
  </conditionalFormatting>
  <conditionalFormatting sqref="F875">
    <cfRule type="cellIs" dxfId="5" priority="403" stopIfTrue="1" operator="lessThan">
      <formula>0</formula>
    </cfRule>
  </conditionalFormatting>
  <conditionalFormatting sqref="F876">
    <cfRule type="cellIs" dxfId="5" priority="402" stopIfTrue="1" operator="lessThan">
      <formula>0</formula>
    </cfRule>
  </conditionalFormatting>
  <conditionalFormatting sqref="F877">
    <cfRule type="cellIs" dxfId="5" priority="401" stopIfTrue="1" operator="lessThan">
      <formula>0</formula>
    </cfRule>
  </conditionalFormatting>
  <conditionalFormatting sqref="F878">
    <cfRule type="cellIs" dxfId="5" priority="400" stopIfTrue="1" operator="lessThan">
      <formula>0</formula>
    </cfRule>
  </conditionalFormatting>
  <conditionalFormatting sqref="F879">
    <cfRule type="cellIs" dxfId="5" priority="399" stopIfTrue="1" operator="lessThan">
      <formula>0</formula>
    </cfRule>
  </conditionalFormatting>
  <conditionalFormatting sqref="F880">
    <cfRule type="cellIs" dxfId="5" priority="398" stopIfTrue="1" operator="lessThan">
      <formula>0</formula>
    </cfRule>
  </conditionalFormatting>
  <conditionalFormatting sqref="F881">
    <cfRule type="cellIs" dxfId="5" priority="397" stopIfTrue="1" operator="lessThan">
      <formula>0</formula>
    </cfRule>
  </conditionalFormatting>
  <conditionalFormatting sqref="F882">
    <cfRule type="cellIs" dxfId="5" priority="396" stopIfTrue="1" operator="lessThan">
      <formula>0</formula>
    </cfRule>
  </conditionalFormatting>
  <conditionalFormatting sqref="F883">
    <cfRule type="cellIs" dxfId="5" priority="395" stopIfTrue="1" operator="lessThan">
      <formula>0</formula>
    </cfRule>
  </conditionalFormatting>
  <conditionalFormatting sqref="F884">
    <cfRule type="cellIs" dxfId="5" priority="394" stopIfTrue="1" operator="lessThan">
      <formula>0</formula>
    </cfRule>
  </conditionalFormatting>
  <conditionalFormatting sqref="F885">
    <cfRule type="cellIs" dxfId="5" priority="393" stopIfTrue="1" operator="lessThan">
      <formula>0</formula>
    </cfRule>
  </conditionalFormatting>
  <conditionalFormatting sqref="F886">
    <cfRule type="cellIs" dxfId="5" priority="392" stopIfTrue="1" operator="lessThan">
      <formula>0</formula>
    </cfRule>
  </conditionalFormatting>
  <conditionalFormatting sqref="F887">
    <cfRule type="cellIs" dxfId="5" priority="391" stopIfTrue="1" operator="lessThan">
      <formula>0</formula>
    </cfRule>
  </conditionalFormatting>
  <conditionalFormatting sqref="F888">
    <cfRule type="cellIs" dxfId="5" priority="390" stopIfTrue="1" operator="lessThan">
      <formula>0</formula>
    </cfRule>
  </conditionalFormatting>
  <conditionalFormatting sqref="F889">
    <cfRule type="cellIs" dxfId="5" priority="389" stopIfTrue="1" operator="lessThan">
      <formula>0</formula>
    </cfRule>
  </conditionalFormatting>
  <conditionalFormatting sqref="F890">
    <cfRule type="cellIs" dxfId="5" priority="388" stopIfTrue="1" operator="lessThan">
      <formula>0</formula>
    </cfRule>
  </conditionalFormatting>
  <conditionalFormatting sqref="F891">
    <cfRule type="cellIs" dxfId="5" priority="387" stopIfTrue="1" operator="lessThan">
      <formula>0</formula>
    </cfRule>
  </conditionalFormatting>
  <conditionalFormatting sqref="F892">
    <cfRule type="cellIs" dxfId="5" priority="386" stopIfTrue="1" operator="lessThan">
      <formula>0</formula>
    </cfRule>
  </conditionalFormatting>
  <conditionalFormatting sqref="F893">
    <cfRule type="cellIs" dxfId="5" priority="385" stopIfTrue="1" operator="lessThan">
      <formula>0</formula>
    </cfRule>
  </conditionalFormatting>
  <conditionalFormatting sqref="F894">
    <cfRule type="cellIs" dxfId="5" priority="384" stopIfTrue="1" operator="lessThan">
      <formula>0</formula>
    </cfRule>
  </conditionalFormatting>
  <conditionalFormatting sqref="F895">
    <cfRule type="cellIs" dxfId="5" priority="383" stopIfTrue="1" operator="lessThan">
      <formula>0</formula>
    </cfRule>
  </conditionalFormatting>
  <conditionalFormatting sqref="F896">
    <cfRule type="cellIs" dxfId="5" priority="382" stopIfTrue="1" operator="lessThan">
      <formula>0</formula>
    </cfRule>
  </conditionalFormatting>
  <conditionalFormatting sqref="F897">
    <cfRule type="cellIs" dxfId="5" priority="381" stopIfTrue="1" operator="lessThan">
      <formula>0</formula>
    </cfRule>
  </conditionalFormatting>
  <conditionalFormatting sqref="F898">
    <cfRule type="cellIs" dxfId="5" priority="380" stopIfTrue="1" operator="lessThan">
      <formula>0</formula>
    </cfRule>
  </conditionalFormatting>
  <conditionalFormatting sqref="F899">
    <cfRule type="cellIs" dxfId="5" priority="379" stopIfTrue="1" operator="lessThan">
      <formula>0</formula>
    </cfRule>
  </conditionalFormatting>
  <conditionalFormatting sqref="F900">
    <cfRule type="cellIs" dxfId="5" priority="378" stopIfTrue="1" operator="lessThan">
      <formula>0</formula>
    </cfRule>
  </conditionalFormatting>
  <conditionalFormatting sqref="F901">
    <cfRule type="cellIs" dxfId="5" priority="377" stopIfTrue="1" operator="lessThan">
      <formula>0</formula>
    </cfRule>
  </conditionalFormatting>
  <conditionalFormatting sqref="F902">
    <cfRule type="cellIs" dxfId="5" priority="376" stopIfTrue="1" operator="lessThan">
      <formula>0</formula>
    </cfRule>
  </conditionalFormatting>
  <conditionalFormatting sqref="F903">
    <cfRule type="cellIs" dxfId="5" priority="375" stopIfTrue="1" operator="lessThan">
      <formula>0</formula>
    </cfRule>
  </conditionalFormatting>
  <conditionalFormatting sqref="F904">
    <cfRule type="cellIs" dxfId="5" priority="374" stopIfTrue="1" operator="lessThan">
      <formula>0</formula>
    </cfRule>
  </conditionalFormatting>
  <conditionalFormatting sqref="F905">
    <cfRule type="cellIs" dxfId="5" priority="373" stopIfTrue="1" operator="lessThan">
      <formula>0</formula>
    </cfRule>
  </conditionalFormatting>
  <conditionalFormatting sqref="F906">
    <cfRule type="cellIs" dxfId="5" priority="372" stopIfTrue="1" operator="lessThan">
      <formula>0</formula>
    </cfRule>
  </conditionalFormatting>
  <conditionalFormatting sqref="F907">
    <cfRule type="cellIs" dxfId="5" priority="371" stopIfTrue="1" operator="lessThan">
      <formula>0</formula>
    </cfRule>
  </conditionalFormatting>
  <conditionalFormatting sqref="F908">
    <cfRule type="cellIs" dxfId="5" priority="370" stopIfTrue="1" operator="lessThan">
      <formula>0</formula>
    </cfRule>
  </conditionalFormatting>
  <conditionalFormatting sqref="F909">
    <cfRule type="cellIs" dxfId="5" priority="369" stopIfTrue="1" operator="lessThan">
      <formula>0</formula>
    </cfRule>
  </conditionalFormatting>
  <conditionalFormatting sqref="F910">
    <cfRule type="cellIs" dxfId="5" priority="368" stopIfTrue="1" operator="lessThan">
      <formula>0</formula>
    </cfRule>
  </conditionalFormatting>
  <conditionalFormatting sqref="F911">
    <cfRule type="cellIs" dxfId="5" priority="367" stopIfTrue="1" operator="lessThan">
      <formula>0</formula>
    </cfRule>
  </conditionalFormatting>
  <conditionalFormatting sqref="F912">
    <cfRule type="cellIs" dxfId="5" priority="366" stopIfTrue="1" operator="lessThan">
      <formula>0</formula>
    </cfRule>
  </conditionalFormatting>
  <conditionalFormatting sqref="F913">
    <cfRule type="cellIs" dxfId="5" priority="365" stopIfTrue="1" operator="lessThan">
      <formula>0</formula>
    </cfRule>
  </conditionalFormatting>
  <conditionalFormatting sqref="F914">
    <cfRule type="cellIs" dxfId="5" priority="364" stopIfTrue="1" operator="lessThan">
      <formula>0</formula>
    </cfRule>
  </conditionalFormatting>
  <conditionalFormatting sqref="F915">
    <cfRule type="cellIs" dxfId="5" priority="363" stopIfTrue="1" operator="lessThan">
      <formula>0</formula>
    </cfRule>
  </conditionalFormatting>
  <conditionalFormatting sqref="F916">
    <cfRule type="cellIs" dxfId="5" priority="362" stopIfTrue="1" operator="lessThan">
      <formula>0</formula>
    </cfRule>
  </conditionalFormatting>
  <conditionalFormatting sqref="F917">
    <cfRule type="cellIs" dxfId="5" priority="361" stopIfTrue="1" operator="lessThan">
      <formula>0</formula>
    </cfRule>
  </conditionalFormatting>
  <conditionalFormatting sqref="F918">
    <cfRule type="cellIs" dxfId="5" priority="360" stopIfTrue="1" operator="lessThan">
      <formula>0</formula>
    </cfRule>
  </conditionalFormatting>
  <conditionalFormatting sqref="F919">
    <cfRule type="cellIs" dxfId="5" priority="359" stopIfTrue="1" operator="lessThan">
      <formula>0</formula>
    </cfRule>
  </conditionalFormatting>
  <conditionalFormatting sqref="F920">
    <cfRule type="cellIs" dxfId="5" priority="358" stopIfTrue="1" operator="lessThan">
      <formula>0</formula>
    </cfRule>
  </conditionalFormatting>
  <conditionalFormatting sqref="F921">
    <cfRule type="cellIs" dxfId="5" priority="357" stopIfTrue="1" operator="lessThan">
      <formula>0</formula>
    </cfRule>
  </conditionalFormatting>
  <conditionalFormatting sqref="F922">
    <cfRule type="cellIs" dxfId="5" priority="356" stopIfTrue="1" operator="lessThan">
      <formula>0</formula>
    </cfRule>
  </conditionalFormatting>
  <conditionalFormatting sqref="F923">
    <cfRule type="cellIs" dxfId="5" priority="355" stopIfTrue="1" operator="lessThan">
      <formula>0</formula>
    </cfRule>
  </conditionalFormatting>
  <conditionalFormatting sqref="F924">
    <cfRule type="cellIs" dxfId="5" priority="354" stopIfTrue="1" operator="lessThan">
      <formula>0</formula>
    </cfRule>
  </conditionalFormatting>
  <conditionalFormatting sqref="F925">
    <cfRule type="cellIs" dxfId="5" priority="353" stopIfTrue="1" operator="lessThan">
      <formula>0</formula>
    </cfRule>
  </conditionalFormatting>
  <conditionalFormatting sqref="F926">
    <cfRule type="cellIs" dxfId="5" priority="352" stopIfTrue="1" operator="lessThan">
      <formula>0</formula>
    </cfRule>
  </conditionalFormatting>
  <conditionalFormatting sqref="F927">
    <cfRule type="cellIs" dxfId="5" priority="351" stopIfTrue="1" operator="lessThan">
      <formula>0</formula>
    </cfRule>
  </conditionalFormatting>
  <conditionalFormatting sqref="F928">
    <cfRule type="cellIs" dxfId="5" priority="350" stopIfTrue="1" operator="lessThan">
      <formula>0</formula>
    </cfRule>
  </conditionalFormatting>
  <conditionalFormatting sqref="F929">
    <cfRule type="cellIs" dxfId="5" priority="349" stopIfTrue="1" operator="lessThan">
      <formula>0</formula>
    </cfRule>
  </conditionalFormatting>
  <conditionalFormatting sqref="F930">
    <cfRule type="cellIs" dxfId="5" priority="348" stopIfTrue="1" operator="lessThan">
      <formula>0</formula>
    </cfRule>
  </conditionalFormatting>
  <conditionalFormatting sqref="F931">
    <cfRule type="cellIs" dxfId="5" priority="347" stopIfTrue="1" operator="lessThan">
      <formula>0</formula>
    </cfRule>
  </conditionalFormatting>
  <conditionalFormatting sqref="F932">
    <cfRule type="cellIs" dxfId="5" priority="346" stopIfTrue="1" operator="lessThan">
      <formula>0</formula>
    </cfRule>
  </conditionalFormatting>
  <conditionalFormatting sqref="F933">
    <cfRule type="cellIs" dxfId="5" priority="345" stopIfTrue="1" operator="lessThan">
      <formula>0</formula>
    </cfRule>
  </conditionalFormatting>
  <conditionalFormatting sqref="F934">
    <cfRule type="cellIs" dxfId="5" priority="344" stopIfTrue="1" operator="lessThan">
      <formula>0</formula>
    </cfRule>
  </conditionalFormatting>
  <conditionalFormatting sqref="F935">
    <cfRule type="cellIs" dxfId="5" priority="343" stopIfTrue="1" operator="lessThan">
      <formula>0</formula>
    </cfRule>
  </conditionalFormatting>
  <conditionalFormatting sqref="F936">
    <cfRule type="cellIs" dxfId="5" priority="342" stopIfTrue="1" operator="lessThan">
      <formula>0</formula>
    </cfRule>
  </conditionalFormatting>
  <conditionalFormatting sqref="F937">
    <cfRule type="cellIs" dxfId="5" priority="341" stopIfTrue="1" operator="lessThan">
      <formula>0</formula>
    </cfRule>
  </conditionalFormatting>
  <conditionalFormatting sqref="F938">
    <cfRule type="cellIs" dxfId="5" priority="340" stopIfTrue="1" operator="lessThan">
      <formula>0</formula>
    </cfRule>
  </conditionalFormatting>
  <conditionalFormatting sqref="F939">
    <cfRule type="cellIs" dxfId="5" priority="339" stopIfTrue="1" operator="lessThan">
      <formula>0</formula>
    </cfRule>
  </conditionalFormatting>
  <conditionalFormatting sqref="F940">
    <cfRule type="cellIs" dxfId="5" priority="338" stopIfTrue="1" operator="lessThan">
      <formula>0</formula>
    </cfRule>
  </conditionalFormatting>
  <conditionalFormatting sqref="F941">
    <cfRule type="cellIs" dxfId="5" priority="337" stopIfTrue="1" operator="lessThan">
      <formula>0</formula>
    </cfRule>
  </conditionalFormatting>
  <conditionalFormatting sqref="F942">
    <cfRule type="cellIs" dxfId="5" priority="336" stopIfTrue="1" operator="lessThan">
      <formula>0</formula>
    </cfRule>
  </conditionalFormatting>
  <conditionalFormatting sqref="F943">
    <cfRule type="cellIs" dxfId="5" priority="335" stopIfTrue="1" operator="lessThan">
      <formula>0</formula>
    </cfRule>
  </conditionalFormatting>
  <conditionalFormatting sqref="F944">
    <cfRule type="cellIs" dxfId="5" priority="334" stopIfTrue="1" operator="lessThan">
      <formula>0</formula>
    </cfRule>
  </conditionalFormatting>
  <conditionalFormatting sqref="F945">
    <cfRule type="cellIs" dxfId="5" priority="333" stopIfTrue="1" operator="lessThan">
      <formula>0</formula>
    </cfRule>
  </conditionalFormatting>
  <conditionalFormatting sqref="F946">
    <cfRule type="cellIs" dxfId="5" priority="332" stopIfTrue="1" operator="lessThan">
      <formula>0</formula>
    </cfRule>
  </conditionalFormatting>
  <conditionalFormatting sqref="F947">
    <cfRule type="cellIs" dxfId="5" priority="331" stopIfTrue="1" operator="lessThan">
      <formula>0</formula>
    </cfRule>
  </conditionalFormatting>
  <conditionalFormatting sqref="F948">
    <cfRule type="cellIs" dxfId="5" priority="330" stopIfTrue="1" operator="lessThan">
      <formula>0</formula>
    </cfRule>
  </conditionalFormatting>
  <conditionalFormatting sqref="F949">
    <cfRule type="cellIs" dxfId="5" priority="329" stopIfTrue="1" operator="lessThan">
      <formula>0</formula>
    </cfRule>
  </conditionalFormatting>
  <conditionalFormatting sqref="F950">
    <cfRule type="cellIs" dxfId="5" priority="328" stopIfTrue="1" operator="lessThan">
      <formula>0</formula>
    </cfRule>
  </conditionalFormatting>
  <conditionalFormatting sqref="F951">
    <cfRule type="cellIs" dxfId="5" priority="327" stopIfTrue="1" operator="lessThan">
      <formula>0</formula>
    </cfRule>
  </conditionalFormatting>
  <conditionalFormatting sqref="F952">
    <cfRule type="cellIs" dxfId="5" priority="326" stopIfTrue="1" operator="lessThan">
      <formula>0</formula>
    </cfRule>
  </conditionalFormatting>
  <conditionalFormatting sqref="F953">
    <cfRule type="cellIs" dxfId="5" priority="325" stopIfTrue="1" operator="lessThan">
      <formula>0</formula>
    </cfRule>
  </conditionalFormatting>
  <conditionalFormatting sqref="F954">
    <cfRule type="cellIs" dxfId="5" priority="324" stopIfTrue="1" operator="lessThan">
      <formula>0</formula>
    </cfRule>
  </conditionalFormatting>
  <conditionalFormatting sqref="F955">
    <cfRule type="cellIs" dxfId="5" priority="323" stopIfTrue="1" operator="lessThan">
      <formula>0</formula>
    </cfRule>
  </conditionalFormatting>
  <conditionalFormatting sqref="F956">
    <cfRule type="cellIs" dxfId="5" priority="322" stopIfTrue="1" operator="lessThan">
      <formula>0</formula>
    </cfRule>
  </conditionalFormatting>
  <conditionalFormatting sqref="F957">
    <cfRule type="cellIs" dxfId="5" priority="321" stopIfTrue="1" operator="lessThan">
      <formula>0</formula>
    </cfRule>
  </conditionalFormatting>
  <conditionalFormatting sqref="F958">
    <cfRule type="cellIs" dxfId="5" priority="320" stopIfTrue="1" operator="lessThan">
      <formula>0</formula>
    </cfRule>
  </conditionalFormatting>
  <conditionalFormatting sqref="F959">
    <cfRule type="cellIs" dxfId="5" priority="319" stopIfTrue="1" operator="lessThan">
      <formula>0</formula>
    </cfRule>
  </conditionalFormatting>
  <conditionalFormatting sqref="F960">
    <cfRule type="cellIs" dxfId="5" priority="318" stopIfTrue="1" operator="lessThan">
      <formula>0</formula>
    </cfRule>
  </conditionalFormatting>
  <conditionalFormatting sqref="F961">
    <cfRule type="cellIs" dxfId="5" priority="317" stopIfTrue="1" operator="lessThan">
      <formula>0</formula>
    </cfRule>
  </conditionalFormatting>
  <conditionalFormatting sqref="F962">
    <cfRule type="cellIs" dxfId="5" priority="316" stopIfTrue="1" operator="lessThan">
      <formula>0</formula>
    </cfRule>
  </conditionalFormatting>
  <conditionalFormatting sqref="F963">
    <cfRule type="cellIs" dxfId="5" priority="315" stopIfTrue="1" operator="lessThan">
      <formula>0</formula>
    </cfRule>
  </conditionalFormatting>
  <conditionalFormatting sqref="F964">
    <cfRule type="cellIs" dxfId="5" priority="314" stopIfTrue="1" operator="lessThan">
      <formula>0</formula>
    </cfRule>
  </conditionalFormatting>
  <conditionalFormatting sqref="F965">
    <cfRule type="cellIs" dxfId="5" priority="313" stopIfTrue="1" operator="lessThan">
      <formula>0</formula>
    </cfRule>
  </conditionalFormatting>
  <conditionalFormatting sqref="F966">
    <cfRule type="cellIs" dxfId="5" priority="312" stopIfTrue="1" operator="lessThan">
      <formula>0</formula>
    </cfRule>
  </conditionalFormatting>
  <conditionalFormatting sqref="F967">
    <cfRule type="cellIs" dxfId="5" priority="311" stopIfTrue="1" operator="lessThan">
      <formula>0</formula>
    </cfRule>
  </conditionalFormatting>
  <conditionalFormatting sqref="F968">
    <cfRule type="cellIs" dxfId="5" priority="310" stopIfTrue="1" operator="lessThan">
      <formula>0</formula>
    </cfRule>
  </conditionalFormatting>
  <conditionalFormatting sqref="F969">
    <cfRule type="cellIs" dxfId="5" priority="309" stopIfTrue="1" operator="lessThan">
      <formula>0</formula>
    </cfRule>
  </conditionalFormatting>
  <conditionalFormatting sqref="F970">
    <cfRule type="cellIs" dxfId="5" priority="308" stopIfTrue="1" operator="lessThan">
      <formula>0</formula>
    </cfRule>
  </conditionalFormatting>
  <conditionalFormatting sqref="F971">
    <cfRule type="cellIs" dxfId="5" priority="307" stopIfTrue="1" operator="lessThan">
      <formula>0</formula>
    </cfRule>
  </conditionalFormatting>
  <conditionalFormatting sqref="F972">
    <cfRule type="cellIs" dxfId="5" priority="306" stopIfTrue="1" operator="lessThan">
      <formula>0</formula>
    </cfRule>
  </conditionalFormatting>
  <conditionalFormatting sqref="F973">
    <cfRule type="cellIs" dxfId="5" priority="305" stopIfTrue="1" operator="lessThan">
      <formula>0</formula>
    </cfRule>
  </conditionalFormatting>
  <conditionalFormatting sqref="F974">
    <cfRule type="cellIs" dxfId="5" priority="304" stopIfTrue="1" operator="lessThan">
      <formula>0</formula>
    </cfRule>
  </conditionalFormatting>
  <conditionalFormatting sqref="F975">
    <cfRule type="cellIs" dxfId="5" priority="303" stopIfTrue="1" operator="lessThan">
      <formula>0</formula>
    </cfRule>
  </conditionalFormatting>
  <conditionalFormatting sqref="F976">
    <cfRule type="cellIs" dxfId="5" priority="302" stopIfTrue="1" operator="lessThan">
      <formula>0</formula>
    </cfRule>
  </conditionalFormatting>
  <conditionalFormatting sqref="F977">
    <cfRule type="cellIs" dxfId="5" priority="301" stopIfTrue="1" operator="lessThan">
      <formula>0</formula>
    </cfRule>
  </conditionalFormatting>
  <conditionalFormatting sqref="F978">
    <cfRule type="cellIs" dxfId="5" priority="300" stopIfTrue="1" operator="lessThan">
      <formula>0</formula>
    </cfRule>
  </conditionalFormatting>
  <conditionalFormatting sqref="F979">
    <cfRule type="cellIs" dxfId="5" priority="299" stopIfTrue="1" operator="lessThan">
      <formula>0</formula>
    </cfRule>
  </conditionalFormatting>
  <conditionalFormatting sqref="F980">
    <cfRule type="cellIs" dxfId="5" priority="298" stopIfTrue="1" operator="lessThan">
      <formula>0</formula>
    </cfRule>
  </conditionalFormatting>
  <conditionalFormatting sqref="F981">
    <cfRule type="cellIs" dxfId="5" priority="297" stopIfTrue="1" operator="lessThan">
      <formula>0</formula>
    </cfRule>
  </conditionalFormatting>
  <conditionalFormatting sqref="F982">
    <cfRule type="cellIs" dxfId="5" priority="296" stopIfTrue="1" operator="lessThan">
      <formula>0</formula>
    </cfRule>
  </conditionalFormatting>
  <conditionalFormatting sqref="F983">
    <cfRule type="cellIs" dxfId="5" priority="295" stopIfTrue="1" operator="lessThan">
      <formula>0</formula>
    </cfRule>
  </conditionalFormatting>
  <conditionalFormatting sqref="F984">
    <cfRule type="cellIs" dxfId="5" priority="294" stopIfTrue="1" operator="lessThan">
      <formula>0</formula>
    </cfRule>
  </conditionalFormatting>
  <conditionalFormatting sqref="F985">
    <cfRule type="cellIs" dxfId="5" priority="293" stopIfTrue="1" operator="lessThan">
      <formula>0</formula>
    </cfRule>
  </conditionalFormatting>
  <conditionalFormatting sqref="F986">
    <cfRule type="cellIs" dxfId="5" priority="292" stopIfTrue="1" operator="lessThan">
      <formula>0</formula>
    </cfRule>
  </conditionalFormatting>
  <conditionalFormatting sqref="F987">
    <cfRule type="cellIs" dxfId="5" priority="291" stopIfTrue="1" operator="lessThan">
      <formula>0</formula>
    </cfRule>
  </conditionalFormatting>
  <conditionalFormatting sqref="F988">
    <cfRule type="cellIs" dxfId="5" priority="290" stopIfTrue="1" operator="lessThan">
      <formula>0</formula>
    </cfRule>
  </conditionalFormatting>
  <conditionalFormatting sqref="F989">
    <cfRule type="cellIs" dxfId="5" priority="289" stopIfTrue="1" operator="lessThan">
      <formula>0</formula>
    </cfRule>
  </conditionalFormatting>
  <conditionalFormatting sqref="F990">
    <cfRule type="cellIs" dxfId="5" priority="288" stopIfTrue="1" operator="lessThan">
      <formula>0</formula>
    </cfRule>
  </conditionalFormatting>
  <conditionalFormatting sqref="F991">
    <cfRule type="cellIs" dxfId="5" priority="287" stopIfTrue="1" operator="lessThan">
      <formula>0</formula>
    </cfRule>
  </conditionalFormatting>
  <conditionalFormatting sqref="F992">
    <cfRule type="cellIs" dxfId="5" priority="286" stopIfTrue="1" operator="lessThan">
      <formula>0</formula>
    </cfRule>
  </conditionalFormatting>
  <conditionalFormatting sqref="F993">
    <cfRule type="cellIs" dxfId="5" priority="285" stopIfTrue="1" operator="lessThan">
      <formula>0</formula>
    </cfRule>
  </conditionalFormatting>
  <conditionalFormatting sqref="F994">
    <cfRule type="cellIs" dxfId="5" priority="284" stopIfTrue="1" operator="lessThan">
      <formula>0</formula>
    </cfRule>
  </conditionalFormatting>
  <conditionalFormatting sqref="F995">
    <cfRule type="cellIs" dxfId="5" priority="283" stopIfTrue="1" operator="lessThan">
      <formula>0</formula>
    </cfRule>
  </conditionalFormatting>
  <conditionalFormatting sqref="F996">
    <cfRule type="cellIs" dxfId="5" priority="282" stopIfTrue="1" operator="lessThan">
      <formula>0</formula>
    </cfRule>
  </conditionalFormatting>
  <conditionalFormatting sqref="F997">
    <cfRule type="cellIs" dxfId="5" priority="281" stopIfTrue="1" operator="lessThan">
      <formula>0</formula>
    </cfRule>
  </conditionalFormatting>
  <conditionalFormatting sqref="F998">
    <cfRule type="cellIs" dxfId="5" priority="280" stopIfTrue="1" operator="lessThan">
      <formula>0</formula>
    </cfRule>
  </conditionalFormatting>
  <conditionalFormatting sqref="F999">
    <cfRule type="cellIs" dxfId="5" priority="279" stopIfTrue="1" operator="lessThan">
      <formula>0</formula>
    </cfRule>
  </conditionalFormatting>
  <conditionalFormatting sqref="F1000">
    <cfRule type="cellIs" dxfId="5" priority="278" stopIfTrue="1" operator="lessThan">
      <formula>0</formula>
    </cfRule>
  </conditionalFormatting>
  <conditionalFormatting sqref="F1001">
    <cfRule type="cellIs" dxfId="5" priority="277" stopIfTrue="1" operator="lessThan">
      <formula>0</formula>
    </cfRule>
  </conditionalFormatting>
  <conditionalFormatting sqref="F1002">
    <cfRule type="cellIs" dxfId="5" priority="276" stopIfTrue="1" operator="lessThan">
      <formula>0</formula>
    </cfRule>
  </conditionalFormatting>
  <conditionalFormatting sqref="F1003">
    <cfRule type="cellIs" dxfId="5" priority="275" stopIfTrue="1" operator="lessThan">
      <formula>0</formula>
    </cfRule>
  </conditionalFormatting>
  <conditionalFormatting sqref="F1004">
    <cfRule type="cellIs" dxfId="5" priority="274" stopIfTrue="1" operator="lessThan">
      <formula>0</formula>
    </cfRule>
  </conditionalFormatting>
  <conditionalFormatting sqref="F1005">
    <cfRule type="cellIs" dxfId="5" priority="273" stopIfTrue="1" operator="lessThan">
      <formula>0</formula>
    </cfRule>
  </conditionalFormatting>
  <conditionalFormatting sqref="F1006">
    <cfRule type="cellIs" dxfId="5" priority="272" stopIfTrue="1" operator="lessThan">
      <formula>0</formula>
    </cfRule>
  </conditionalFormatting>
  <conditionalFormatting sqref="F1007">
    <cfRule type="cellIs" dxfId="5" priority="271" stopIfTrue="1" operator="lessThan">
      <formula>0</formula>
    </cfRule>
  </conditionalFormatting>
  <conditionalFormatting sqref="F1008">
    <cfRule type="cellIs" dxfId="5" priority="270" stopIfTrue="1" operator="lessThan">
      <formula>0</formula>
    </cfRule>
  </conditionalFormatting>
  <conditionalFormatting sqref="F1009">
    <cfRule type="cellIs" dxfId="5" priority="269" stopIfTrue="1" operator="lessThan">
      <formula>0</formula>
    </cfRule>
  </conditionalFormatting>
  <conditionalFormatting sqref="F1010">
    <cfRule type="cellIs" dxfId="5" priority="268" stopIfTrue="1" operator="lessThan">
      <formula>0</formula>
    </cfRule>
  </conditionalFormatting>
  <conditionalFormatting sqref="F1011">
    <cfRule type="cellIs" dxfId="5" priority="267" stopIfTrue="1" operator="lessThan">
      <formula>0</formula>
    </cfRule>
  </conditionalFormatting>
  <conditionalFormatting sqref="F1012">
    <cfRule type="cellIs" dxfId="5" priority="266" stopIfTrue="1" operator="lessThan">
      <formula>0</formula>
    </cfRule>
  </conditionalFormatting>
  <conditionalFormatting sqref="F1013">
    <cfRule type="cellIs" dxfId="5" priority="265" stopIfTrue="1" operator="lessThan">
      <formula>0</formula>
    </cfRule>
  </conditionalFormatting>
  <conditionalFormatting sqref="F1014">
    <cfRule type="cellIs" dxfId="5" priority="264" stopIfTrue="1" operator="lessThan">
      <formula>0</formula>
    </cfRule>
  </conditionalFormatting>
  <conditionalFormatting sqref="F1015">
    <cfRule type="cellIs" dxfId="5" priority="263" stopIfTrue="1" operator="lessThan">
      <formula>0</formula>
    </cfRule>
  </conditionalFormatting>
  <conditionalFormatting sqref="F1016">
    <cfRule type="cellIs" dxfId="5" priority="262" stopIfTrue="1" operator="lessThan">
      <formula>0</formula>
    </cfRule>
  </conditionalFormatting>
  <conditionalFormatting sqref="F1017">
    <cfRule type="cellIs" dxfId="5" priority="261" stopIfTrue="1" operator="lessThan">
      <formula>0</formula>
    </cfRule>
  </conditionalFormatting>
  <conditionalFormatting sqref="F1018">
    <cfRule type="cellIs" dxfId="5" priority="260" stopIfTrue="1" operator="lessThan">
      <formula>0</formula>
    </cfRule>
  </conditionalFormatting>
  <conditionalFormatting sqref="F1019">
    <cfRule type="cellIs" dxfId="5" priority="259" stopIfTrue="1" operator="lessThan">
      <formula>0</formula>
    </cfRule>
  </conditionalFormatting>
  <conditionalFormatting sqref="F1020">
    <cfRule type="cellIs" dxfId="5" priority="258" stopIfTrue="1" operator="lessThan">
      <formula>0</formula>
    </cfRule>
  </conditionalFormatting>
  <conditionalFormatting sqref="F1021">
    <cfRule type="cellIs" dxfId="5" priority="257" stopIfTrue="1" operator="lessThan">
      <formula>0</formula>
    </cfRule>
  </conditionalFormatting>
  <conditionalFormatting sqref="F1022">
    <cfRule type="cellIs" dxfId="5" priority="256" stopIfTrue="1" operator="lessThan">
      <formula>0</formula>
    </cfRule>
  </conditionalFormatting>
  <conditionalFormatting sqref="F1023">
    <cfRule type="cellIs" dxfId="5" priority="255" stopIfTrue="1" operator="lessThan">
      <formula>0</formula>
    </cfRule>
  </conditionalFormatting>
  <conditionalFormatting sqref="F1024">
    <cfRule type="cellIs" dxfId="5" priority="254" stopIfTrue="1" operator="lessThan">
      <formula>0</formula>
    </cfRule>
  </conditionalFormatting>
  <conditionalFormatting sqref="F1025">
    <cfRule type="cellIs" dxfId="5" priority="253" stopIfTrue="1" operator="lessThan">
      <formula>0</formula>
    </cfRule>
  </conditionalFormatting>
  <conditionalFormatting sqref="F1026">
    <cfRule type="cellIs" dxfId="5" priority="252" stopIfTrue="1" operator="lessThan">
      <formula>0</formula>
    </cfRule>
  </conditionalFormatting>
  <conditionalFormatting sqref="F1027">
    <cfRule type="cellIs" dxfId="5" priority="251" stopIfTrue="1" operator="lessThan">
      <formula>0</formula>
    </cfRule>
  </conditionalFormatting>
  <conditionalFormatting sqref="F1028">
    <cfRule type="cellIs" dxfId="5" priority="250" stopIfTrue="1" operator="lessThan">
      <formula>0</formula>
    </cfRule>
  </conditionalFormatting>
  <conditionalFormatting sqref="F1029">
    <cfRule type="cellIs" dxfId="5" priority="249" stopIfTrue="1" operator="lessThan">
      <formula>0</formula>
    </cfRule>
  </conditionalFormatting>
  <conditionalFormatting sqref="F1030">
    <cfRule type="cellIs" dxfId="5" priority="248" stopIfTrue="1" operator="lessThan">
      <formula>0</formula>
    </cfRule>
  </conditionalFormatting>
  <conditionalFormatting sqref="F1031">
    <cfRule type="cellIs" dxfId="5" priority="247" stopIfTrue="1" operator="lessThan">
      <formula>0</formula>
    </cfRule>
  </conditionalFormatting>
  <conditionalFormatting sqref="F1032">
    <cfRule type="cellIs" dxfId="5" priority="246" stopIfTrue="1" operator="lessThan">
      <formula>0</formula>
    </cfRule>
  </conditionalFormatting>
  <conditionalFormatting sqref="F1033">
    <cfRule type="cellIs" dxfId="5" priority="245" stopIfTrue="1" operator="lessThan">
      <formula>0</formula>
    </cfRule>
  </conditionalFormatting>
  <conditionalFormatting sqref="F1034">
    <cfRule type="cellIs" dxfId="5" priority="244" stopIfTrue="1" operator="lessThan">
      <formula>0</formula>
    </cfRule>
  </conditionalFormatting>
  <conditionalFormatting sqref="F1035">
    <cfRule type="cellIs" dxfId="5" priority="243" stopIfTrue="1" operator="lessThan">
      <formula>0</formula>
    </cfRule>
  </conditionalFormatting>
  <conditionalFormatting sqref="F1036">
    <cfRule type="cellIs" dxfId="5" priority="242" stopIfTrue="1" operator="lessThan">
      <formula>0</formula>
    </cfRule>
  </conditionalFormatting>
  <conditionalFormatting sqref="F1037">
    <cfRule type="cellIs" dxfId="5" priority="241" stopIfTrue="1" operator="lessThan">
      <formula>0</formula>
    </cfRule>
  </conditionalFormatting>
  <conditionalFormatting sqref="F1038">
    <cfRule type="cellIs" dxfId="5" priority="240" stopIfTrue="1" operator="lessThan">
      <formula>0</formula>
    </cfRule>
  </conditionalFormatting>
  <conditionalFormatting sqref="F1039">
    <cfRule type="cellIs" dxfId="5" priority="239" stopIfTrue="1" operator="lessThan">
      <formula>0</formula>
    </cfRule>
  </conditionalFormatting>
  <conditionalFormatting sqref="F1040">
    <cfRule type="cellIs" dxfId="5" priority="238" stopIfTrue="1" operator="lessThan">
      <formula>0</formula>
    </cfRule>
  </conditionalFormatting>
  <conditionalFormatting sqref="F1041">
    <cfRule type="cellIs" dxfId="5" priority="237" stopIfTrue="1" operator="lessThan">
      <formula>0</formula>
    </cfRule>
  </conditionalFormatting>
  <conditionalFormatting sqref="F1042">
    <cfRule type="cellIs" dxfId="5" priority="236" stopIfTrue="1" operator="lessThan">
      <formula>0</formula>
    </cfRule>
  </conditionalFormatting>
  <conditionalFormatting sqref="F1043">
    <cfRule type="cellIs" dxfId="5" priority="235" stopIfTrue="1" operator="lessThan">
      <formula>0</formula>
    </cfRule>
  </conditionalFormatting>
  <conditionalFormatting sqref="F1044">
    <cfRule type="cellIs" dxfId="5" priority="234" stopIfTrue="1" operator="lessThan">
      <formula>0</formula>
    </cfRule>
  </conditionalFormatting>
  <conditionalFormatting sqref="F1045">
    <cfRule type="cellIs" dxfId="5" priority="233" stopIfTrue="1" operator="lessThan">
      <formula>0</formula>
    </cfRule>
  </conditionalFormatting>
  <conditionalFormatting sqref="F1046">
    <cfRule type="cellIs" dxfId="5" priority="232" stopIfTrue="1" operator="lessThan">
      <formula>0</formula>
    </cfRule>
  </conditionalFormatting>
  <conditionalFormatting sqref="F1047">
    <cfRule type="cellIs" dxfId="5" priority="231" stopIfTrue="1" operator="lessThan">
      <formula>0</formula>
    </cfRule>
  </conditionalFormatting>
  <conditionalFormatting sqref="F1048">
    <cfRule type="cellIs" dxfId="5" priority="230" stopIfTrue="1" operator="lessThan">
      <formula>0</formula>
    </cfRule>
  </conditionalFormatting>
  <conditionalFormatting sqref="F1049">
    <cfRule type="cellIs" dxfId="5" priority="229" stopIfTrue="1" operator="lessThan">
      <formula>0</formula>
    </cfRule>
  </conditionalFormatting>
  <conditionalFormatting sqref="F1050">
    <cfRule type="cellIs" dxfId="5" priority="228" stopIfTrue="1" operator="lessThan">
      <formula>0</formula>
    </cfRule>
  </conditionalFormatting>
  <conditionalFormatting sqref="F1051">
    <cfRule type="cellIs" dxfId="5" priority="227" stopIfTrue="1" operator="lessThan">
      <formula>0</formula>
    </cfRule>
  </conditionalFormatting>
  <conditionalFormatting sqref="F1052">
    <cfRule type="cellIs" dxfId="5" priority="226" stopIfTrue="1" operator="lessThan">
      <formula>0</formula>
    </cfRule>
  </conditionalFormatting>
  <conditionalFormatting sqref="F1053">
    <cfRule type="cellIs" dxfId="5" priority="225" stopIfTrue="1" operator="lessThan">
      <formula>0</formula>
    </cfRule>
  </conditionalFormatting>
  <conditionalFormatting sqref="F1054">
    <cfRule type="cellIs" dxfId="5" priority="224" stopIfTrue="1" operator="lessThan">
      <formula>0</formula>
    </cfRule>
  </conditionalFormatting>
  <conditionalFormatting sqref="F1055">
    <cfRule type="cellIs" dxfId="5" priority="223" stopIfTrue="1" operator="lessThan">
      <formula>0</formula>
    </cfRule>
  </conditionalFormatting>
  <conditionalFormatting sqref="F1056">
    <cfRule type="cellIs" dxfId="5" priority="222" stopIfTrue="1" operator="lessThan">
      <formula>0</formula>
    </cfRule>
  </conditionalFormatting>
  <conditionalFormatting sqref="F1057">
    <cfRule type="cellIs" dxfId="5" priority="221" stopIfTrue="1" operator="lessThan">
      <formula>0</formula>
    </cfRule>
  </conditionalFormatting>
  <conditionalFormatting sqref="F1058">
    <cfRule type="cellIs" dxfId="5" priority="220" stopIfTrue="1" operator="lessThan">
      <formula>0</formula>
    </cfRule>
  </conditionalFormatting>
  <conditionalFormatting sqref="F1059">
    <cfRule type="cellIs" dxfId="5" priority="219" stopIfTrue="1" operator="lessThan">
      <formula>0</formula>
    </cfRule>
  </conditionalFormatting>
  <conditionalFormatting sqref="F1060">
    <cfRule type="cellIs" dxfId="5" priority="218" stopIfTrue="1" operator="lessThan">
      <formula>0</formula>
    </cfRule>
  </conditionalFormatting>
  <conditionalFormatting sqref="F1061">
    <cfRule type="cellIs" dxfId="5" priority="217" stopIfTrue="1" operator="lessThan">
      <formula>0</formula>
    </cfRule>
  </conditionalFormatting>
  <conditionalFormatting sqref="F1062">
    <cfRule type="cellIs" dxfId="5" priority="216" stopIfTrue="1" operator="lessThan">
      <formula>0</formula>
    </cfRule>
  </conditionalFormatting>
  <conditionalFormatting sqref="F1063">
    <cfRule type="cellIs" dxfId="5" priority="215" stopIfTrue="1" operator="lessThan">
      <formula>0</formula>
    </cfRule>
  </conditionalFormatting>
  <conditionalFormatting sqref="F1064">
    <cfRule type="cellIs" dxfId="5" priority="214" stopIfTrue="1" operator="lessThan">
      <formula>0</formula>
    </cfRule>
  </conditionalFormatting>
  <conditionalFormatting sqref="F1065">
    <cfRule type="cellIs" dxfId="5" priority="213" stopIfTrue="1" operator="lessThan">
      <formula>0</formula>
    </cfRule>
  </conditionalFormatting>
  <conditionalFormatting sqref="F1066">
    <cfRule type="cellIs" dxfId="5" priority="212" stopIfTrue="1" operator="lessThan">
      <formula>0</formula>
    </cfRule>
  </conditionalFormatting>
  <conditionalFormatting sqref="F1067">
    <cfRule type="cellIs" dxfId="5" priority="211" stopIfTrue="1" operator="lessThan">
      <formula>0</formula>
    </cfRule>
  </conditionalFormatting>
  <conditionalFormatting sqref="F1068">
    <cfRule type="cellIs" dxfId="5" priority="210" stopIfTrue="1" operator="lessThan">
      <formula>0</formula>
    </cfRule>
  </conditionalFormatting>
  <conditionalFormatting sqref="F1069">
    <cfRule type="cellIs" dxfId="5" priority="209" stopIfTrue="1" operator="lessThan">
      <formula>0</formula>
    </cfRule>
  </conditionalFormatting>
  <conditionalFormatting sqref="F1070">
    <cfRule type="cellIs" dxfId="5" priority="208" stopIfTrue="1" operator="lessThan">
      <formula>0</formula>
    </cfRule>
  </conditionalFormatting>
  <conditionalFormatting sqref="F1071">
    <cfRule type="cellIs" dxfId="5" priority="207" stopIfTrue="1" operator="lessThan">
      <formula>0</formula>
    </cfRule>
  </conditionalFormatting>
  <conditionalFormatting sqref="F1072">
    <cfRule type="cellIs" dxfId="5" priority="206" stopIfTrue="1" operator="lessThan">
      <formula>0</formula>
    </cfRule>
  </conditionalFormatting>
  <conditionalFormatting sqref="F1073">
    <cfRule type="cellIs" dxfId="5" priority="205" stopIfTrue="1" operator="lessThan">
      <formula>0</formula>
    </cfRule>
  </conditionalFormatting>
  <conditionalFormatting sqref="F1074">
    <cfRule type="cellIs" dxfId="5" priority="204" stopIfTrue="1" operator="lessThan">
      <formula>0</formula>
    </cfRule>
  </conditionalFormatting>
  <conditionalFormatting sqref="F1075">
    <cfRule type="cellIs" dxfId="5" priority="203" stopIfTrue="1" operator="lessThan">
      <formula>0</formula>
    </cfRule>
  </conditionalFormatting>
  <conditionalFormatting sqref="F1076">
    <cfRule type="cellIs" dxfId="5" priority="202" stopIfTrue="1" operator="lessThan">
      <formula>0</formula>
    </cfRule>
  </conditionalFormatting>
  <conditionalFormatting sqref="F1077">
    <cfRule type="cellIs" dxfId="5" priority="201" stopIfTrue="1" operator="lessThan">
      <formula>0</formula>
    </cfRule>
  </conditionalFormatting>
  <conditionalFormatting sqref="F1078">
    <cfRule type="cellIs" dxfId="5" priority="200" stopIfTrue="1" operator="lessThan">
      <formula>0</formula>
    </cfRule>
  </conditionalFormatting>
  <conditionalFormatting sqref="F1079">
    <cfRule type="cellIs" dxfId="5" priority="199" stopIfTrue="1" operator="lessThan">
      <formula>0</formula>
    </cfRule>
  </conditionalFormatting>
  <conditionalFormatting sqref="F1080">
    <cfRule type="cellIs" dxfId="5" priority="198" stopIfTrue="1" operator="lessThan">
      <formula>0</formula>
    </cfRule>
  </conditionalFormatting>
  <conditionalFormatting sqref="F1081">
    <cfRule type="cellIs" dxfId="5" priority="197" stopIfTrue="1" operator="lessThan">
      <formula>0</formula>
    </cfRule>
  </conditionalFormatting>
  <conditionalFormatting sqref="F1082">
    <cfRule type="cellIs" dxfId="5" priority="196" stopIfTrue="1" operator="lessThan">
      <formula>0</formula>
    </cfRule>
  </conditionalFormatting>
  <conditionalFormatting sqref="F1083">
    <cfRule type="cellIs" dxfId="5" priority="195" stopIfTrue="1" operator="lessThan">
      <formula>0</formula>
    </cfRule>
  </conditionalFormatting>
  <conditionalFormatting sqref="F1084">
    <cfRule type="cellIs" dxfId="5" priority="194" stopIfTrue="1" operator="lessThan">
      <formula>0</formula>
    </cfRule>
  </conditionalFormatting>
  <conditionalFormatting sqref="F1085">
    <cfRule type="cellIs" dxfId="5" priority="193" stopIfTrue="1" operator="lessThan">
      <formula>0</formula>
    </cfRule>
  </conditionalFormatting>
  <conditionalFormatting sqref="F1086">
    <cfRule type="cellIs" dxfId="5" priority="192" stopIfTrue="1" operator="lessThan">
      <formula>0</formula>
    </cfRule>
  </conditionalFormatting>
  <conditionalFormatting sqref="F1087">
    <cfRule type="cellIs" dxfId="5" priority="191" stopIfTrue="1" operator="lessThan">
      <formula>0</formula>
    </cfRule>
  </conditionalFormatting>
  <conditionalFormatting sqref="F1088">
    <cfRule type="cellIs" dxfId="5" priority="190" stopIfTrue="1" operator="lessThan">
      <formula>0</formula>
    </cfRule>
  </conditionalFormatting>
  <conditionalFormatting sqref="F1089">
    <cfRule type="cellIs" dxfId="5" priority="189" stopIfTrue="1" operator="lessThan">
      <formula>0</formula>
    </cfRule>
  </conditionalFormatting>
  <conditionalFormatting sqref="F1090">
    <cfRule type="cellIs" dxfId="5" priority="188" stopIfTrue="1" operator="lessThan">
      <formula>0</formula>
    </cfRule>
  </conditionalFormatting>
  <conditionalFormatting sqref="F1091">
    <cfRule type="cellIs" dxfId="5" priority="187" stopIfTrue="1" operator="lessThan">
      <formula>0</formula>
    </cfRule>
  </conditionalFormatting>
  <conditionalFormatting sqref="F1092">
    <cfRule type="cellIs" dxfId="5" priority="186" stopIfTrue="1" operator="lessThan">
      <formula>0</formula>
    </cfRule>
  </conditionalFormatting>
  <conditionalFormatting sqref="F1093">
    <cfRule type="cellIs" dxfId="5" priority="185" stopIfTrue="1" operator="lessThan">
      <formula>0</formula>
    </cfRule>
  </conditionalFormatting>
  <conditionalFormatting sqref="F1094">
    <cfRule type="cellIs" dxfId="5" priority="184" stopIfTrue="1" operator="lessThan">
      <formula>0</formula>
    </cfRule>
  </conditionalFormatting>
  <conditionalFormatting sqref="F1095">
    <cfRule type="cellIs" dxfId="5" priority="183" stopIfTrue="1" operator="lessThan">
      <formula>0</formula>
    </cfRule>
  </conditionalFormatting>
  <conditionalFormatting sqref="F1096">
    <cfRule type="cellIs" dxfId="5" priority="182" stopIfTrue="1" operator="lessThan">
      <formula>0</formula>
    </cfRule>
  </conditionalFormatting>
  <conditionalFormatting sqref="F1097">
    <cfRule type="cellIs" dxfId="5" priority="181" stopIfTrue="1" operator="lessThan">
      <formula>0</formula>
    </cfRule>
  </conditionalFormatting>
  <conditionalFormatting sqref="F1098">
    <cfRule type="cellIs" dxfId="5" priority="180" stopIfTrue="1" operator="lessThan">
      <formula>0</formula>
    </cfRule>
  </conditionalFormatting>
  <conditionalFormatting sqref="F1099">
    <cfRule type="cellIs" dxfId="5" priority="179" stopIfTrue="1" operator="lessThan">
      <formula>0</formula>
    </cfRule>
  </conditionalFormatting>
  <conditionalFormatting sqref="F1100">
    <cfRule type="cellIs" dxfId="5" priority="178" stopIfTrue="1" operator="lessThan">
      <formula>0</formula>
    </cfRule>
  </conditionalFormatting>
  <conditionalFormatting sqref="F1101">
    <cfRule type="cellIs" dxfId="5" priority="177" stopIfTrue="1" operator="lessThan">
      <formula>0</formula>
    </cfRule>
  </conditionalFormatting>
  <conditionalFormatting sqref="F1102">
    <cfRule type="cellIs" dxfId="5" priority="176" stopIfTrue="1" operator="lessThan">
      <formula>0</formula>
    </cfRule>
  </conditionalFormatting>
  <conditionalFormatting sqref="F1103">
    <cfRule type="cellIs" dxfId="5" priority="175" stopIfTrue="1" operator="lessThan">
      <formula>0</formula>
    </cfRule>
  </conditionalFormatting>
  <conditionalFormatting sqref="F1104">
    <cfRule type="cellIs" dxfId="5" priority="174" stopIfTrue="1" operator="lessThan">
      <formula>0</formula>
    </cfRule>
  </conditionalFormatting>
  <conditionalFormatting sqref="F1105">
    <cfRule type="cellIs" dxfId="5" priority="173" stopIfTrue="1" operator="lessThan">
      <formula>0</formula>
    </cfRule>
  </conditionalFormatting>
  <conditionalFormatting sqref="F1106">
    <cfRule type="cellIs" dxfId="5" priority="172" stopIfTrue="1" operator="lessThan">
      <formula>0</formula>
    </cfRule>
  </conditionalFormatting>
  <conditionalFormatting sqref="F1107">
    <cfRule type="cellIs" dxfId="5" priority="171" stopIfTrue="1" operator="lessThan">
      <formula>0</formula>
    </cfRule>
  </conditionalFormatting>
  <conditionalFormatting sqref="F1108">
    <cfRule type="cellIs" dxfId="5" priority="170" stopIfTrue="1" operator="lessThan">
      <formula>0</formula>
    </cfRule>
  </conditionalFormatting>
  <conditionalFormatting sqref="F1109">
    <cfRule type="cellIs" dxfId="5" priority="169" stopIfTrue="1" operator="lessThan">
      <formula>0</formula>
    </cfRule>
  </conditionalFormatting>
  <conditionalFormatting sqref="F1110">
    <cfRule type="cellIs" dxfId="5" priority="168" stopIfTrue="1" operator="lessThan">
      <formula>0</formula>
    </cfRule>
  </conditionalFormatting>
  <conditionalFormatting sqref="F1111">
    <cfRule type="cellIs" dxfId="5" priority="167" stopIfTrue="1" operator="lessThan">
      <formula>0</formula>
    </cfRule>
  </conditionalFormatting>
  <conditionalFormatting sqref="F1112">
    <cfRule type="cellIs" dxfId="5" priority="166" stopIfTrue="1" operator="lessThan">
      <formula>0</formula>
    </cfRule>
  </conditionalFormatting>
  <conditionalFormatting sqref="F1113">
    <cfRule type="cellIs" dxfId="5" priority="165" stopIfTrue="1" operator="lessThan">
      <formula>0</formula>
    </cfRule>
  </conditionalFormatting>
  <conditionalFormatting sqref="F1114">
    <cfRule type="cellIs" dxfId="5" priority="164" stopIfTrue="1" operator="lessThan">
      <formula>0</formula>
    </cfRule>
  </conditionalFormatting>
  <conditionalFormatting sqref="F1115">
    <cfRule type="cellIs" dxfId="5" priority="163" stopIfTrue="1" operator="lessThan">
      <formula>0</formula>
    </cfRule>
  </conditionalFormatting>
  <conditionalFormatting sqref="F1116">
    <cfRule type="cellIs" dxfId="5" priority="162" stopIfTrue="1" operator="lessThan">
      <formula>0</formula>
    </cfRule>
  </conditionalFormatting>
  <conditionalFormatting sqref="F1117">
    <cfRule type="cellIs" dxfId="5" priority="161" stopIfTrue="1" operator="lessThan">
      <formula>0</formula>
    </cfRule>
  </conditionalFormatting>
  <conditionalFormatting sqref="F1118">
    <cfRule type="cellIs" dxfId="5" priority="160" stopIfTrue="1" operator="lessThan">
      <formula>0</formula>
    </cfRule>
  </conditionalFormatting>
  <conditionalFormatting sqref="F1119">
    <cfRule type="cellIs" dxfId="5" priority="159" stopIfTrue="1" operator="lessThan">
      <formula>0</formula>
    </cfRule>
  </conditionalFormatting>
  <conditionalFormatting sqref="F1120">
    <cfRule type="cellIs" dxfId="5" priority="158" stopIfTrue="1" operator="lessThan">
      <formula>0</formula>
    </cfRule>
  </conditionalFormatting>
  <conditionalFormatting sqref="F1121">
    <cfRule type="cellIs" dxfId="5" priority="157" stopIfTrue="1" operator="lessThan">
      <formula>0</formula>
    </cfRule>
  </conditionalFormatting>
  <conditionalFormatting sqref="F1122">
    <cfRule type="cellIs" dxfId="5" priority="156" stopIfTrue="1" operator="lessThan">
      <formula>0</formula>
    </cfRule>
  </conditionalFormatting>
  <conditionalFormatting sqref="F1123">
    <cfRule type="cellIs" dxfId="5" priority="155" stopIfTrue="1" operator="lessThan">
      <formula>0</formula>
    </cfRule>
  </conditionalFormatting>
  <conditionalFormatting sqref="F1124">
    <cfRule type="cellIs" dxfId="5" priority="154" stopIfTrue="1" operator="lessThan">
      <formula>0</formula>
    </cfRule>
  </conditionalFormatting>
  <conditionalFormatting sqref="F1125">
    <cfRule type="cellIs" dxfId="5" priority="153" stopIfTrue="1" operator="lessThan">
      <formula>0</formula>
    </cfRule>
  </conditionalFormatting>
  <conditionalFormatting sqref="F1126">
    <cfRule type="cellIs" dxfId="5" priority="152" stopIfTrue="1" operator="lessThan">
      <formula>0</formula>
    </cfRule>
  </conditionalFormatting>
  <conditionalFormatting sqref="F1127">
    <cfRule type="cellIs" dxfId="5" priority="151" stopIfTrue="1" operator="lessThan">
      <formula>0</formula>
    </cfRule>
  </conditionalFormatting>
  <conditionalFormatting sqref="F1128">
    <cfRule type="cellIs" dxfId="5" priority="150" stopIfTrue="1" operator="lessThan">
      <formula>0</formula>
    </cfRule>
  </conditionalFormatting>
  <conditionalFormatting sqref="F1129">
    <cfRule type="cellIs" dxfId="5" priority="149" stopIfTrue="1" operator="lessThan">
      <formula>0</formula>
    </cfRule>
  </conditionalFormatting>
  <conditionalFormatting sqref="F1130">
    <cfRule type="cellIs" dxfId="5" priority="148" stopIfTrue="1" operator="lessThan">
      <formula>0</formula>
    </cfRule>
  </conditionalFormatting>
  <conditionalFormatting sqref="F1131">
    <cfRule type="cellIs" dxfId="5" priority="147" stopIfTrue="1" operator="lessThan">
      <formula>0</formula>
    </cfRule>
  </conditionalFormatting>
  <conditionalFormatting sqref="F1132">
    <cfRule type="cellIs" dxfId="5" priority="146" stopIfTrue="1" operator="lessThan">
      <formula>0</formula>
    </cfRule>
  </conditionalFormatting>
  <conditionalFormatting sqref="F1133">
    <cfRule type="cellIs" dxfId="5" priority="145" stopIfTrue="1" operator="lessThan">
      <formula>0</formula>
    </cfRule>
  </conditionalFormatting>
  <conditionalFormatting sqref="F1134">
    <cfRule type="cellIs" dxfId="5" priority="144" stopIfTrue="1" operator="lessThan">
      <formula>0</formula>
    </cfRule>
  </conditionalFormatting>
  <conditionalFormatting sqref="F1135">
    <cfRule type="cellIs" dxfId="5" priority="143" stopIfTrue="1" operator="lessThan">
      <formula>0</formula>
    </cfRule>
  </conditionalFormatting>
  <conditionalFormatting sqref="F1136">
    <cfRule type="cellIs" dxfId="5" priority="142" stopIfTrue="1" operator="lessThan">
      <formula>0</formula>
    </cfRule>
  </conditionalFormatting>
  <conditionalFormatting sqref="F1137">
    <cfRule type="cellIs" dxfId="5" priority="141" stopIfTrue="1" operator="lessThan">
      <formula>0</formula>
    </cfRule>
  </conditionalFormatting>
  <conditionalFormatting sqref="F1138">
    <cfRule type="cellIs" dxfId="5" priority="140" stopIfTrue="1" operator="lessThan">
      <formula>0</formula>
    </cfRule>
  </conditionalFormatting>
  <conditionalFormatting sqref="F1139">
    <cfRule type="cellIs" dxfId="5" priority="139" stopIfTrue="1" operator="lessThan">
      <formula>0</formula>
    </cfRule>
  </conditionalFormatting>
  <conditionalFormatting sqref="F1140">
    <cfRule type="cellIs" dxfId="5" priority="138" stopIfTrue="1" operator="lessThan">
      <formula>0</formula>
    </cfRule>
  </conditionalFormatting>
  <conditionalFormatting sqref="F1141">
    <cfRule type="cellIs" dxfId="5" priority="137" stopIfTrue="1" operator="lessThan">
      <formula>0</formula>
    </cfRule>
  </conditionalFormatting>
  <conditionalFormatting sqref="F1142">
    <cfRule type="cellIs" dxfId="5" priority="136" stopIfTrue="1" operator="lessThan">
      <formula>0</formula>
    </cfRule>
  </conditionalFormatting>
  <conditionalFormatting sqref="F1143">
    <cfRule type="cellIs" dxfId="5" priority="135" stopIfTrue="1" operator="lessThan">
      <formula>0</formula>
    </cfRule>
  </conditionalFormatting>
  <conditionalFormatting sqref="F1144">
    <cfRule type="cellIs" dxfId="5" priority="134" stopIfTrue="1" operator="lessThan">
      <formula>0</formula>
    </cfRule>
  </conditionalFormatting>
  <conditionalFormatting sqref="F1145">
    <cfRule type="cellIs" dxfId="5" priority="133" stopIfTrue="1" operator="lessThan">
      <formula>0</formula>
    </cfRule>
  </conditionalFormatting>
  <conditionalFormatting sqref="F1146">
    <cfRule type="cellIs" dxfId="5" priority="132" stopIfTrue="1" operator="lessThan">
      <formula>0</formula>
    </cfRule>
  </conditionalFormatting>
  <conditionalFormatting sqref="F1147">
    <cfRule type="cellIs" dxfId="5" priority="131" stopIfTrue="1" operator="lessThan">
      <formula>0</formula>
    </cfRule>
  </conditionalFormatting>
  <conditionalFormatting sqref="F1148">
    <cfRule type="cellIs" dxfId="5" priority="130" stopIfTrue="1" operator="lessThan">
      <formula>0</formula>
    </cfRule>
  </conditionalFormatting>
  <conditionalFormatting sqref="F1149">
    <cfRule type="cellIs" dxfId="5" priority="129" stopIfTrue="1" operator="lessThan">
      <formula>0</formula>
    </cfRule>
  </conditionalFormatting>
  <conditionalFormatting sqref="F1150">
    <cfRule type="cellIs" dxfId="5" priority="128" stopIfTrue="1" operator="lessThan">
      <formula>0</formula>
    </cfRule>
  </conditionalFormatting>
  <conditionalFormatting sqref="F1151">
    <cfRule type="cellIs" dxfId="5" priority="127" stopIfTrue="1" operator="lessThan">
      <formula>0</formula>
    </cfRule>
  </conditionalFormatting>
  <conditionalFormatting sqref="F1152">
    <cfRule type="cellIs" dxfId="5" priority="126" stopIfTrue="1" operator="lessThan">
      <formula>0</formula>
    </cfRule>
  </conditionalFormatting>
  <conditionalFormatting sqref="F1153">
    <cfRule type="cellIs" dxfId="5" priority="125" stopIfTrue="1" operator="lessThan">
      <formula>0</formula>
    </cfRule>
  </conditionalFormatting>
  <conditionalFormatting sqref="F1154">
    <cfRule type="cellIs" dxfId="5" priority="124" stopIfTrue="1" operator="lessThan">
      <formula>0</formula>
    </cfRule>
  </conditionalFormatting>
  <conditionalFormatting sqref="F1155">
    <cfRule type="cellIs" dxfId="5" priority="123" stopIfTrue="1" operator="lessThan">
      <formula>0</formula>
    </cfRule>
  </conditionalFormatting>
  <conditionalFormatting sqref="F1156">
    <cfRule type="cellIs" dxfId="5" priority="122" stopIfTrue="1" operator="lessThan">
      <formula>0</formula>
    </cfRule>
  </conditionalFormatting>
  <conditionalFormatting sqref="F1157">
    <cfRule type="cellIs" dxfId="5" priority="121" stopIfTrue="1" operator="lessThan">
      <formula>0</formula>
    </cfRule>
  </conditionalFormatting>
  <conditionalFormatting sqref="F1158">
    <cfRule type="cellIs" dxfId="5" priority="120" stopIfTrue="1" operator="lessThan">
      <formula>0</formula>
    </cfRule>
  </conditionalFormatting>
  <conditionalFormatting sqref="F1159">
    <cfRule type="cellIs" dxfId="5" priority="119" stopIfTrue="1" operator="lessThan">
      <formula>0</formula>
    </cfRule>
  </conditionalFormatting>
  <conditionalFormatting sqref="F1160">
    <cfRule type="cellIs" dxfId="5" priority="118" stopIfTrue="1" operator="lessThan">
      <formula>0</formula>
    </cfRule>
  </conditionalFormatting>
  <conditionalFormatting sqref="F1161">
    <cfRule type="cellIs" dxfId="5" priority="117" stopIfTrue="1" operator="lessThan">
      <formula>0</formula>
    </cfRule>
  </conditionalFormatting>
  <conditionalFormatting sqref="F1162">
    <cfRule type="cellIs" dxfId="5" priority="116" stopIfTrue="1" operator="lessThan">
      <formula>0</formula>
    </cfRule>
  </conditionalFormatting>
  <conditionalFormatting sqref="F1163">
    <cfRule type="cellIs" dxfId="5" priority="115" stopIfTrue="1" operator="lessThan">
      <formula>0</formula>
    </cfRule>
  </conditionalFormatting>
  <conditionalFormatting sqref="F1164">
    <cfRule type="cellIs" dxfId="5" priority="114" stopIfTrue="1" operator="lessThan">
      <formula>0</formula>
    </cfRule>
  </conditionalFormatting>
  <conditionalFormatting sqref="F1165">
    <cfRule type="cellIs" dxfId="5" priority="113" stopIfTrue="1" operator="lessThan">
      <formula>0</formula>
    </cfRule>
  </conditionalFormatting>
  <conditionalFormatting sqref="F1166">
    <cfRule type="cellIs" dxfId="5" priority="112" stopIfTrue="1" operator="lessThan">
      <formula>0</formula>
    </cfRule>
  </conditionalFormatting>
  <conditionalFormatting sqref="F1167">
    <cfRule type="cellIs" dxfId="5" priority="111" stopIfTrue="1" operator="lessThan">
      <formula>0</formula>
    </cfRule>
  </conditionalFormatting>
  <conditionalFormatting sqref="F1168">
    <cfRule type="cellIs" dxfId="5" priority="110" stopIfTrue="1" operator="lessThan">
      <formula>0</formula>
    </cfRule>
  </conditionalFormatting>
  <conditionalFormatting sqref="F1169">
    <cfRule type="cellIs" dxfId="5" priority="109" stopIfTrue="1" operator="lessThan">
      <formula>0</formula>
    </cfRule>
  </conditionalFormatting>
  <conditionalFormatting sqref="F1170">
    <cfRule type="cellIs" dxfId="5" priority="108" stopIfTrue="1" operator="lessThan">
      <formula>0</formula>
    </cfRule>
  </conditionalFormatting>
  <conditionalFormatting sqref="F1171">
    <cfRule type="cellIs" dxfId="5" priority="107" stopIfTrue="1" operator="lessThan">
      <formula>0</formula>
    </cfRule>
  </conditionalFormatting>
  <conditionalFormatting sqref="F1172">
    <cfRule type="cellIs" dxfId="5" priority="106" stopIfTrue="1" operator="lessThan">
      <formula>0</formula>
    </cfRule>
  </conditionalFormatting>
  <conditionalFormatting sqref="F1173">
    <cfRule type="cellIs" dxfId="5" priority="105" stopIfTrue="1" operator="lessThan">
      <formula>0</formula>
    </cfRule>
  </conditionalFormatting>
  <conditionalFormatting sqref="F1174">
    <cfRule type="cellIs" dxfId="5" priority="104" stopIfTrue="1" operator="lessThan">
      <formula>0</formula>
    </cfRule>
  </conditionalFormatting>
  <conditionalFormatting sqref="F1175">
    <cfRule type="cellIs" dxfId="5" priority="103" stopIfTrue="1" operator="lessThan">
      <formula>0</formula>
    </cfRule>
  </conditionalFormatting>
  <conditionalFormatting sqref="F1176">
    <cfRule type="cellIs" dxfId="5" priority="102" stopIfTrue="1" operator="lessThan">
      <formula>0</formula>
    </cfRule>
  </conditionalFormatting>
  <conditionalFormatting sqref="F1177">
    <cfRule type="cellIs" dxfId="5" priority="101" stopIfTrue="1" operator="lessThan">
      <formula>0</formula>
    </cfRule>
  </conditionalFormatting>
  <conditionalFormatting sqref="F1178">
    <cfRule type="cellIs" dxfId="5" priority="100" stopIfTrue="1" operator="lessThan">
      <formula>0</formula>
    </cfRule>
  </conditionalFormatting>
  <conditionalFormatting sqref="F1179">
    <cfRule type="cellIs" dxfId="5" priority="99" stopIfTrue="1" operator="lessThan">
      <formula>0</formula>
    </cfRule>
  </conditionalFormatting>
  <conditionalFormatting sqref="F1180">
    <cfRule type="cellIs" dxfId="5" priority="98" stopIfTrue="1" operator="lessThan">
      <formula>0</formula>
    </cfRule>
  </conditionalFormatting>
  <conditionalFormatting sqref="F1181">
    <cfRule type="cellIs" dxfId="5" priority="97" stopIfTrue="1" operator="lessThan">
      <formula>0</formula>
    </cfRule>
  </conditionalFormatting>
  <conditionalFormatting sqref="F1182">
    <cfRule type="cellIs" dxfId="5" priority="96" stopIfTrue="1" operator="lessThan">
      <formula>0</formula>
    </cfRule>
  </conditionalFormatting>
  <conditionalFormatting sqref="F1183">
    <cfRule type="cellIs" dxfId="5" priority="95" stopIfTrue="1" operator="lessThan">
      <formula>0</formula>
    </cfRule>
  </conditionalFormatting>
  <conditionalFormatting sqref="F1184">
    <cfRule type="cellIs" dxfId="5" priority="94" stopIfTrue="1" operator="lessThan">
      <formula>0</formula>
    </cfRule>
  </conditionalFormatting>
  <conditionalFormatting sqref="F1185">
    <cfRule type="cellIs" dxfId="5" priority="93" stopIfTrue="1" operator="lessThan">
      <formula>0</formula>
    </cfRule>
  </conditionalFormatting>
  <conditionalFormatting sqref="F1186">
    <cfRule type="cellIs" dxfId="5" priority="92" stopIfTrue="1" operator="lessThan">
      <formula>0</formula>
    </cfRule>
  </conditionalFormatting>
  <conditionalFormatting sqref="F1187">
    <cfRule type="cellIs" dxfId="5" priority="91" stopIfTrue="1" operator="lessThan">
      <formula>0</formula>
    </cfRule>
  </conditionalFormatting>
  <conditionalFormatting sqref="F1188">
    <cfRule type="cellIs" dxfId="5" priority="90" stopIfTrue="1" operator="lessThan">
      <formula>0</formula>
    </cfRule>
  </conditionalFormatting>
  <conditionalFormatting sqref="F1189">
    <cfRule type="cellIs" dxfId="5" priority="89" stopIfTrue="1" operator="lessThan">
      <formula>0</formula>
    </cfRule>
  </conditionalFormatting>
  <conditionalFormatting sqref="F1190">
    <cfRule type="cellIs" dxfId="5" priority="88" stopIfTrue="1" operator="lessThan">
      <formula>0</formula>
    </cfRule>
  </conditionalFormatting>
  <conditionalFormatting sqref="F1191">
    <cfRule type="cellIs" dxfId="5" priority="87" stopIfTrue="1" operator="lessThan">
      <formula>0</formula>
    </cfRule>
  </conditionalFormatting>
  <conditionalFormatting sqref="F1192">
    <cfRule type="cellIs" dxfId="5" priority="86" stopIfTrue="1" operator="lessThan">
      <formula>0</formula>
    </cfRule>
  </conditionalFormatting>
  <conditionalFormatting sqref="F1193">
    <cfRule type="cellIs" dxfId="5" priority="85" stopIfTrue="1" operator="lessThan">
      <formula>0</formula>
    </cfRule>
  </conditionalFormatting>
  <conditionalFormatting sqref="F1194">
    <cfRule type="cellIs" dxfId="5" priority="84" stopIfTrue="1" operator="lessThan">
      <formula>0</formula>
    </cfRule>
  </conditionalFormatting>
  <conditionalFormatting sqref="F1196">
    <cfRule type="cellIs" dxfId="5" priority="83" stopIfTrue="1" operator="lessThan">
      <formula>0</formula>
    </cfRule>
  </conditionalFormatting>
  <conditionalFormatting sqref="F1197">
    <cfRule type="cellIs" dxfId="5" priority="82" stopIfTrue="1" operator="lessThan">
      <formula>0</formula>
    </cfRule>
  </conditionalFormatting>
  <conditionalFormatting sqref="F1198">
    <cfRule type="cellIs" dxfId="5" priority="81" stopIfTrue="1" operator="lessThan">
      <formula>0</formula>
    </cfRule>
  </conditionalFormatting>
  <conditionalFormatting sqref="F1199">
    <cfRule type="cellIs" dxfId="5" priority="80" stopIfTrue="1" operator="lessThan">
      <formula>0</formula>
    </cfRule>
  </conditionalFormatting>
  <conditionalFormatting sqref="F1200">
    <cfRule type="cellIs" dxfId="5" priority="79" stopIfTrue="1" operator="lessThan">
      <formula>0</formula>
    </cfRule>
  </conditionalFormatting>
  <conditionalFormatting sqref="F1201">
    <cfRule type="cellIs" dxfId="5" priority="78" stopIfTrue="1" operator="lessThan">
      <formula>0</formula>
    </cfRule>
  </conditionalFormatting>
  <conditionalFormatting sqref="F1202">
    <cfRule type="cellIs" dxfId="5" priority="77" stopIfTrue="1" operator="lessThan">
      <formula>0</formula>
    </cfRule>
  </conditionalFormatting>
  <conditionalFormatting sqref="F1203">
    <cfRule type="cellIs" dxfId="5" priority="76" stopIfTrue="1" operator="lessThan">
      <formula>0</formula>
    </cfRule>
  </conditionalFormatting>
  <conditionalFormatting sqref="F1204">
    <cfRule type="cellIs" dxfId="5" priority="75" stopIfTrue="1" operator="lessThan">
      <formula>0</formula>
    </cfRule>
  </conditionalFormatting>
  <conditionalFormatting sqref="F1205">
    <cfRule type="cellIs" dxfId="5" priority="74" stopIfTrue="1" operator="lessThan">
      <formula>0</formula>
    </cfRule>
  </conditionalFormatting>
  <conditionalFormatting sqref="F1206">
    <cfRule type="cellIs" dxfId="5" priority="73" stopIfTrue="1" operator="lessThan">
      <formula>0</formula>
    </cfRule>
  </conditionalFormatting>
  <conditionalFormatting sqref="F1207">
    <cfRule type="cellIs" dxfId="5" priority="72" stopIfTrue="1" operator="lessThan">
      <formula>0</formula>
    </cfRule>
  </conditionalFormatting>
  <conditionalFormatting sqref="F1208">
    <cfRule type="cellIs" dxfId="5" priority="71" stopIfTrue="1" operator="lessThan">
      <formula>0</formula>
    </cfRule>
  </conditionalFormatting>
  <conditionalFormatting sqref="F1209">
    <cfRule type="cellIs" dxfId="5" priority="70" stopIfTrue="1" operator="lessThan">
      <formula>0</formula>
    </cfRule>
  </conditionalFormatting>
  <conditionalFormatting sqref="F1210">
    <cfRule type="cellIs" dxfId="5" priority="69" stopIfTrue="1" operator="lessThan">
      <formula>0</formula>
    </cfRule>
  </conditionalFormatting>
  <conditionalFormatting sqref="F1211">
    <cfRule type="cellIs" dxfId="5" priority="68" stopIfTrue="1" operator="lessThan">
      <formula>0</formula>
    </cfRule>
  </conditionalFormatting>
  <conditionalFormatting sqref="F1212">
    <cfRule type="cellIs" dxfId="5" priority="67" stopIfTrue="1" operator="lessThan">
      <formula>0</formula>
    </cfRule>
  </conditionalFormatting>
  <conditionalFormatting sqref="F1213">
    <cfRule type="cellIs" dxfId="5" priority="66" stopIfTrue="1" operator="lessThan">
      <formula>0</formula>
    </cfRule>
  </conditionalFormatting>
  <conditionalFormatting sqref="F1214">
    <cfRule type="cellIs" dxfId="5" priority="65" stopIfTrue="1" operator="lessThan">
      <formula>0</formula>
    </cfRule>
  </conditionalFormatting>
  <conditionalFormatting sqref="F1215">
    <cfRule type="cellIs" dxfId="5" priority="64" stopIfTrue="1" operator="lessThan">
      <formula>0</formula>
    </cfRule>
  </conditionalFormatting>
  <conditionalFormatting sqref="F1216">
    <cfRule type="cellIs" dxfId="5" priority="63" stopIfTrue="1" operator="lessThan">
      <formula>0</formula>
    </cfRule>
  </conditionalFormatting>
  <conditionalFormatting sqref="F1217">
    <cfRule type="cellIs" dxfId="5" priority="62" stopIfTrue="1" operator="lessThan">
      <formula>0</formula>
    </cfRule>
  </conditionalFormatting>
  <conditionalFormatting sqref="F1218">
    <cfRule type="cellIs" dxfId="5" priority="61" stopIfTrue="1" operator="lessThan">
      <formula>0</formula>
    </cfRule>
  </conditionalFormatting>
  <conditionalFormatting sqref="F1219">
    <cfRule type="cellIs" dxfId="5" priority="60" stopIfTrue="1" operator="lessThan">
      <formula>0</formula>
    </cfRule>
  </conditionalFormatting>
  <conditionalFormatting sqref="F1220">
    <cfRule type="cellIs" dxfId="5" priority="59" stopIfTrue="1" operator="lessThan">
      <formula>0</formula>
    </cfRule>
  </conditionalFormatting>
  <conditionalFormatting sqref="F1221">
    <cfRule type="cellIs" dxfId="5" priority="58" stopIfTrue="1" operator="lessThan">
      <formula>0</formula>
    </cfRule>
  </conditionalFormatting>
  <conditionalFormatting sqref="F1222">
    <cfRule type="cellIs" dxfId="5" priority="57" stopIfTrue="1" operator="lessThan">
      <formula>0</formula>
    </cfRule>
  </conditionalFormatting>
  <conditionalFormatting sqref="F1223">
    <cfRule type="cellIs" dxfId="5" priority="56" stopIfTrue="1" operator="lessThan">
      <formula>0</formula>
    </cfRule>
  </conditionalFormatting>
  <conditionalFormatting sqref="F1224">
    <cfRule type="cellIs" dxfId="5" priority="55" stopIfTrue="1" operator="lessThan">
      <formula>0</formula>
    </cfRule>
  </conditionalFormatting>
  <conditionalFormatting sqref="F1225">
    <cfRule type="cellIs" dxfId="5" priority="54" stopIfTrue="1" operator="lessThan">
      <formula>0</formula>
    </cfRule>
  </conditionalFormatting>
  <conditionalFormatting sqref="F1226">
    <cfRule type="cellIs" dxfId="5" priority="53" stopIfTrue="1" operator="lessThan">
      <formula>0</formula>
    </cfRule>
  </conditionalFormatting>
  <conditionalFormatting sqref="F1227">
    <cfRule type="cellIs" dxfId="5" priority="52" stopIfTrue="1" operator="lessThan">
      <formula>0</formula>
    </cfRule>
  </conditionalFormatting>
  <conditionalFormatting sqref="F1228">
    <cfRule type="cellIs" dxfId="5" priority="51" stopIfTrue="1" operator="lessThan">
      <formula>0</formula>
    </cfRule>
  </conditionalFormatting>
  <conditionalFormatting sqref="F1229">
    <cfRule type="cellIs" dxfId="5" priority="50" stopIfTrue="1" operator="lessThan">
      <formula>0</formula>
    </cfRule>
  </conditionalFormatting>
  <conditionalFormatting sqref="F1230">
    <cfRule type="cellIs" dxfId="5" priority="49" stopIfTrue="1" operator="lessThan">
      <formula>0</formula>
    </cfRule>
  </conditionalFormatting>
  <conditionalFormatting sqref="F1231">
    <cfRule type="cellIs" dxfId="5" priority="48" stopIfTrue="1" operator="lessThan">
      <formula>0</formula>
    </cfRule>
  </conditionalFormatting>
  <conditionalFormatting sqref="F1232">
    <cfRule type="cellIs" dxfId="5" priority="47" stopIfTrue="1" operator="lessThan">
      <formula>0</formula>
    </cfRule>
  </conditionalFormatting>
  <conditionalFormatting sqref="F1233">
    <cfRule type="cellIs" dxfId="5" priority="46" stopIfTrue="1" operator="lessThan">
      <formula>0</formula>
    </cfRule>
  </conditionalFormatting>
  <conditionalFormatting sqref="F1234">
    <cfRule type="cellIs" dxfId="5" priority="45" stopIfTrue="1" operator="lessThan">
      <formula>0</formula>
    </cfRule>
  </conditionalFormatting>
  <conditionalFormatting sqref="F1235">
    <cfRule type="cellIs" dxfId="5" priority="44" stopIfTrue="1" operator="lessThan">
      <formula>0</formula>
    </cfRule>
  </conditionalFormatting>
  <conditionalFormatting sqref="F1236">
    <cfRule type="cellIs" dxfId="5" priority="43" stopIfTrue="1" operator="lessThan">
      <formula>0</formula>
    </cfRule>
  </conditionalFormatting>
  <conditionalFormatting sqref="F1237">
    <cfRule type="cellIs" dxfId="5" priority="42" stopIfTrue="1" operator="lessThan">
      <formula>0</formula>
    </cfRule>
  </conditionalFormatting>
  <conditionalFormatting sqref="F1238">
    <cfRule type="cellIs" dxfId="5" priority="41" stopIfTrue="1" operator="lessThan">
      <formula>0</formula>
    </cfRule>
  </conditionalFormatting>
  <conditionalFormatting sqref="F1239">
    <cfRule type="cellIs" dxfId="5" priority="40" stopIfTrue="1" operator="lessThan">
      <formula>0</formula>
    </cfRule>
  </conditionalFormatting>
  <conditionalFormatting sqref="F1240">
    <cfRule type="cellIs" dxfId="5" priority="39" stopIfTrue="1" operator="lessThan">
      <formula>0</formula>
    </cfRule>
  </conditionalFormatting>
  <conditionalFormatting sqref="F1241">
    <cfRule type="cellIs" dxfId="5" priority="38" stopIfTrue="1" operator="lessThan">
      <formula>0</formula>
    </cfRule>
  </conditionalFormatting>
  <conditionalFormatting sqref="F1242">
    <cfRule type="cellIs" dxfId="5" priority="37" stopIfTrue="1" operator="lessThan">
      <formula>0</formula>
    </cfRule>
  </conditionalFormatting>
  <conditionalFormatting sqref="F1243">
    <cfRule type="cellIs" dxfId="5" priority="36" stopIfTrue="1" operator="lessThan">
      <formula>0</formula>
    </cfRule>
  </conditionalFormatting>
  <conditionalFormatting sqref="F1244">
    <cfRule type="cellIs" dxfId="5" priority="35" stopIfTrue="1" operator="lessThan">
      <formula>0</formula>
    </cfRule>
  </conditionalFormatting>
  <conditionalFormatting sqref="F1245">
    <cfRule type="cellIs" dxfId="5" priority="34" stopIfTrue="1" operator="lessThan">
      <formula>0</formula>
    </cfRule>
  </conditionalFormatting>
  <conditionalFormatting sqref="F1246">
    <cfRule type="cellIs" dxfId="5" priority="33" stopIfTrue="1" operator="lessThan">
      <formula>0</formula>
    </cfRule>
  </conditionalFormatting>
  <conditionalFormatting sqref="F1247">
    <cfRule type="cellIs" dxfId="5" priority="32" stopIfTrue="1" operator="lessThan">
      <formula>0</formula>
    </cfRule>
  </conditionalFormatting>
  <conditionalFormatting sqref="F1248">
    <cfRule type="cellIs" dxfId="5" priority="31" stopIfTrue="1" operator="lessThan">
      <formula>0</formula>
    </cfRule>
  </conditionalFormatting>
  <conditionalFormatting sqref="F1249">
    <cfRule type="cellIs" dxfId="5" priority="30" stopIfTrue="1" operator="lessThan">
      <formula>0</formula>
    </cfRule>
  </conditionalFormatting>
  <conditionalFormatting sqref="F1250">
    <cfRule type="cellIs" dxfId="5" priority="29" stopIfTrue="1" operator="lessThan">
      <formula>0</formula>
    </cfRule>
  </conditionalFormatting>
  <conditionalFormatting sqref="F1251">
    <cfRule type="cellIs" dxfId="5" priority="28" stopIfTrue="1" operator="lessThan">
      <formula>0</formula>
    </cfRule>
  </conditionalFormatting>
  <conditionalFormatting sqref="F1252">
    <cfRule type="cellIs" dxfId="5" priority="27" stopIfTrue="1" operator="lessThan">
      <formula>0</formula>
    </cfRule>
  </conditionalFormatting>
  <conditionalFormatting sqref="F1253">
    <cfRule type="cellIs" dxfId="5" priority="26" stopIfTrue="1" operator="lessThan">
      <formula>0</formula>
    </cfRule>
  </conditionalFormatting>
  <conditionalFormatting sqref="F1254">
    <cfRule type="cellIs" dxfId="5" priority="25" stopIfTrue="1" operator="lessThan">
      <formula>0</formula>
    </cfRule>
  </conditionalFormatting>
  <conditionalFormatting sqref="F1255">
    <cfRule type="cellIs" dxfId="5" priority="24" stopIfTrue="1" operator="lessThan">
      <formula>0</formula>
    </cfRule>
  </conditionalFormatting>
  <conditionalFormatting sqref="F1256">
    <cfRule type="cellIs" dxfId="5" priority="23" stopIfTrue="1" operator="lessThan">
      <formula>0</formula>
    </cfRule>
  </conditionalFormatting>
  <conditionalFormatting sqref="F1257">
    <cfRule type="cellIs" dxfId="5" priority="22" stopIfTrue="1" operator="lessThan">
      <formula>0</formula>
    </cfRule>
  </conditionalFormatting>
  <conditionalFormatting sqref="F1258">
    <cfRule type="cellIs" dxfId="5" priority="21" stopIfTrue="1" operator="lessThan">
      <formula>0</formula>
    </cfRule>
  </conditionalFormatting>
  <conditionalFormatting sqref="F1259">
    <cfRule type="cellIs" dxfId="5" priority="20" stopIfTrue="1" operator="lessThan">
      <formula>0</formula>
    </cfRule>
  </conditionalFormatting>
  <conditionalFormatting sqref="F1260">
    <cfRule type="cellIs" dxfId="5" priority="19" stopIfTrue="1" operator="lessThan">
      <formula>0</formula>
    </cfRule>
  </conditionalFormatting>
  <conditionalFormatting sqref="F1261">
    <cfRule type="cellIs" dxfId="5" priority="18" stopIfTrue="1" operator="lessThan">
      <formula>0</formula>
    </cfRule>
  </conditionalFormatting>
  <conditionalFormatting sqref="F1262">
    <cfRule type="cellIs" dxfId="5" priority="17" stopIfTrue="1" operator="lessThan">
      <formula>0</formula>
    </cfRule>
  </conditionalFormatting>
  <conditionalFormatting sqref="F1263">
    <cfRule type="cellIs" dxfId="5" priority="16" stopIfTrue="1" operator="lessThan">
      <formula>0</formula>
    </cfRule>
  </conditionalFormatting>
  <conditionalFormatting sqref="F1264">
    <cfRule type="cellIs" dxfId="5" priority="15" stopIfTrue="1" operator="lessThan">
      <formula>0</formula>
    </cfRule>
  </conditionalFormatting>
  <conditionalFormatting sqref="F1265">
    <cfRule type="cellIs" dxfId="5" priority="14" stopIfTrue="1" operator="lessThan">
      <formula>0</formula>
    </cfRule>
  </conditionalFormatting>
  <conditionalFormatting sqref="F1266">
    <cfRule type="cellIs" dxfId="5" priority="5" stopIfTrue="1" operator="lessThan">
      <formula>0</formula>
    </cfRule>
  </conditionalFormatting>
  <conditionalFormatting sqref="F1271">
    <cfRule type="cellIs" dxfId="5" priority="13" stopIfTrue="1" operator="lessThan">
      <formula>0</formula>
    </cfRule>
  </conditionalFormatting>
  <conditionalFormatting sqref="F1272">
    <cfRule type="cellIs" dxfId="5" priority="12" stopIfTrue="1" operator="lessThan">
      <formula>0</formula>
    </cfRule>
  </conditionalFormatting>
  <conditionalFormatting sqref="F1273">
    <cfRule type="cellIs" dxfId="5" priority="11" stopIfTrue="1" operator="lessThan">
      <formula>0</formula>
    </cfRule>
  </conditionalFormatting>
  <conditionalFormatting sqref="F1274">
    <cfRule type="cellIs" dxfId="5" priority="10" stopIfTrue="1" operator="lessThan">
      <formula>0</formula>
    </cfRule>
  </conditionalFormatting>
  <conditionalFormatting sqref="F1275">
    <cfRule type="cellIs" dxfId="5" priority="9" stopIfTrue="1" operator="lessThan">
      <formula>0</formula>
    </cfRule>
  </conditionalFormatting>
  <conditionalFormatting sqref="F1276">
    <cfRule type="cellIs" dxfId="5" priority="8" stopIfTrue="1" operator="lessThan">
      <formula>0</formula>
    </cfRule>
  </conditionalFormatting>
  <conditionalFormatting sqref="F1277">
    <cfRule type="cellIs" dxfId="5" priority="7" stopIfTrue="1" operator="lessThan">
      <formula>0</formula>
    </cfRule>
  </conditionalFormatting>
  <conditionalFormatting sqref="F1278">
    <cfRule type="cellIs" dxfId="5" priority="6" stopIfTrue="1" operator="lessThan">
      <formula>0</formula>
    </cfRule>
  </conditionalFormatting>
  <conditionalFormatting sqref="F228:F241">
    <cfRule type="cellIs" dxfId="5" priority="1017" stopIfTrue="1" operator="lessThan">
      <formula>0</formula>
    </cfRule>
  </conditionalFormatting>
  <conditionalFormatting sqref="F580:F582">
    <cfRule type="cellIs" dxfId="5" priority="680" stopIfTrue="1" operator="lessThan">
      <formula>0</formula>
    </cfRule>
  </conditionalFormatting>
  <conditionalFormatting sqref="F668:F669">
    <cfRule type="cellIs" dxfId="5" priority="595" stopIfTrue="1" operator="lessThan">
      <formula>0</formula>
    </cfRule>
  </conditionalFormatting>
  <conditionalFormatting sqref="F717:F728">
    <cfRule type="cellIs" dxfId="5" priority="547" stopIfTrue="1" operator="lessThan">
      <formula>0</formula>
    </cfRule>
  </conditionalFormatting>
  <conditionalFormatting sqref="F758:F760">
    <cfRule type="cellIs" dxfId="5" priority="517" stopIfTrue="1" operator="lessThan">
      <formula>0</formula>
    </cfRule>
  </conditionalFormatting>
  <conditionalFormatting sqref="F250 F252">
    <cfRule type="cellIs" dxfId="5" priority="1008" stopIfTrue="1" operator="lessThan">
      <formula>0</formula>
    </cfRule>
  </conditionalFormatting>
  <conditionalFormatting sqref="F1195 F1279">
    <cfRule type="cellIs" dxfId="5" priority="1" stopIfTrue="1" operator="lessThan">
      <formula>0</formula>
    </cfRule>
  </conditionalFormatting>
  <conditionalFormatting sqref="F1267:F1270 F1280">
    <cfRule type="cellIs" dxfId="5" priority="1242" stopIfTrue="1" operator="lessThan">
      <formula>0</formula>
    </cfRule>
  </conditionalFormatting>
  <printOptions horizontalCentered="1"/>
  <pageMargins left="0.472222222222222" right="0.393055555555556" top="0.629861111111111" bottom="0.629861111111111" header="0.314583333333333" footer="0.314583333333333"/>
  <pageSetup paperSize="9" scale="75" orientation="portrait" blackAndWhite="1" horizontalDpi="600"/>
  <headerFooter alignWithMargins="0"/>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theme="9" tint="0.4"/>
  </sheetPr>
  <dimension ref="A1:G45"/>
  <sheetViews>
    <sheetView showZeros="0" zoomScale="70" zoomScaleNormal="70" workbookViewId="0">
      <selection activeCell="D39" sqref="D39"/>
    </sheetView>
  </sheetViews>
  <sheetFormatPr defaultColWidth="9" defaultRowHeight="14.4" outlineLevelCol="6"/>
  <cols>
    <col min="1" max="1" width="69.6296296296296" style="299" customWidth="1"/>
    <col min="2" max="2" width="31.7314814814815" customWidth="1"/>
    <col min="3" max="3" width="9" style="299"/>
    <col min="4" max="4" width="9" customWidth="1"/>
    <col min="5" max="5" width="12.8888888888889"/>
  </cols>
  <sheetData>
    <row r="1" s="298" customFormat="1" ht="45" customHeight="1" spans="1:7">
      <c r="A1" s="466" t="s">
        <v>1766</v>
      </c>
      <c r="B1" s="466"/>
      <c r="C1" s="301"/>
      <c r="D1" s="302"/>
      <c r="E1" s="302"/>
      <c r="F1" s="302"/>
      <c r="G1" s="302"/>
    </row>
    <row r="2" ht="20.1" customHeight="1" spans="1:2">
      <c r="A2" s="303" t="s">
        <v>1767</v>
      </c>
      <c r="B2" s="450" t="s">
        <v>2</v>
      </c>
    </row>
    <row r="3" ht="45" customHeight="1" spans="1:3">
      <c r="A3" s="94" t="s">
        <v>1768</v>
      </c>
      <c r="B3" s="426" t="s">
        <v>1637</v>
      </c>
      <c r="C3" s="306" t="s">
        <v>8</v>
      </c>
    </row>
    <row r="4" ht="35.1" customHeight="1" spans="1:3">
      <c r="A4" s="467" t="s">
        <v>1769</v>
      </c>
      <c r="B4" s="468">
        <f>SUM(B5:B5)</f>
        <v>0</v>
      </c>
      <c r="C4" s="197" t="str">
        <f t="shared" ref="C4:C11" si="0">IF(A4&lt;&gt;"",IF(SUM(B4:B4)&lt;&gt;0,"是","否"),"是")</f>
        <v>否</v>
      </c>
    </row>
    <row r="5" ht="35.1" customHeight="1" spans="1:3">
      <c r="A5" s="469"/>
      <c r="B5" s="470"/>
      <c r="C5" s="197" t="str">
        <f t="shared" si="0"/>
        <v>是</v>
      </c>
    </row>
    <row r="6" ht="35.1" customHeight="1" spans="1:3">
      <c r="A6" s="467" t="s">
        <v>1770</v>
      </c>
      <c r="B6" s="468"/>
      <c r="C6" s="197" t="str">
        <f t="shared" si="0"/>
        <v>否</v>
      </c>
    </row>
    <row r="7" ht="35.1" customHeight="1" spans="1:3">
      <c r="A7" s="467"/>
      <c r="B7" s="470"/>
      <c r="C7" s="197" t="str">
        <f t="shared" si="0"/>
        <v>是</v>
      </c>
    </row>
    <row r="8" ht="35.1" customHeight="1" spans="1:3">
      <c r="A8" s="467" t="s">
        <v>1771</v>
      </c>
      <c r="B8" s="468">
        <f>SUM(B9:B9)</f>
        <v>0</v>
      </c>
      <c r="C8" s="197" t="str">
        <f t="shared" si="0"/>
        <v>否</v>
      </c>
    </row>
    <row r="9" ht="35.1" customHeight="1" spans="1:3">
      <c r="A9" s="469"/>
      <c r="B9" s="470"/>
      <c r="C9" s="197" t="str">
        <f t="shared" si="0"/>
        <v>是</v>
      </c>
    </row>
    <row r="10" ht="35.1" customHeight="1" spans="1:3">
      <c r="A10" s="467" t="s">
        <v>1772</v>
      </c>
      <c r="B10" s="468">
        <f>SUM(B11:B11)</f>
        <v>0</v>
      </c>
      <c r="C10" s="197" t="str">
        <f t="shared" si="0"/>
        <v>否</v>
      </c>
    </row>
    <row r="11" ht="35.1" customHeight="1" spans="1:3">
      <c r="A11" s="469"/>
      <c r="B11" s="470"/>
      <c r="C11" s="197" t="str">
        <f t="shared" si="0"/>
        <v>是</v>
      </c>
    </row>
    <row r="12" ht="35.1" customHeight="1" spans="1:3">
      <c r="A12" s="467" t="s">
        <v>1773</v>
      </c>
      <c r="B12" s="468"/>
      <c r="C12" s="197" t="str">
        <f t="shared" ref="C12:C27" si="1">IF(A12&lt;&gt;"",IF(SUM(B12:B12)&lt;&gt;0,"是","否"),"是")</f>
        <v>否</v>
      </c>
    </row>
    <row r="13" ht="35.1" customHeight="1" spans="1:3">
      <c r="A13" s="467"/>
      <c r="B13" s="470"/>
      <c r="C13" s="197" t="str">
        <f t="shared" si="1"/>
        <v>是</v>
      </c>
    </row>
    <row r="14" ht="35.1" customHeight="1" spans="1:3">
      <c r="A14" s="467" t="s">
        <v>1774</v>
      </c>
      <c r="B14" s="468"/>
      <c r="C14" s="197" t="str">
        <f t="shared" si="1"/>
        <v>否</v>
      </c>
    </row>
    <row r="15" ht="35.1" customHeight="1" spans="1:3">
      <c r="A15" s="467"/>
      <c r="B15" s="470"/>
      <c r="C15" s="197" t="str">
        <f t="shared" si="1"/>
        <v>是</v>
      </c>
    </row>
    <row r="16" ht="35.1" customHeight="1" spans="1:3">
      <c r="A16" s="467" t="s">
        <v>1775</v>
      </c>
      <c r="B16" s="468">
        <f>SUM(B17:B17)</f>
        <v>0</v>
      </c>
      <c r="C16" s="197" t="str">
        <f t="shared" si="1"/>
        <v>否</v>
      </c>
    </row>
    <row r="17" ht="35.1" customHeight="1" spans="1:3">
      <c r="A17" s="469"/>
      <c r="B17" s="470"/>
      <c r="C17" s="197" t="str">
        <f t="shared" si="1"/>
        <v>是</v>
      </c>
    </row>
    <row r="18" ht="35.1" customHeight="1" spans="1:3">
      <c r="A18" s="467" t="s">
        <v>1776</v>
      </c>
      <c r="B18" s="468">
        <f>SUM(B19:B19)</f>
        <v>0</v>
      </c>
      <c r="C18" s="197" t="str">
        <f t="shared" si="1"/>
        <v>否</v>
      </c>
    </row>
    <row r="19" ht="35.1" customHeight="1" spans="1:3">
      <c r="A19" s="469"/>
      <c r="B19" s="470"/>
      <c r="C19" s="197" t="str">
        <f t="shared" si="1"/>
        <v>是</v>
      </c>
    </row>
    <row r="20" ht="35.1" customHeight="1" spans="1:3">
      <c r="A20" s="467" t="s">
        <v>1777</v>
      </c>
      <c r="B20" s="468">
        <f>B21</f>
        <v>0</v>
      </c>
      <c r="C20" s="197" t="str">
        <f t="shared" si="1"/>
        <v>否</v>
      </c>
    </row>
    <row r="21" ht="35.1" customHeight="1" spans="1:3">
      <c r="A21" s="469"/>
      <c r="B21" s="470"/>
      <c r="C21" s="197" t="str">
        <f t="shared" si="1"/>
        <v>是</v>
      </c>
    </row>
    <row r="22" ht="35.1" customHeight="1" spans="1:3">
      <c r="A22" s="467" t="s">
        <v>1778</v>
      </c>
      <c r="B22" s="468"/>
      <c r="C22" s="197" t="str">
        <f t="shared" si="1"/>
        <v>否</v>
      </c>
    </row>
    <row r="23" ht="35.1" customHeight="1" spans="1:3">
      <c r="A23" s="467"/>
      <c r="B23" s="470"/>
      <c r="C23" s="197" t="str">
        <f t="shared" si="1"/>
        <v>是</v>
      </c>
    </row>
    <row r="24" ht="35.1" customHeight="1" spans="1:3">
      <c r="A24" s="467" t="s">
        <v>1779</v>
      </c>
      <c r="B24" s="468">
        <f>SUM(B25:B25)</f>
        <v>0</v>
      </c>
      <c r="C24" s="197" t="str">
        <f t="shared" si="1"/>
        <v>否</v>
      </c>
    </row>
    <row r="25" ht="35.1" customHeight="1" spans="1:3">
      <c r="A25" s="469"/>
      <c r="B25" s="470"/>
      <c r="C25" s="197" t="str">
        <f t="shared" si="1"/>
        <v>是</v>
      </c>
    </row>
    <row r="26" ht="35.1" customHeight="1" spans="1:3">
      <c r="A26" s="467" t="s">
        <v>1780</v>
      </c>
      <c r="B26" s="468">
        <f>SUM(B27:B27)</f>
        <v>0</v>
      </c>
      <c r="C26" s="197" t="str">
        <f t="shared" ref="C26:C39" si="2">IF(A26&lt;&gt;"",IF(SUM(B26:B26)&lt;&gt;0,"是","否"),"是")</f>
        <v>否</v>
      </c>
    </row>
    <row r="27" ht="35.1" customHeight="1" spans="1:3">
      <c r="A27" s="469"/>
      <c r="B27" s="470"/>
      <c r="C27" s="197" t="str">
        <f t="shared" si="2"/>
        <v>是</v>
      </c>
    </row>
    <row r="28" ht="35.1" customHeight="1" spans="1:3">
      <c r="A28" s="467" t="s">
        <v>1781</v>
      </c>
      <c r="B28" s="468"/>
      <c r="C28" s="197" t="str">
        <f t="shared" si="2"/>
        <v>否</v>
      </c>
    </row>
    <row r="29" ht="35.1" customHeight="1" spans="1:3">
      <c r="A29" s="467"/>
      <c r="B29" s="470"/>
      <c r="C29" s="197" t="str">
        <f t="shared" si="2"/>
        <v>是</v>
      </c>
    </row>
    <row r="30" ht="35.1" customHeight="1" spans="1:3">
      <c r="A30" s="467" t="s">
        <v>1782</v>
      </c>
      <c r="B30" s="468"/>
      <c r="C30" s="197" t="str">
        <f t="shared" si="2"/>
        <v>否</v>
      </c>
    </row>
    <row r="31" ht="35.1" customHeight="1" spans="1:7">
      <c r="A31" s="467"/>
      <c r="B31" s="470"/>
      <c r="C31" s="197" t="str">
        <f t="shared" si="2"/>
        <v>是</v>
      </c>
      <c r="G31" s="314"/>
    </row>
    <row r="32" ht="35.1" customHeight="1" spans="1:3">
      <c r="A32" s="467" t="s">
        <v>1783</v>
      </c>
      <c r="B32" s="468">
        <f>SUM(B33:B33)</f>
        <v>0</v>
      </c>
      <c r="C32" s="197" t="str">
        <f t="shared" si="2"/>
        <v>否</v>
      </c>
    </row>
    <row r="33" ht="35.1" customHeight="1" spans="1:3">
      <c r="A33" s="469"/>
      <c r="B33" s="470"/>
      <c r="C33" s="197" t="str">
        <f t="shared" si="2"/>
        <v>是</v>
      </c>
    </row>
    <row r="34" ht="35.1" customHeight="1" spans="1:3">
      <c r="A34" s="467" t="s">
        <v>1784</v>
      </c>
      <c r="B34" s="468">
        <f>SUM(B35:B35)</f>
        <v>0</v>
      </c>
      <c r="C34" s="197" t="str">
        <f t="shared" si="2"/>
        <v>否</v>
      </c>
    </row>
    <row r="35" ht="35.1" customHeight="1" spans="1:3">
      <c r="A35" s="469"/>
      <c r="B35" s="470"/>
      <c r="C35" s="197" t="str">
        <f t="shared" si="2"/>
        <v>是</v>
      </c>
    </row>
    <row r="36" ht="35.1" customHeight="1" spans="1:3">
      <c r="A36" s="467" t="s">
        <v>1785</v>
      </c>
      <c r="B36" s="468">
        <f>B37</f>
        <v>0</v>
      </c>
      <c r="C36" s="197" t="str">
        <f t="shared" si="2"/>
        <v>否</v>
      </c>
    </row>
    <row r="37" ht="35.1" customHeight="1" spans="1:3">
      <c r="A37" s="469"/>
      <c r="B37" s="470"/>
      <c r="C37" s="197" t="str">
        <f t="shared" si="2"/>
        <v>是</v>
      </c>
    </row>
    <row r="38" ht="35.1" customHeight="1" spans="1:3">
      <c r="A38" s="467" t="s">
        <v>1786</v>
      </c>
      <c r="B38" s="468"/>
      <c r="C38" s="197" t="str">
        <f t="shared" si="2"/>
        <v>否</v>
      </c>
    </row>
    <row r="39" ht="35.1" customHeight="1" spans="1:3">
      <c r="A39" s="471" t="s">
        <v>1652</v>
      </c>
      <c r="B39" s="468">
        <f>SUM(B4,B6,B8,B10,B12,B14,B16,B18,B20,B22,B24,B26,B28,B30,B32,B34,B36,B38)</f>
        <v>0</v>
      </c>
      <c r="C39" s="197" t="str">
        <f t="shared" si="2"/>
        <v>否</v>
      </c>
    </row>
    <row r="40" ht="47" customHeight="1" spans="1:2">
      <c r="A40" s="472" t="s">
        <v>1787</v>
      </c>
      <c r="B40" s="472"/>
    </row>
    <row r="41" spans="2:2">
      <c r="B41" s="436"/>
    </row>
    <row r="42" spans="2:2">
      <c r="B42" s="436"/>
    </row>
    <row r="43" spans="2:2">
      <c r="B43" s="436"/>
    </row>
    <row r="45" ht="24" customHeight="1"/>
  </sheetData>
  <autoFilter ref="A3:D43">
    <extLst/>
  </autoFilter>
  <mergeCells count="2">
    <mergeCell ref="A1:B1"/>
    <mergeCell ref="A40:B40"/>
  </mergeCells>
  <conditionalFormatting sqref="C4:C39">
    <cfRule type="cellIs" dxfId="5" priority="3"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theme="9" tint="0.4"/>
  </sheetPr>
  <dimension ref="A1:G31"/>
  <sheetViews>
    <sheetView showZeros="0" zoomScale="70" zoomScaleNormal="70" workbookViewId="0">
      <selection activeCell="D39" sqref="D39"/>
    </sheetView>
  </sheetViews>
  <sheetFormatPr defaultColWidth="9" defaultRowHeight="15.6" outlineLevelCol="6"/>
  <cols>
    <col min="1" max="1" width="43.6296296296296" style="372" customWidth="1"/>
    <col min="2" max="2" width="20.6296296296296" style="375" customWidth="1"/>
    <col min="3" max="3" width="20.6296296296296" style="372" customWidth="1"/>
    <col min="4" max="4" width="20" style="372" customWidth="1"/>
    <col min="5" max="5" width="20" style="376" customWidth="1"/>
    <col min="6" max="9" width="12.6296296296296" style="372"/>
    <col min="10" max="16381" width="9" style="372"/>
    <col min="16382" max="16383" width="35.6296296296296" style="372"/>
    <col min="16384" max="16384" width="9" style="372"/>
  </cols>
  <sheetData>
    <row r="1" ht="45" customHeight="1" spans="1:7">
      <c r="A1" s="447" t="s">
        <v>1788</v>
      </c>
      <c r="B1" s="447"/>
      <c r="C1" s="447"/>
      <c r="D1" s="447"/>
      <c r="E1" s="447"/>
      <c r="F1" s="379"/>
      <c r="G1" s="379"/>
    </row>
    <row r="2" ht="20.1" customHeight="1" spans="1:5">
      <c r="A2" s="448" t="s">
        <v>1789</v>
      </c>
      <c r="B2" s="448"/>
      <c r="C2" s="449"/>
      <c r="D2" s="449"/>
      <c r="E2" s="450" t="s">
        <v>2</v>
      </c>
    </row>
    <row r="3" s="446" customFormat="1" ht="45" customHeight="1" spans="1:5">
      <c r="A3" s="451" t="s">
        <v>1790</v>
      </c>
      <c r="B3" s="451" t="s">
        <v>1652</v>
      </c>
      <c r="C3" s="452" t="s">
        <v>1791</v>
      </c>
      <c r="D3" s="452" t="s">
        <v>1792</v>
      </c>
      <c r="E3" s="452" t="s">
        <v>1793</v>
      </c>
    </row>
    <row r="4" ht="36" customHeight="1" spans="1:5">
      <c r="A4" s="424" t="s">
        <v>1794</v>
      </c>
      <c r="B4" s="463">
        <f t="shared" ref="B4:B20" si="0">SUM(C4:E4)</f>
        <v>0</v>
      </c>
      <c r="C4" s="453"/>
      <c r="D4" s="453"/>
      <c r="E4" s="454"/>
    </row>
    <row r="5" ht="36" customHeight="1" spans="1:5">
      <c r="A5" s="424" t="s">
        <v>1795</v>
      </c>
      <c r="B5" s="463">
        <f t="shared" si="0"/>
        <v>0</v>
      </c>
      <c r="C5" s="453"/>
      <c r="D5" s="453"/>
      <c r="E5" s="454"/>
    </row>
    <row r="6" ht="36" customHeight="1" spans="1:5">
      <c r="A6" s="424" t="s">
        <v>1796</v>
      </c>
      <c r="B6" s="463">
        <f t="shared" si="0"/>
        <v>0</v>
      </c>
      <c r="C6" s="453"/>
      <c r="D6" s="453"/>
      <c r="E6" s="454"/>
    </row>
    <row r="7" ht="36" customHeight="1" spans="1:5">
      <c r="A7" s="424" t="s">
        <v>1797</v>
      </c>
      <c r="B7" s="463">
        <f t="shared" si="0"/>
        <v>0</v>
      </c>
      <c r="C7" s="453"/>
      <c r="D7" s="453"/>
      <c r="E7" s="454"/>
    </row>
    <row r="8" ht="36" customHeight="1" spans="1:5">
      <c r="A8" s="424" t="s">
        <v>1798</v>
      </c>
      <c r="B8" s="463">
        <f t="shared" si="0"/>
        <v>0</v>
      </c>
      <c r="C8" s="453"/>
      <c r="D8" s="453"/>
      <c r="E8" s="454"/>
    </row>
    <row r="9" ht="36" customHeight="1" spans="1:5">
      <c r="A9" s="424" t="s">
        <v>1799</v>
      </c>
      <c r="B9" s="463">
        <f t="shared" si="0"/>
        <v>0</v>
      </c>
      <c r="C9" s="453"/>
      <c r="D9" s="453"/>
      <c r="E9" s="454"/>
    </row>
    <row r="10" ht="36" customHeight="1" spans="1:5">
      <c r="A10" s="424" t="s">
        <v>1800</v>
      </c>
      <c r="B10" s="463">
        <f t="shared" si="0"/>
        <v>0</v>
      </c>
      <c r="C10" s="453"/>
      <c r="D10" s="453"/>
      <c r="E10" s="454"/>
    </row>
    <row r="11" ht="36" customHeight="1" spans="1:5">
      <c r="A11" s="455" t="s">
        <v>1801</v>
      </c>
      <c r="B11" s="464">
        <f t="shared" si="0"/>
        <v>0</v>
      </c>
      <c r="C11" s="456"/>
      <c r="D11" s="456"/>
      <c r="E11" s="457"/>
    </row>
    <row r="12" ht="36" customHeight="1" spans="1:5">
      <c r="A12" s="424" t="s">
        <v>1802</v>
      </c>
      <c r="B12" s="463">
        <f t="shared" si="0"/>
        <v>0</v>
      </c>
      <c r="C12" s="453"/>
      <c r="D12" s="453"/>
      <c r="E12" s="458"/>
    </row>
    <row r="13" ht="36" customHeight="1" spans="1:5">
      <c r="A13" s="459" t="s">
        <v>1803</v>
      </c>
      <c r="B13" s="459"/>
      <c r="C13" s="459"/>
      <c r="D13" s="459"/>
      <c r="E13" s="459"/>
    </row>
    <row r="14" spans="2:5">
      <c r="B14" s="465"/>
      <c r="C14" s="460"/>
      <c r="D14" s="460"/>
      <c r="E14" s="461"/>
    </row>
    <row r="15" spans="3:3">
      <c r="C15" s="462"/>
    </row>
    <row r="16" spans="3:3">
      <c r="C16" s="462"/>
    </row>
    <row r="17" spans="3:3">
      <c r="C17" s="462"/>
    </row>
    <row r="31" spans="7:7">
      <c r="G31" s="390"/>
    </row>
  </sheetData>
  <mergeCells count="2">
    <mergeCell ref="A1:E1"/>
    <mergeCell ref="A13:E13"/>
  </mergeCells>
  <conditionalFormatting sqref="B3:C3">
    <cfRule type="cellIs" dxfId="0" priority="2" stopIfTrue="1" operator="lessThanOrEqual">
      <formula>-1</formula>
    </cfRule>
  </conditionalFormatting>
  <conditionalFormatting sqref="E1:F1 F2">
    <cfRule type="cellIs" dxfId="0" priority="3" stopIfTrue="1" operator="greaterThanOrEqual">
      <formula>10</formula>
    </cfRule>
    <cfRule type="cellIs" dxfId="0" priority="4" stopIfTrue="1" operator="lessThanOrEqual">
      <formula>-1</formula>
    </cfRule>
  </conditionalFormatting>
  <conditionalFormatting sqref="B5 C5:C6 C8:C12 B4:C4">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theme="9" tint="0.4"/>
  </sheetPr>
  <dimension ref="A1:G31"/>
  <sheetViews>
    <sheetView showZeros="0" zoomScale="70" zoomScaleNormal="70" workbookViewId="0">
      <selection activeCell="D39" sqref="D39"/>
    </sheetView>
  </sheetViews>
  <sheetFormatPr defaultColWidth="9" defaultRowHeight="15.6" outlineLevelCol="6"/>
  <cols>
    <col min="1" max="1" width="43.6296296296296" style="372" customWidth="1"/>
    <col min="2" max="2" width="26.6666666666667" style="372" customWidth="1"/>
    <col min="3" max="3" width="26.6666666666667" style="376" customWidth="1"/>
    <col min="4" max="7" width="12.6296296296296" style="372"/>
    <col min="8" max="16379" width="9" style="372"/>
    <col min="16380" max="16381" width="35.6296296296296" style="372"/>
    <col min="16382" max="16384" width="9" style="372"/>
  </cols>
  <sheetData>
    <row r="1" ht="45" customHeight="1" spans="1:7">
      <c r="A1" s="447" t="s">
        <v>1804</v>
      </c>
      <c r="B1" s="447"/>
      <c r="C1" s="447"/>
      <c r="D1" s="379"/>
      <c r="E1" s="379"/>
      <c r="F1" s="379"/>
      <c r="G1" s="379"/>
    </row>
    <row r="2" ht="20.1" customHeight="1" spans="1:3">
      <c r="A2" s="448" t="s">
        <v>1805</v>
      </c>
      <c r="B2" s="449"/>
      <c r="C2" s="450" t="s">
        <v>2</v>
      </c>
    </row>
    <row r="3" s="446" customFormat="1" ht="45" customHeight="1" spans="1:3">
      <c r="A3" s="451" t="s">
        <v>1790</v>
      </c>
      <c r="B3" s="452" t="s">
        <v>1236</v>
      </c>
      <c r="C3" s="452" t="s">
        <v>1637</v>
      </c>
    </row>
    <row r="4" ht="36" customHeight="1" spans="1:3">
      <c r="A4" s="424" t="s">
        <v>1794</v>
      </c>
      <c r="B4" s="453"/>
      <c r="C4" s="454"/>
    </row>
    <row r="5" ht="36" customHeight="1" spans="1:3">
      <c r="A5" s="424" t="s">
        <v>1795</v>
      </c>
      <c r="B5" s="453"/>
      <c r="C5" s="454"/>
    </row>
    <row r="6" ht="36" customHeight="1" spans="1:3">
      <c r="A6" s="424" t="s">
        <v>1796</v>
      </c>
      <c r="B6" s="453"/>
      <c r="C6" s="454"/>
    </row>
    <row r="7" ht="36" customHeight="1" spans="1:3">
      <c r="A7" s="424" t="s">
        <v>1797</v>
      </c>
      <c r="B7" s="453"/>
      <c r="C7" s="454"/>
    </row>
    <row r="8" ht="36" customHeight="1" spans="1:3">
      <c r="A8" s="424" t="s">
        <v>1798</v>
      </c>
      <c r="B8" s="453"/>
      <c r="C8" s="454"/>
    </row>
    <row r="9" ht="36" customHeight="1" spans="1:3">
      <c r="A9" s="424" t="s">
        <v>1799</v>
      </c>
      <c r="B9" s="453"/>
      <c r="C9" s="454"/>
    </row>
    <row r="10" ht="36" customHeight="1" spans="1:3">
      <c r="A10" s="424" t="s">
        <v>1800</v>
      </c>
      <c r="B10" s="453"/>
      <c r="C10" s="454"/>
    </row>
    <row r="11" ht="36" customHeight="1" spans="1:3">
      <c r="A11" s="455" t="s">
        <v>1801</v>
      </c>
      <c r="B11" s="456"/>
      <c r="C11" s="457"/>
    </row>
    <row r="12" ht="36" customHeight="1" spans="1:3">
      <c r="A12" s="424" t="s">
        <v>1802</v>
      </c>
      <c r="B12" s="453"/>
      <c r="C12" s="458"/>
    </row>
    <row r="13" ht="36" customHeight="1" spans="1:3">
      <c r="A13" s="459" t="s">
        <v>1806</v>
      </c>
      <c r="B13" s="459"/>
      <c r="C13" s="459"/>
    </row>
    <row r="14" spans="2:3">
      <c r="B14" s="460"/>
      <c r="C14" s="461"/>
    </row>
    <row r="15" spans="2:2">
      <c r="B15" s="462"/>
    </row>
    <row r="16" spans="2:2">
      <c r="B16" s="462"/>
    </row>
    <row r="17" spans="2:2">
      <c r="B17" s="462"/>
    </row>
    <row r="31" spans="7:7">
      <c r="G31" s="390"/>
    </row>
  </sheetData>
  <mergeCells count="2">
    <mergeCell ref="A1:C1"/>
    <mergeCell ref="A13:C13"/>
  </mergeCells>
  <conditionalFormatting sqref="B3">
    <cfRule type="cellIs" dxfId="0" priority="2" stopIfTrue="1" operator="lessThanOrEqual">
      <formula>-1</formula>
    </cfRule>
  </conditionalFormatting>
  <conditionalFormatting sqref="C1:D1 D2">
    <cfRule type="cellIs" dxfId="0" priority="3" stopIfTrue="1" operator="greaterThanOrEqual">
      <formula>10</formula>
    </cfRule>
    <cfRule type="cellIs" dxfId="0" priority="4" stopIfTrue="1" operator="lessThanOrEqual">
      <formula>-1</formula>
    </cfRule>
  </conditionalFormatting>
  <conditionalFormatting sqref="B4:B6 B8:B12">
    <cfRule type="cellIs" dxfId="0"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
    <tabColor theme="9" tint="0.4"/>
  </sheetPr>
  <dimension ref="A1:I54"/>
  <sheetViews>
    <sheetView showZeros="0" zoomScale="70" zoomScaleNormal="70" workbookViewId="0">
      <pane ySplit="4" topLeftCell="A26" activePane="bottomLeft" state="frozen"/>
      <selection/>
      <selection pane="bottomLeft" activeCell="D39" sqref="D39"/>
    </sheetView>
  </sheetViews>
  <sheetFormatPr defaultColWidth="9" defaultRowHeight="15.6"/>
  <cols>
    <col min="1" max="1" width="13.75" style="783" customWidth="1"/>
    <col min="2" max="2" width="39.6851851851852" style="783" customWidth="1"/>
    <col min="3" max="3" width="18.25" style="783" customWidth="1"/>
    <col min="4" max="5" width="16.6296296296296" style="783" customWidth="1"/>
    <col min="6" max="7" width="15.5" style="783" customWidth="1"/>
    <col min="8" max="8" width="9.12962962962963" style="783" customWidth="1"/>
    <col min="9" max="9" width="9.5" style="783" customWidth="1"/>
    <col min="10" max="16384" width="9" style="783"/>
  </cols>
  <sheetData>
    <row r="1" ht="45" customHeight="1" spans="2:7">
      <c r="B1" s="784" t="s">
        <v>77</v>
      </c>
      <c r="C1" s="784"/>
      <c r="D1" s="784"/>
      <c r="E1" s="784"/>
      <c r="F1" s="784"/>
      <c r="G1" s="784"/>
    </row>
    <row r="2" ht="18.95" customHeight="1" spans="1:7">
      <c r="A2" s="785"/>
      <c r="B2" s="786" t="s">
        <v>78</v>
      </c>
      <c r="C2" s="787"/>
      <c r="D2" s="787"/>
      <c r="E2" s="788"/>
      <c r="G2" s="789" t="s">
        <v>2</v>
      </c>
    </row>
    <row r="3" s="781" customFormat="1" ht="36" customHeight="1" spans="1:8">
      <c r="A3" s="790" t="s">
        <v>3</v>
      </c>
      <c r="B3" s="791" t="s">
        <v>4</v>
      </c>
      <c r="C3" s="792" t="s">
        <v>5</v>
      </c>
      <c r="D3" s="792" t="s">
        <v>6</v>
      </c>
      <c r="E3" s="792"/>
      <c r="F3" s="793" t="s">
        <v>7</v>
      </c>
      <c r="G3" s="793"/>
      <c r="H3" s="794" t="s">
        <v>8</v>
      </c>
    </row>
    <row r="4" s="781" customFormat="1" ht="36" customHeight="1" spans="1:8">
      <c r="A4" s="790"/>
      <c r="B4" s="791"/>
      <c r="C4" s="792"/>
      <c r="D4" s="792" t="s">
        <v>79</v>
      </c>
      <c r="E4" s="792" t="s">
        <v>10</v>
      </c>
      <c r="F4" s="792" t="s">
        <v>11</v>
      </c>
      <c r="G4" s="792" t="s">
        <v>80</v>
      </c>
      <c r="H4" s="794"/>
    </row>
    <row r="5" ht="37.15" customHeight="1" spans="1:8">
      <c r="A5" s="795" t="s">
        <v>81</v>
      </c>
      <c r="B5" s="796" t="s">
        <v>82</v>
      </c>
      <c r="C5" s="797">
        <f>SUMIF('4区级一般支出情况明细表'!$A$5:$A$1369,'3区级一般支出情况表'!A5,'4区级一般支出情况明细表'!$C$5:$C$1369)</f>
        <v>44742</v>
      </c>
      <c r="D5" s="797">
        <f>SUMIF('4区级一般支出情况明细表'!$A$5:$A$1369,'3区级一般支出情况表'!A5,'4区级一般支出情况明细表'!$D$5:$D$1369)</f>
        <v>33674</v>
      </c>
      <c r="E5" s="521">
        <f>SUMIF('4区级一般支出情况明细表'!$A$5:$A$1369,'3区级一般支出情况表'!A5,'4区级一般支出情况明细表'!$E$5:$E$1369)</f>
        <v>30774</v>
      </c>
      <c r="F5" s="338">
        <f>IF(C5&lt;&gt;0,E5/C5-1,"")</f>
        <v>-0.312189888695186</v>
      </c>
      <c r="G5" s="338">
        <f>IF(D5&lt;&gt;0,E5/D5,"")</f>
        <v>0.913880144918929</v>
      </c>
      <c r="H5" s="798" t="str">
        <f>IF(LEN(A5)=3,"是",IF(B5&lt;&gt;"",IF(SUM(C5:E5)&lt;&gt;0,"是","否"),"是"))</f>
        <v>是</v>
      </c>
    </row>
    <row r="6" ht="37.15" customHeight="1" spans="1:8">
      <c r="A6" s="795" t="s">
        <v>83</v>
      </c>
      <c r="B6" s="799" t="s">
        <v>84</v>
      </c>
      <c r="C6" s="797">
        <f>SUMIF('4区级一般支出情况明细表'!$A$5:$A$1369,'3区级一般支出情况表'!A6,'4区级一般支出情况明细表'!$C$5:$C$1369)</f>
        <v>0</v>
      </c>
      <c r="D6" s="797">
        <f>SUMIF('4区级一般支出情况明细表'!$A$5:$A$1369,'3区级一般支出情况表'!A6,'4区级一般支出情况明细表'!$D$5:$D$1369)</f>
        <v>0</v>
      </c>
      <c r="E6" s="521">
        <f>SUMIF('4区级一般支出情况明细表'!$A$5:$A$1369,'3区级一般支出情况表'!A6,'4区级一般支出情况明细表'!$E$5:$E$1369)</f>
        <v>0</v>
      </c>
      <c r="F6" s="338" t="str">
        <f t="shared" ref="F6:F29" si="0">IF(C6&lt;&gt;0,E6/C6-1,"")</f>
        <v/>
      </c>
      <c r="G6" s="338" t="str">
        <f t="shared" ref="G6:G29" si="1">IF(D6&lt;&gt;0,E6/D6,"")</f>
        <v/>
      </c>
      <c r="H6" s="798" t="str">
        <f t="shared" ref="H6:H40" si="2">IF(LEN(A6)=3,"是",IF(B6&lt;&gt;"",IF(SUM(C6:E6)&lt;&gt;0,"是","否"),"是"))</f>
        <v>是</v>
      </c>
    </row>
    <row r="7" ht="37.15" customHeight="1" spans="1:8">
      <c r="A7" s="795" t="s">
        <v>85</v>
      </c>
      <c r="B7" s="799" t="s">
        <v>86</v>
      </c>
      <c r="C7" s="797">
        <f>SUMIF('4区级一般支出情况明细表'!$A$5:$A$1369,'3区级一般支出情况表'!A7,'4区级一般支出情况明细表'!$C$5:$C$1369)</f>
        <v>19</v>
      </c>
      <c r="D7" s="797">
        <f>SUMIF('4区级一般支出情况明细表'!$A$5:$A$1369,'3区级一般支出情况表'!A7,'4区级一般支出情况明细表'!$D$5:$D$1369)</f>
        <v>0</v>
      </c>
      <c r="E7" s="521">
        <f>SUMIF('4区级一般支出情况明细表'!$A$5:$A$1369,'3区级一般支出情况表'!A7,'4区级一般支出情况明细表'!$E$5:$E$1369)</f>
        <v>0</v>
      </c>
      <c r="F7" s="338">
        <f t="shared" si="0"/>
        <v>-1</v>
      </c>
      <c r="G7" s="338" t="str">
        <f t="shared" si="1"/>
        <v/>
      </c>
      <c r="H7" s="798" t="str">
        <f t="shared" si="2"/>
        <v>是</v>
      </c>
    </row>
    <row r="8" ht="37.15" customHeight="1" spans="1:8">
      <c r="A8" s="795" t="s">
        <v>87</v>
      </c>
      <c r="B8" s="799" t="s">
        <v>88</v>
      </c>
      <c r="C8" s="797">
        <f>SUMIF('4区级一般支出情况明细表'!$A$5:$A$1369,'3区级一般支出情况表'!A8,'4区级一般支出情况明细表'!$C$5:$C$1369)</f>
        <v>15472</v>
      </c>
      <c r="D8" s="797">
        <f>SUMIF('4区级一般支出情况明细表'!$A$5:$A$1369,'3区级一般支出情况表'!A8,'4区级一般支出情况明细表'!$D$5:$D$1369)</f>
        <v>12502</v>
      </c>
      <c r="E8" s="521">
        <f>SUMIF('4区级一般支出情况明细表'!$A$5:$A$1369,'3区级一般支出情况表'!A8,'4区级一般支出情况明细表'!$E$5:$E$1369)</f>
        <v>12933</v>
      </c>
      <c r="F8" s="338">
        <f t="shared" si="0"/>
        <v>-0.164102895553258</v>
      </c>
      <c r="G8" s="338">
        <f t="shared" si="1"/>
        <v>1.03447448408255</v>
      </c>
      <c r="H8" s="798" t="str">
        <f t="shared" si="2"/>
        <v>是</v>
      </c>
    </row>
    <row r="9" ht="37.15" customHeight="1" spans="1:8">
      <c r="A9" s="795" t="s">
        <v>89</v>
      </c>
      <c r="B9" s="799" t="s">
        <v>90</v>
      </c>
      <c r="C9" s="797">
        <f>SUMIF('4区级一般支出情况明细表'!$A$5:$A$1369,'3区级一般支出情况表'!A9,'4区级一般支出情况明细表'!$C$5:$C$1369)</f>
        <v>79092</v>
      </c>
      <c r="D9" s="797">
        <f>SUMIF('4区级一般支出情况明细表'!$A$5:$A$1369,'3区级一般支出情况表'!A9,'4区级一般支出情况明细表'!$D$5:$D$1369)</f>
        <v>59509</v>
      </c>
      <c r="E9" s="521">
        <f>SUMIF('4区级一般支出情况明细表'!$A$5:$A$1369,'3区级一般支出情况表'!A9,'4区级一般支出情况明细表'!$E$5:$E$1369)</f>
        <v>63365</v>
      </c>
      <c r="F9" s="338">
        <f t="shared" si="0"/>
        <v>-0.198844383755626</v>
      </c>
      <c r="G9" s="338">
        <f t="shared" si="1"/>
        <v>1.06479692147406</v>
      </c>
      <c r="H9" s="798" t="str">
        <f t="shared" si="2"/>
        <v>是</v>
      </c>
    </row>
    <row r="10" ht="37.15" customHeight="1" spans="1:8">
      <c r="A10" s="795" t="s">
        <v>91</v>
      </c>
      <c r="B10" s="799" t="s">
        <v>92</v>
      </c>
      <c r="C10" s="797">
        <f>SUMIF('4区级一般支出情况明细表'!$A$5:$A$1369,'3区级一般支出情况表'!A10,'4区级一般支出情况明细表'!$C$5:$C$1369)</f>
        <v>1323</v>
      </c>
      <c r="D10" s="797">
        <f>SUMIF('4区级一般支出情况明细表'!$A$5:$A$1369,'3区级一般支出情况表'!A10,'4区级一般支出情况明细表'!$D$5:$D$1369)</f>
        <v>999</v>
      </c>
      <c r="E10" s="521">
        <f>SUMIF('4区级一般支出情况明细表'!$A$5:$A$1369,'3区级一般支出情况表'!A10,'4区级一般支出情况明细表'!$E$5:$E$1369)</f>
        <v>807</v>
      </c>
      <c r="F10" s="338">
        <f t="shared" si="0"/>
        <v>-0.390022675736961</v>
      </c>
      <c r="G10" s="338">
        <f t="shared" si="1"/>
        <v>0.807807807807808</v>
      </c>
      <c r="H10" s="798" t="str">
        <f t="shared" si="2"/>
        <v>是</v>
      </c>
    </row>
    <row r="11" ht="37.15" customHeight="1" spans="1:8">
      <c r="A11" s="795" t="s">
        <v>93</v>
      </c>
      <c r="B11" s="799" t="s">
        <v>94</v>
      </c>
      <c r="C11" s="797">
        <f>SUMIF('4区级一般支出情况明细表'!$A$5:$A$1369,'3区级一般支出情况表'!A11,'4区级一般支出情况明细表'!$C$5:$C$1369)</f>
        <v>1090</v>
      </c>
      <c r="D11" s="797">
        <f>SUMIF('4区级一般支出情况明细表'!$A$5:$A$1369,'3区级一般支出情况表'!A11,'4区级一般支出情况明细表'!$D$5:$D$1369)</f>
        <v>1827</v>
      </c>
      <c r="E11" s="521">
        <f>SUMIF('4区级一般支出情况明细表'!$A$5:$A$1369,'3区级一般支出情况表'!A11,'4区级一般支出情况明细表'!$E$5:$E$1369)</f>
        <v>1354</v>
      </c>
      <c r="F11" s="338">
        <f t="shared" si="0"/>
        <v>0.242201834862385</v>
      </c>
      <c r="G11" s="338">
        <f t="shared" si="1"/>
        <v>0.741105637657362</v>
      </c>
      <c r="H11" s="798" t="str">
        <f t="shared" si="2"/>
        <v>是</v>
      </c>
    </row>
    <row r="12" ht="37.15" customHeight="1" spans="1:8">
      <c r="A12" s="795" t="s">
        <v>95</v>
      </c>
      <c r="B12" s="799" t="s">
        <v>96</v>
      </c>
      <c r="C12" s="797">
        <f>SUMIF('4区级一般支出情况明细表'!$A$5:$A$1369,'3区级一般支出情况表'!A12,'4区级一般支出情况明细表'!$C$5:$C$1369)</f>
        <v>79617</v>
      </c>
      <c r="D12" s="797">
        <f>SUMIF('4区级一般支出情况明细表'!$A$5:$A$1369,'3区级一般支出情况表'!A12,'4区级一般支出情况明细表'!$D$5:$D$1369)</f>
        <v>95007</v>
      </c>
      <c r="E12" s="521">
        <f>SUMIF('4区级一般支出情况明细表'!$A$5:$A$1369,'3区级一般支出情况表'!A12,'4区级一般支出情况明细表'!$E$5:$E$1369)</f>
        <v>94996</v>
      </c>
      <c r="F12" s="338">
        <f t="shared" si="0"/>
        <v>0.19316226434053</v>
      </c>
      <c r="G12" s="338">
        <f t="shared" si="1"/>
        <v>0.999884219057543</v>
      </c>
      <c r="H12" s="798" t="str">
        <f t="shared" si="2"/>
        <v>是</v>
      </c>
    </row>
    <row r="13" ht="37.15" customHeight="1" spans="1:8">
      <c r="A13" s="795" t="s">
        <v>97</v>
      </c>
      <c r="B13" s="799" t="s">
        <v>98</v>
      </c>
      <c r="C13" s="797">
        <f>SUMIF('4区级一般支出情况明细表'!$A$5:$A$1369,'3区级一般支出情况表'!A13,'4区级一般支出情况明细表'!$C$5:$C$1369)</f>
        <v>19577</v>
      </c>
      <c r="D13" s="797">
        <f>SUMIF('4区级一般支出情况明细表'!$A$5:$A$1369,'3区级一般支出情况表'!A13,'4区级一般支出情况明细表'!$D$5:$D$1369)</f>
        <v>27818</v>
      </c>
      <c r="E13" s="521">
        <f>SUMIF('4区级一般支出情况明细表'!$A$5:$A$1369,'3区级一般支出情况表'!A13,'4区级一般支出情况明细表'!$E$5:$E$1369)</f>
        <v>28613</v>
      </c>
      <c r="F13" s="338">
        <f t="shared" si="0"/>
        <v>0.461562037084334</v>
      </c>
      <c r="G13" s="338">
        <f t="shared" si="1"/>
        <v>1.0285786181609</v>
      </c>
      <c r="H13" s="798" t="str">
        <f t="shared" si="2"/>
        <v>是</v>
      </c>
    </row>
    <row r="14" ht="37.15" customHeight="1" spans="1:8">
      <c r="A14" s="795" t="s">
        <v>99</v>
      </c>
      <c r="B14" s="799" t="s">
        <v>100</v>
      </c>
      <c r="C14" s="797">
        <f>SUMIF('4区级一般支出情况明细表'!$A$5:$A$1369,'3区级一般支出情况表'!A14,'4区级一般支出情况明细表'!$C$5:$C$1369)</f>
        <v>13577</v>
      </c>
      <c r="D14" s="797">
        <f>SUMIF('4区级一般支出情况明细表'!$A$5:$A$1369,'3区级一般支出情况表'!A14,'4区级一般支出情况明细表'!$D$5:$D$1369)</f>
        <v>8995</v>
      </c>
      <c r="E14" s="521">
        <f>SUMIF('4区级一般支出情况明细表'!$A$5:$A$1369,'3区级一般支出情况表'!A14,'4区级一般支出情况明细表'!$E$5:$E$1369)</f>
        <v>4380</v>
      </c>
      <c r="F14" s="338">
        <f t="shared" si="0"/>
        <v>-0.677395595492377</v>
      </c>
      <c r="G14" s="338">
        <f t="shared" si="1"/>
        <v>0.486937187326292</v>
      </c>
      <c r="H14" s="798" t="str">
        <f t="shared" si="2"/>
        <v>是</v>
      </c>
    </row>
    <row r="15" ht="37.15" customHeight="1" spans="1:8">
      <c r="A15" s="795" t="s">
        <v>101</v>
      </c>
      <c r="B15" s="799" t="s">
        <v>102</v>
      </c>
      <c r="C15" s="797">
        <f>SUMIF('4区级一般支出情况明细表'!$A$5:$A$1369,'3区级一般支出情况表'!A15,'4区级一般支出情况明细表'!$C$5:$C$1369)</f>
        <v>7255</v>
      </c>
      <c r="D15" s="797">
        <f>SUMIF('4区级一般支出情况明细表'!$A$5:$A$1369,'3区级一般支出情况表'!A15,'4区级一般支出情况明细表'!$D$5:$D$1369)</f>
        <v>5793</v>
      </c>
      <c r="E15" s="521">
        <f>SUMIF('4区级一般支出情况明细表'!$A$5:$A$1369,'3区级一般支出情况表'!A15,'4区级一般支出情况明细表'!$E$5:$E$1369)</f>
        <v>5146</v>
      </c>
      <c r="F15" s="338">
        <f t="shared" si="0"/>
        <v>-0.290696071674707</v>
      </c>
      <c r="G15" s="338">
        <f t="shared" si="1"/>
        <v>0.888313481788365</v>
      </c>
      <c r="H15" s="798" t="str">
        <f t="shared" si="2"/>
        <v>是</v>
      </c>
    </row>
    <row r="16" ht="37.15" customHeight="1" spans="1:8">
      <c r="A16" s="795" t="s">
        <v>103</v>
      </c>
      <c r="B16" s="799" t="s">
        <v>104</v>
      </c>
      <c r="C16" s="797">
        <f>SUMIF('4区级一般支出情况明细表'!$A$5:$A$1369,'3区级一般支出情况表'!A16,'4区级一般支出情况明细表'!$C$5:$C$1369)</f>
        <v>86823</v>
      </c>
      <c r="D16" s="797">
        <f>SUMIF('4区级一般支出情况明细表'!$A$5:$A$1369,'3区级一般支出情况表'!A16,'4区级一般支出情况明细表'!$D$5:$D$1369)</f>
        <v>90544</v>
      </c>
      <c r="E16" s="521">
        <f>SUMIF('4区级一般支出情况明细表'!$A$5:$A$1369,'3区级一般支出情况表'!A16,'4区级一般支出情况明细表'!$E$5:$E$1369)</f>
        <v>76809</v>
      </c>
      <c r="F16" s="338">
        <f t="shared" si="0"/>
        <v>-0.115338101655091</v>
      </c>
      <c r="G16" s="338">
        <f t="shared" si="1"/>
        <v>0.848305796077045</v>
      </c>
      <c r="H16" s="798" t="str">
        <f t="shared" si="2"/>
        <v>是</v>
      </c>
    </row>
    <row r="17" ht="37.15" customHeight="1" spans="1:8">
      <c r="A17" s="795" t="s">
        <v>105</v>
      </c>
      <c r="B17" s="799" t="s">
        <v>106</v>
      </c>
      <c r="C17" s="797">
        <f>SUMIF('4区级一般支出情况明细表'!$A$5:$A$1369,'3区级一般支出情况表'!A17,'4区级一般支出情况明细表'!$C$5:$C$1369)</f>
        <v>5910</v>
      </c>
      <c r="D17" s="797">
        <f>SUMIF('4区级一般支出情况明细表'!$A$5:$A$1369,'3区级一般支出情况表'!A17,'4区级一般支出情况明细表'!$D$5:$D$1369)</f>
        <v>13404</v>
      </c>
      <c r="E17" s="521">
        <f>SUMIF('4区级一般支出情况明细表'!$A$5:$A$1369,'3区级一般支出情况表'!A17,'4区级一般支出情况明细表'!$E$5:$E$1369)</f>
        <v>5194</v>
      </c>
      <c r="F17" s="338">
        <f t="shared" si="0"/>
        <v>-0.121150592216582</v>
      </c>
      <c r="G17" s="338">
        <f t="shared" si="1"/>
        <v>0.387496269770218</v>
      </c>
      <c r="H17" s="798" t="str">
        <f t="shared" si="2"/>
        <v>是</v>
      </c>
    </row>
    <row r="18" ht="37.15" customHeight="1" spans="1:8">
      <c r="A18" s="795" t="s">
        <v>107</v>
      </c>
      <c r="B18" s="799" t="s">
        <v>108</v>
      </c>
      <c r="C18" s="797">
        <f>SUMIF('4区级一般支出情况明细表'!$A$5:$A$1369,'3区级一般支出情况表'!A18,'4区级一般支出情况明细表'!$C$5:$C$1369)</f>
        <v>257</v>
      </c>
      <c r="D18" s="797">
        <f>SUMIF('4区级一般支出情况明细表'!$A$5:$A$1369,'3区级一般支出情况表'!A18,'4区级一般支出情况明细表'!$D$5:$D$1369)</f>
        <v>42</v>
      </c>
      <c r="E18" s="521">
        <f>SUMIF('4区级一般支出情况明细表'!$A$5:$A$1369,'3区级一般支出情况表'!A18,'4区级一般支出情况明细表'!$E$5:$E$1369)</f>
        <v>603</v>
      </c>
      <c r="F18" s="338">
        <f t="shared" si="0"/>
        <v>1.34630350194553</v>
      </c>
      <c r="G18" s="338">
        <f t="shared" si="1"/>
        <v>14.3571428571429</v>
      </c>
      <c r="H18" s="798" t="str">
        <f t="shared" si="2"/>
        <v>是</v>
      </c>
    </row>
    <row r="19" ht="37.15" customHeight="1" spans="1:8">
      <c r="A19" s="795" t="s">
        <v>109</v>
      </c>
      <c r="B19" s="799" t="s">
        <v>110</v>
      </c>
      <c r="C19" s="797">
        <f>SUMIF('4区级一般支出情况明细表'!$A$5:$A$1369,'3区级一般支出情况表'!A19,'4区级一般支出情况明细表'!$C$5:$C$1369)</f>
        <v>142</v>
      </c>
      <c r="D19" s="797">
        <f>SUMIF('4区级一般支出情况明细表'!$A$5:$A$1369,'3区级一般支出情况表'!A19,'4区级一般支出情况明细表'!$D$5:$D$1369)</f>
        <v>66</v>
      </c>
      <c r="E19" s="521">
        <f>SUMIF('4区级一般支出情况明细表'!$A$5:$A$1369,'3区级一般支出情况表'!A19,'4区级一般支出情况明细表'!$E$5:$E$1369)</f>
        <v>185</v>
      </c>
      <c r="F19" s="338">
        <f t="shared" si="0"/>
        <v>0.302816901408451</v>
      </c>
      <c r="G19" s="338">
        <f t="shared" si="1"/>
        <v>2.8030303030303</v>
      </c>
      <c r="H19" s="798" t="str">
        <f t="shared" si="2"/>
        <v>是</v>
      </c>
    </row>
    <row r="20" ht="37.15" customHeight="1" spans="1:8">
      <c r="A20" s="795" t="s">
        <v>111</v>
      </c>
      <c r="B20" s="799" t="s">
        <v>112</v>
      </c>
      <c r="C20" s="797">
        <f>SUMIF('4区级一般支出情况明细表'!$A$5:$A$1369,'3区级一般支出情况表'!A20,'4区级一般支出情况明细表'!$C$5:$C$1369)</f>
        <v>0</v>
      </c>
      <c r="D20" s="797">
        <f>SUMIF('4区级一般支出情况明细表'!$A$5:$A$1369,'3区级一般支出情况表'!A20,'4区级一般支出情况明细表'!$D$5:$D$1369)</f>
        <v>0</v>
      </c>
      <c r="E20" s="521">
        <f>SUMIF('4区级一般支出情况明细表'!$A$5:$A$1369,'3区级一般支出情况表'!A20,'4区级一般支出情况明细表'!$E$5:$E$1369)</f>
        <v>0</v>
      </c>
      <c r="F20" s="338" t="str">
        <f t="shared" si="0"/>
        <v/>
      </c>
      <c r="G20" s="338" t="str">
        <f t="shared" si="1"/>
        <v/>
      </c>
      <c r="H20" s="798" t="str">
        <f t="shared" si="2"/>
        <v>是</v>
      </c>
    </row>
    <row r="21" ht="37.15" customHeight="1" spans="1:8">
      <c r="A21" s="795" t="s">
        <v>113</v>
      </c>
      <c r="B21" s="799" t="s">
        <v>114</v>
      </c>
      <c r="C21" s="797">
        <f>SUMIF('4区级一般支出情况明细表'!$A$5:$A$1369,'3区级一般支出情况表'!A21,'4区级一般支出情况明细表'!$C$5:$C$1369)</f>
        <v>0</v>
      </c>
      <c r="D21" s="797">
        <f>SUMIF('4区级一般支出情况明细表'!$A$5:$A$1369,'3区级一般支出情况表'!A21,'4区级一般支出情况明细表'!$D$5:$D$1369)</f>
        <v>0</v>
      </c>
      <c r="E21" s="521">
        <f>SUMIF('4区级一般支出情况明细表'!$A$5:$A$1369,'3区级一般支出情况表'!A21,'4区级一般支出情况明细表'!$E$5:$E$1369)</f>
        <v>0</v>
      </c>
      <c r="F21" s="338" t="str">
        <f t="shared" si="0"/>
        <v/>
      </c>
      <c r="G21" s="338" t="str">
        <f t="shared" si="1"/>
        <v/>
      </c>
      <c r="H21" s="798" t="str">
        <f t="shared" si="2"/>
        <v>是</v>
      </c>
    </row>
    <row r="22" ht="37.15" customHeight="1" spans="1:8">
      <c r="A22" s="795" t="s">
        <v>115</v>
      </c>
      <c r="B22" s="799" t="s">
        <v>116</v>
      </c>
      <c r="C22" s="797">
        <f>SUMIF('4区级一般支出情况明细表'!$A$5:$A$1369,'3区级一般支出情况表'!A22,'4区级一般支出情况明细表'!$C$5:$C$1369)</f>
        <v>2582</v>
      </c>
      <c r="D22" s="797">
        <f>SUMIF('4区级一般支出情况明细表'!$A$5:$A$1369,'3区级一般支出情况表'!A22,'4区级一般支出情况明细表'!$D$5:$D$1369)</f>
        <v>7566</v>
      </c>
      <c r="E22" s="521">
        <f>SUMIF('4区级一般支出情况明细表'!$A$5:$A$1369,'3区级一般支出情况表'!A22,'4区级一般支出情况明细表'!$E$5:$E$1369)</f>
        <v>4305</v>
      </c>
      <c r="F22" s="338">
        <f t="shared" si="0"/>
        <v>0.667312161115414</v>
      </c>
      <c r="G22" s="338">
        <f t="shared" si="1"/>
        <v>0.568992862807296</v>
      </c>
      <c r="H22" s="798" t="str">
        <f t="shared" si="2"/>
        <v>是</v>
      </c>
    </row>
    <row r="23" ht="37.15" customHeight="1" spans="1:8">
      <c r="A23" s="795" t="s">
        <v>117</v>
      </c>
      <c r="B23" s="799" t="s">
        <v>118</v>
      </c>
      <c r="C23" s="797">
        <f>SUMIF('4区级一般支出情况明细表'!$A$5:$A$1369,'3区级一般支出情况表'!A23,'4区级一般支出情况明细表'!$C$5:$C$1369)</f>
        <v>2661</v>
      </c>
      <c r="D23" s="797">
        <f>SUMIF('4区级一般支出情况明细表'!$A$5:$A$1369,'3区级一般支出情况表'!A23,'4区级一般支出情况明细表'!$D$5:$D$1369)</f>
        <v>15434</v>
      </c>
      <c r="E23" s="521">
        <f>SUMIF('4区级一般支出情况明细表'!$A$5:$A$1369,'3区级一般支出情况表'!A23,'4区级一般支出情况明细表'!$E$5:$E$1369)</f>
        <v>14968</v>
      </c>
      <c r="F23" s="338">
        <f t="shared" si="0"/>
        <v>4.6249530251785</v>
      </c>
      <c r="G23" s="338">
        <f t="shared" si="1"/>
        <v>0.969806919787482</v>
      </c>
      <c r="H23" s="798" t="str">
        <f t="shared" si="2"/>
        <v>是</v>
      </c>
    </row>
    <row r="24" ht="37.15" customHeight="1" spans="1:8">
      <c r="A24" s="795" t="s">
        <v>119</v>
      </c>
      <c r="B24" s="799" t="s">
        <v>120</v>
      </c>
      <c r="C24" s="797">
        <f>SUMIF('4区级一般支出情况明细表'!$A$5:$A$1369,'3区级一般支出情况表'!A24,'4区级一般支出情况明细表'!$C$5:$C$1369)</f>
        <v>231</v>
      </c>
      <c r="D24" s="797">
        <f>SUMIF('4区级一般支出情况明细表'!$A$5:$A$1369,'3区级一般支出情况表'!A24,'4区级一般支出情况明细表'!$D$5:$D$1369)</f>
        <v>280</v>
      </c>
      <c r="E24" s="521">
        <f>SUMIF('4区级一般支出情况明细表'!$A$5:$A$1369,'3区级一般支出情况表'!A24,'4区级一般支出情况明细表'!$E$5:$E$1369)</f>
        <v>235</v>
      </c>
      <c r="F24" s="338">
        <f t="shared" si="0"/>
        <v>0.0173160173160174</v>
      </c>
      <c r="G24" s="338">
        <f t="shared" si="1"/>
        <v>0.839285714285714</v>
      </c>
      <c r="H24" s="798" t="str">
        <f t="shared" si="2"/>
        <v>是</v>
      </c>
    </row>
    <row r="25" ht="37.15" customHeight="1" spans="1:8">
      <c r="A25" s="795" t="s">
        <v>121</v>
      </c>
      <c r="B25" s="799" t="s">
        <v>122</v>
      </c>
      <c r="C25" s="797">
        <f>SUMIF('4区级一般支出情况明细表'!$A$5:$A$1369,'3区级一般支出情况表'!A25,'4区级一般支出情况明细表'!$C$5:$C$1369)</f>
        <v>2916</v>
      </c>
      <c r="D25" s="797">
        <f>SUMIF('4区级一般支出情况明细表'!$A$5:$A$1369,'3区级一般支出情况表'!A25,'4区级一般支出情况明细表'!$D$5:$D$1369)</f>
        <v>3061</v>
      </c>
      <c r="E25" s="521">
        <f>SUMIF('4区级一般支出情况明细表'!$A$5:$A$1369,'3区级一般支出情况表'!A25,'4区级一般支出情况明细表'!$E$5:$E$1369)</f>
        <v>2452</v>
      </c>
      <c r="F25" s="338">
        <f t="shared" si="0"/>
        <v>-0.159122085048011</v>
      </c>
      <c r="G25" s="338">
        <f t="shared" si="1"/>
        <v>0.801045409996733</v>
      </c>
      <c r="H25" s="798" t="str">
        <f t="shared" si="2"/>
        <v>是</v>
      </c>
    </row>
    <row r="26" ht="37.15" customHeight="1" spans="1:8">
      <c r="A26" s="795" t="s">
        <v>123</v>
      </c>
      <c r="B26" s="799" t="s">
        <v>124</v>
      </c>
      <c r="C26" s="797">
        <f>SUMIF('4区级一般支出情况明细表'!$A$5:$A$1369,'3区级一般支出情况表'!A26,'4区级一般支出情况明细表'!$C$5:$C$1369)</f>
        <v>0</v>
      </c>
      <c r="D26" s="797">
        <f>SUMIF('4区级一般支出情况明细表'!$A$5:$A$1369,'3区级一般支出情况表'!A26,'4区级一般支出情况明细表'!$D$5:$D$1369)</f>
        <v>0</v>
      </c>
      <c r="E26" s="521">
        <f>SUMIF('4区级一般支出情况明细表'!$A$5:$A$1369,'3区级一般支出情况表'!A26,'4区级一般支出情况明细表'!$E$5:$E$1369)</f>
        <v>0</v>
      </c>
      <c r="F26" s="338" t="str">
        <f t="shared" si="0"/>
        <v/>
      </c>
      <c r="G26" s="338" t="str">
        <f t="shared" si="1"/>
        <v/>
      </c>
      <c r="H26" s="798" t="str">
        <f t="shared" si="2"/>
        <v>是</v>
      </c>
    </row>
    <row r="27" ht="37.15" customHeight="1" spans="1:8">
      <c r="A27" s="795" t="s">
        <v>125</v>
      </c>
      <c r="B27" s="799" t="s">
        <v>126</v>
      </c>
      <c r="C27" s="797">
        <f>SUMIF('4区级一般支出情况明细表'!$A$5:$A$1369,'3区级一般支出情况表'!A27,'4区级一般支出情况明细表'!$C$5:$C$1369)</f>
        <v>5661</v>
      </c>
      <c r="D27" s="797">
        <f>SUMIF('4区级一般支出情况明细表'!$A$5:$A$1369,'3区级一般支出情况表'!A27,'4区级一般支出情况明细表'!$D$5:$D$1369)</f>
        <v>5948</v>
      </c>
      <c r="E27" s="521">
        <f>SUMIF('4区级一般支出情况明细表'!$A$5:$A$1369,'3区级一般支出情况表'!A27,'4区级一般支出情况明细表'!$E$5:$E$1369)</f>
        <v>5431</v>
      </c>
      <c r="F27" s="338">
        <f t="shared" si="0"/>
        <v>-0.0406288641582759</v>
      </c>
      <c r="G27" s="338">
        <f t="shared" si="1"/>
        <v>0.913080026899798</v>
      </c>
      <c r="H27" s="798" t="str">
        <f t="shared" si="2"/>
        <v>是</v>
      </c>
    </row>
    <row r="28" customFormat="1" ht="37.15" customHeight="1" spans="1:8">
      <c r="A28" s="795" t="s">
        <v>127</v>
      </c>
      <c r="B28" s="799" t="s">
        <v>128</v>
      </c>
      <c r="C28" s="797">
        <f>SUMIF('4区级一般支出情况明细表'!$A$5:$A$1369,'3区级一般支出情况表'!A28,'4区级一般支出情况明细表'!$C$5:$C$1369)</f>
        <v>22</v>
      </c>
      <c r="D28" s="797">
        <f>SUMIF('4区级一般支出情况明细表'!$A$5:$A$1369,'3区级一般支出情况表'!A28,'4区级一般支出情况明细表'!$D$5:$D$1369)</f>
        <v>76</v>
      </c>
      <c r="E28" s="521">
        <f>SUMIF('4区级一般支出情况明细表'!$A$5:$A$1369,'3区级一般支出情况表'!A28,'4区级一般支出情况明细表'!$E$5:$E$1369)</f>
        <v>52</v>
      </c>
      <c r="F28" s="338">
        <f t="shared" si="0"/>
        <v>1.36363636363636</v>
      </c>
      <c r="G28" s="338">
        <f t="shared" si="1"/>
        <v>0.684210526315789</v>
      </c>
      <c r="H28" s="798" t="str">
        <f t="shared" si="2"/>
        <v>是</v>
      </c>
    </row>
    <row r="29" s="782" customFormat="1" ht="37.15" customHeight="1" spans="1:8">
      <c r="A29" s="795" t="s">
        <v>129</v>
      </c>
      <c r="B29" s="799" t="s">
        <v>130</v>
      </c>
      <c r="C29" s="797">
        <f>SUMIF('4区级一般支出情况明细表'!$A$5:$A$1369,'3区级一般支出情况表'!A29,'4区级一般支出情况明细表'!$C$5:$C$1369)</f>
        <v>4363</v>
      </c>
      <c r="D29" s="797">
        <f>SUMIF('4区级一般支出情况明细表'!$A$5:$A$1369,'3区级一般支出情况表'!A29,'4区级一般支出情况明细表'!$D$5:$D$1369)</f>
        <v>7134</v>
      </c>
      <c r="E29" s="521">
        <f>SUMIF('4区级一般支出情况明细表'!$A$5:$A$1369,'3区级一般支出情况表'!A29,'4区级一般支出情况明细表'!$E$5:$E$1369)</f>
        <v>580</v>
      </c>
      <c r="F29" s="338">
        <f t="shared" si="0"/>
        <v>-0.867063946825579</v>
      </c>
      <c r="G29" s="338">
        <f t="shared" si="1"/>
        <v>0.0813008130081301</v>
      </c>
      <c r="H29" s="798" t="str">
        <f t="shared" si="2"/>
        <v>是</v>
      </c>
    </row>
    <row r="30" s="782" customFormat="1" ht="37.15" customHeight="1" spans="1:8">
      <c r="A30" s="795"/>
      <c r="B30" s="799"/>
      <c r="C30" s="800"/>
      <c r="D30" s="800"/>
      <c r="E30" s="801"/>
      <c r="F30" s="802"/>
      <c r="G30" s="802"/>
      <c r="H30" s="798" t="str">
        <f t="shared" si="2"/>
        <v>是</v>
      </c>
    </row>
    <row r="31" ht="37.15" customHeight="1" spans="1:8">
      <c r="A31" s="803"/>
      <c r="B31" s="804" t="s">
        <v>131</v>
      </c>
      <c r="C31" s="468">
        <f>SUM(C5:C29)</f>
        <v>373332</v>
      </c>
      <c r="D31" s="468">
        <f>SUM(D5:D29)</f>
        <v>389679</v>
      </c>
      <c r="E31" s="527">
        <f>SUM(E5:E29)</f>
        <v>353182</v>
      </c>
      <c r="F31" s="333">
        <f t="shared" ref="F31:F40" si="3">IF(C31&lt;&gt;0,E31/C31-1,"")</f>
        <v>-0.0539734070478823</v>
      </c>
      <c r="G31" s="333">
        <f t="shared" ref="G31:G40" si="4">IF(D31&lt;&gt;0,E31/D31,"")</f>
        <v>0.906340860041213</v>
      </c>
      <c r="H31" s="798" t="str">
        <f t="shared" si="2"/>
        <v>是</v>
      </c>
    </row>
    <row r="32" ht="37.15" customHeight="1" spans="1:8">
      <c r="A32" s="805">
        <v>230</v>
      </c>
      <c r="B32" s="806" t="s">
        <v>132</v>
      </c>
      <c r="C32" s="807">
        <f>SUM(C33:C36)</f>
        <v>8604</v>
      </c>
      <c r="D32" s="807">
        <f>SUM(D33:D36)</f>
        <v>7263</v>
      </c>
      <c r="E32" s="750">
        <f>SUM(E33:E36)</f>
        <v>9285</v>
      </c>
      <c r="F32" s="333">
        <f t="shared" si="3"/>
        <v>0.0791492329149233</v>
      </c>
      <c r="G32" s="333">
        <f t="shared" si="4"/>
        <v>1.27839735646427</v>
      </c>
      <c r="H32" s="798" t="str">
        <f t="shared" si="2"/>
        <v>是</v>
      </c>
    </row>
    <row r="33" ht="37.15" customHeight="1" spans="1:8">
      <c r="A33" s="808">
        <v>23006</v>
      </c>
      <c r="B33" s="809" t="s">
        <v>133</v>
      </c>
      <c r="C33" s="810">
        <v>7257</v>
      </c>
      <c r="D33" s="801">
        <v>7263</v>
      </c>
      <c r="E33" s="801">
        <v>7646</v>
      </c>
      <c r="F33" s="338">
        <f t="shared" si="3"/>
        <v>0.0536034173901061</v>
      </c>
      <c r="G33" s="338">
        <f t="shared" si="4"/>
        <v>1.0527330304282</v>
      </c>
      <c r="H33" s="798" t="str">
        <f t="shared" si="2"/>
        <v>是</v>
      </c>
    </row>
    <row r="34" ht="36" hidden="1" customHeight="1" spans="1:8">
      <c r="A34" s="795">
        <v>23008</v>
      </c>
      <c r="B34" s="809" t="s">
        <v>134</v>
      </c>
      <c r="C34" s="810"/>
      <c r="D34" s="810"/>
      <c r="E34" s="801"/>
      <c r="F34" s="333" t="str">
        <f t="shared" si="3"/>
        <v/>
      </c>
      <c r="G34" s="333" t="str">
        <f t="shared" si="4"/>
        <v/>
      </c>
      <c r="H34" s="798" t="str">
        <f t="shared" si="2"/>
        <v>否</v>
      </c>
    </row>
    <row r="35" ht="37.15" customHeight="1" spans="1:9">
      <c r="A35" s="811">
        <v>23015</v>
      </c>
      <c r="B35" s="812" t="s">
        <v>135</v>
      </c>
      <c r="C35" s="810">
        <v>1347</v>
      </c>
      <c r="D35" s="810"/>
      <c r="E35" s="801">
        <v>1639</v>
      </c>
      <c r="F35" s="338">
        <f t="shared" si="3"/>
        <v>0.216778025241277</v>
      </c>
      <c r="G35" s="338" t="str">
        <f t="shared" si="4"/>
        <v/>
      </c>
      <c r="H35" s="798" t="str">
        <f t="shared" si="2"/>
        <v>是</v>
      </c>
      <c r="I35" s="822"/>
    </row>
    <row r="36" ht="37.15" hidden="1" customHeight="1" spans="1:8">
      <c r="A36" s="811">
        <v>23016</v>
      </c>
      <c r="B36" s="812" t="s">
        <v>136</v>
      </c>
      <c r="C36" s="810"/>
      <c r="D36" s="810"/>
      <c r="E36" s="801"/>
      <c r="F36" s="333" t="str">
        <f t="shared" si="3"/>
        <v/>
      </c>
      <c r="G36" s="333" t="str">
        <f t="shared" si="4"/>
        <v/>
      </c>
      <c r="H36" s="798" t="str">
        <f t="shared" si="2"/>
        <v>否</v>
      </c>
    </row>
    <row r="37" ht="37.15" customHeight="1" spans="1:8">
      <c r="A37" s="805">
        <v>231</v>
      </c>
      <c r="B37" s="813" t="s">
        <v>137</v>
      </c>
      <c r="C37" s="807">
        <v>20040</v>
      </c>
      <c r="D37" s="807">
        <v>54951</v>
      </c>
      <c r="E37" s="807">
        <v>54952</v>
      </c>
      <c r="F37" s="333">
        <f t="shared" si="3"/>
        <v>1.74211576846307</v>
      </c>
      <c r="G37" s="333">
        <f t="shared" si="4"/>
        <v>1.00001819803097</v>
      </c>
      <c r="H37" s="798" t="str">
        <f t="shared" si="2"/>
        <v>是</v>
      </c>
    </row>
    <row r="38" s="375" customFormat="1" ht="37.15" hidden="1" customHeight="1" spans="1:8">
      <c r="A38" s="519">
        <v>23103</v>
      </c>
      <c r="B38" s="814" t="s">
        <v>138</v>
      </c>
      <c r="C38" s="470"/>
      <c r="D38" s="470"/>
      <c r="E38" s="470"/>
      <c r="F38" s="357" t="str">
        <f t="shared" si="3"/>
        <v/>
      </c>
      <c r="G38" s="357" t="str">
        <f t="shared" si="4"/>
        <v/>
      </c>
      <c r="H38" s="815" t="str">
        <f t="shared" si="2"/>
        <v>否</v>
      </c>
    </row>
    <row r="39" ht="37.15" customHeight="1" spans="1:8">
      <c r="A39" s="805">
        <v>23009</v>
      </c>
      <c r="B39" s="816" t="s">
        <v>139</v>
      </c>
      <c r="C39" s="817">
        <v>18297</v>
      </c>
      <c r="D39" s="817"/>
      <c r="E39" s="818">
        <v>27689</v>
      </c>
      <c r="F39" s="333">
        <f t="shared" si="3"/>
        <v>0.51330819259988</v>
      </c>
      <c r="G39" s="333" t="str">
        <f t="shared" si="4"/>
        <v/>
      </c>
      <c r="H39" s="798" t="str">
        <f t="shared" si="2"/>
        <v>是</v>
      </c>
    </row>
    <row r="40" ht="37.15" customHeight="1" spans="1:8">
      <c r="A40" s="803"/>
      <c r="B40" s="791" t="s">
        <v>140</v>
      </c>
      <c r="C40" s="819">
        <f>SUM(C31:C32,C37,C39)</f>
        <v>420273</v>
      </c>
      <c r="D40" s="819">
        <f>SUM(D31:D32,D37,D39)</f>
        <v>451893</v>
      </c>
      <c r="E40" s="819">
        <f>SUM(E31:E32,E37,E39)</f>
        <v>445108</v>
      </c>
      <c r="F40" s="333">
        <f t="shared" si="3"/>
        <v>0.0590925422285038</v>
      </c>
      <c r="G40" s="333">
        <f t="shared" si="4"/>
        <v>0.98498538370809</v>
      </c>
      <c r="H40" s="798" t="str">
        <f t="shared" si="2"/>
        <v>是</v>
      </c>
    </row>
    <row r="41" ht="30.75" customHeight="1" spans="2:7">
      <c r="B41" s="820"/>
      <c r="C41" s="820"/>
      <c r="D41" s="820"/>
      <c r="E41" s="820"/>
      <c r="F41" s="820"/>
      <c r="G41" s="820"/>
    </row>
    <row r="42" spans="3:5">
      <c r="C42" s="821"/>
      <c r="D42" s="821"/>
      <c r="E42" s="821"/>
    </row>
    <row r="44" spans="3:5">
      <c r="C44" s="821"/>
      <c r="D44" s="821"/>
      <c r="E44" s="821"/>
    </row>
    <row r="46" spans="3:5">
      <c r="C46" s="821"/>
      <c r="D46" s="821"/>
      <c r="E46" s="821"/>
    </row>
    <row r="47" spans="3:5">
      <c r="C47" s="821"/>
      <c r="D47" s="821"/>
      <c r="E47" s="821"/>
    </row>
    <row r="49" spans="3:5">
      <c r="C49" s="821"/>
      <c r="D49" s="821"/>
      <c r="E49" s="821"/>
    </row>
    <row r="50" spans="3:5">
      <c r="C50" s="821"/>
      <c r="D50" s="821"/>
      <c r="E50" s="821"/>
    </row>
    <row r="51" spans="3:5">
      <c r="C51" s="821"/>
      <c r="D51" s="821"/>
      <c r="E51" s="821"/>
    </row>
    <row r="52" spans="3:5">
      <c r="C52" s="821"/>
      <c r="D52" s="821"/>
      <c r="E52" s="821"/>
    </row>
    <row r="54" spans="3:5">
      <c r="C54" s="821"/>
      <c r="D54" s="821"/>
      <c r="E54" s="821"/>
    </row>
  </sheetData>
  <autoFilter ref="A4:I40">
    <filterColumn colId="7">
      <customFilters>
        <customFilter operator="equal" val="是"/>
      </customFilters>
    </filterColumn>
    <extLst/>
  </autoFilter>
  <mergeCells count="8">
    <mergeCell ref="B1:G1"/>
    <mergeCell ref="D3:E3"/>
    <mergeCell ref="F3:G3"/>
    <mergeCell ref="B41:G41"/>
    <mergeCell ref="A3:A4"/>
    <mergeCell ref="B3:B4"/>
    <mergeCell ref="C3:C4"/>
    <mergeCell ref="H3:H4"/>
  </mergeCells>
  <conditionalFormatting sqref="D33">
    <cfRule type="cellIs" dxfId="0" priority="1" stopIfTrue="1" operator="lessThanOrEqual">
      <formula>-1</formula>
    </cfRule>
  </conditionalFormatting>
  <conditionalFormatting sqref="E33">
    <cfRule type="cellIs" dxfId="0" priority="13" stopIfTrue="1" operator="lessThanOrEqual">
      <formula>-1</formula>
    </cfRule>
  </conditionalFormatting>
  <conditionalFormatting sqref="E39">
    <cfRule type="cellIs" dxfId="0" priority="2" stopIfTrue="1" operator="lessThanOrEqual">
      <formula>-1</formula>
    </cfRule>
  </conditionalFormatting>
  <conditionalFormatting sqref="B41">
    <cfRule type="expression" dxfId="1" priority="3" stopIfTrue="1">
      <formula>"len($A:$A)=3"</formula>
    </cfRule>
  </conditionalFormatting>
  <conditionalFormatting sqref="G2 E34:E36">
    <cfRule type="cellIs" dxfId="0" priority="43" stopIfTrue="1" operator="lessThanOrEqual">
      <formula>-1</formula>
    </cfRule>
  </conditionalFormatting>
  <conditionalFormatting sqref="A35:B36 A40:B40">
    <cfRule type="expression" dxfId="1" priority="2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0"/>
  <dimension ref="A1:H59"/>
  <sheetViews>
    <sheetView showZeros="0" zoomScale="70" zoomScaleNormal="70" workbookViewId="0">
      <selection activeCell="D39" sqref="D39"/>
    </sheetView>
  </sheetViews>
  <sheetFormatPr defaultColWidth="9" defaultRowHeight="17.4" outlineLevelCol="7"/>
  <cols>
    <col min="1" max="1" width="15.3981481481481" style="417" customWidth="1"/>
    <col min="2" max="2" width="42.3796296296296" customWidth="1"/>
    <col min="3" max="3" width="53.7962962962963" customWidth="1"/>
    <col min="4" max="4" width="9" style="299"/>
    <col min="5" max="5" width="12.8888888888889" customWidth="1"/>
    <col min="6" max="6" width="15.3888888888889" hidden="1" customWidth="1"/>
    <col min="7" max="7" width="23.8055555555556" hidden="1" customWidth="1"/>
    <col min="8" max="8" width="30.1481481481481" hidden="1" customWidth="1"/>
  </cols>
  <sheetData>
    <row r="1" ht="71" customHeight="1" spans="2:7">
      <c r="B1" s="418" t="s">
        <v>1807</v>
      </c>
      <c r="C1" s="419"/>
      <c r="D1" s="420"/>
      <c r="E1" s="421"/>
      <c r="F1" s="421"/>
      <c r="G1" s="421"/>
    </row>
    <row r="2" ht="20.1" customHeight="1" spans="2:8">
      <c r="B2" s="422" t="s">
        <v>1808</v>
      </c>
      <c r="C2" s="423" t="s">
        <v>2</v>
      </c>
      <c r="F2" s="437">
        <f>SUM(G2:H2)</f>
        <v>169796.642026</v>
      </c>
      <c r="G2" s="437">
        <f>SUBTOTAL(9,G4:G55)</f>
        <v>167596.450326</v>
      </c>
      <c r="H2" s="437">
        <f>SUBTOTAL(9,H4:H55)</f>
        <v>2200.1917</v>
      </c>
    </row>
    <row r="3" ht="45" customHeight="1" spans="1:8">
      <c r="A3" s="424" t="s">
        <v>1809</v>
      </c>
      <c r="B3" s="425" t="s">
        <v>1810</v>
      </c>
      <c r="C3" s="426" t="s">
        <v>1637</v>
      </c>
      <c r="D3" s="306" t="s">
        <v>8</v>
      </c>
      <c r="F3" t="s">
        <v>1652</v>
      </c>
      <c r="G3" t="s">
        <v>1811</v>
      </c>
      <c r="H3" t="s">
        <v>1812</v>
      </c>
    </row>
    <row r="4" ht="30" customHeight="1" spans="1:4">
      <c r="A4" s="427">
        <v>301</v>
      </c>
      <c r="B4" s="428" t="s">
        <v>1813</v>
      </c>
      <c r="C4" s="429">
        <f>SUM(C5:C16)</f>
        <v>140629</v>
      </c>
      <c r="D4" s="197" t="str">
        <f t="shared" ref="D4:D16" si="0">IF(B4&lt;&gt;"",IF(SUM(C4)&lt;&gt;0,"是","否"),"是")</f>
        <v>是</v>
      </c>
    </row>
    <row r="5" ht="30" customHeight="1" spans="1:8">
      <c r="A5" s="439">
        <v>30101</v>
      </c>
      <c r="B5" s="440" t="s">
        <v>1814</v>
      </c>
      <c r="C5" s="431">
        <v>34165</v>
      </c>
      <c r="D5" s="197" t="str">
        <f t="shared" si="0"/>
        <v>是</v>
      </c>
      <c r="F5">
        <f>ROUND(SUM(G5:H5),0)</f>
        <v>34165</v>
      </c>
      <c r="G5">
        <v>34165.22648</v>
      </c>
      <c r="H5">
        <v>0</v>
      </c>
    </row>
    <row r="6" ht="30" customHeight="1" spans="1:8">
      <c r="A6" s="439">
        <v>30102</v>
      </c>
      <c r="B6" s="440" t="s">
        <v>1815</v>
      </c>
      <c r="C6" s="431">
        <v>19231</v>
      </c>
      <c r="D6" s="197" t="str">
        <f t="shared" si="0"/>
        <v>是</v>
      </c>
      <c r="F6">
        <f t="shared" ref="F6:F37" si="1">ROUND(SUM(G6:H6),0)</f>
        <v>19231</v>
      </c>
      <c r="G6">
        <v>18661.033285</v>
      </c>
      <c r="H6">
        <v>569.5</v>
      </c>
    </row>
    <row r="7" ht="30" customHeight="1" spans="1:8">
      <c r="A7" s="439">
        <v>30103</v>
      </c>
      <c r="B7" s="440" t="s">
        <v>1816</v>
      </c>
      <c r="C7" s="431">
        <v>12600</v>
      </c>
      <c r="D7" s="197" t="str">
        <f t="shared" si="0"/>
        <v>是</v>
      </c>
      <c r="F7">
        <f t="shared" si="1"/>
        <v>12600</v>
      </c>
      <c r="G7">
        <v>12599.849183</v>
      </c>
      <c r="H7">
        <v>0</v>
      </c>
    </row>
    <row r="8" ht="30" hidden="1" customHeight="1" spans="1:8">
      <c r="A8" s="439">
        <v>30106</v>
      </c>
      <c r="B8" s="440" t="s">
        <v>1817</v>
      </c>
      <c r="C8" s="431">
        <v>0</v>
      </c>
      <c r="D8" s="197" t="str">
        <f t="shared" si="0"/>
        <v>否</v>
      </c>
      <c r="F8">
        <f t="shared" si="1"/>
        <v>0</v>
      </c>
      <c r="G8">
        <v>0</v>
      </c>
      <c r="H8">
        <v>0</v>
      </c>
    </row>
    <row r="9" ht="30" customHeight="1" spans="1:8">
      <c r="A9" s="439" t="s">
        <v>1818</v>
      </c>
      <c r="B9" s="440" t="s">
        <v>1819</v>
      </c>
      <c r="C9" s="431">
        <v>28807</v>
      </c>
      <c r="D9" s="197" t="str">
        <f t="shared" si="0"/>
        <v>是</v>
      </c>
      <c r="F9">
        <f t="shared" si="1"/>
        <v>28807</v>
      </c>
      <c r="G9">
        <v>28806.801489</v>
      </c>
      <c r="H9">
        <v>0</v>
      </c>
    </row>
    <row r="10" ht="30" customHeight="1" spans="1:8">
      <c r="A10" s="439" t="s">
        <v>1820</v>
      </c>
      <c r="B10" s="440" t="s">
        <v>1821</v>
      </c>
      <c r="C10" s="431">
        <v>12709</v>
      </c>
      <c r="D10" s="197" t="str">
        <f t="shared" si="0"/>
        <v>是</v>
      </c>
      <c r="F10">
        <f t="shared" si="1"/>
        <v>12709</v>
      </c>
      <c r="G10">
        <v>12709.320164</v>
      </c>
      <c r="H10">
        <v>0</v>
      </c>
    </row>
    <row r="11" ht="30" customHeight="1" spans="1:8">
      <c r="A11" s="439" t="s">
        <v>1822</v>
      </c>
      <c r="B11" s="440" t="s">
        <v>1823</v>
      </c>
      <c r="C11" s="431">
        <v>3034</v>
      </c>
      <c r="D11" s="197" t="str">
        <f t="shared" si="0"/>
        <v>是</v>
      </c>
      <c r="F11">
        <f t="shared" si="1"/>
        <v>3034</v>
      </c>
      <c r="G11">
        <v>3033.984953</v>
      </c>
      <c r="H11">
        <v>0</v>
      </c>
    </row>
    <row r="12" ht="30" customHeight="1" spans="1:8">
      <c r="A12" s="439" t="s">
        <v>1824</v>
      </c>
      <c r="B12" s="440" t="s">
        <v>1825</v>
      </c>
      <c r="C12" s="431">
        <v>6597</v>
      </c>
      <c r="D12" s="197" t="str">
        <f t="shared" si="0"/>
        <v>是</v>
      </c>
      <c r="F12">
        <f t="shared" si="1"/>
        <v>6597</v>
      </c>
      <c r="G12">
        <v>6596.768799</v>
      </c>
      <c r="H12">
        <v>0</v>
      </c>
    </row>
    <row r="13" ht="30" customHeight="1" spans="1:8">
      <c r="A13" s="439" t="s">
        <v>1826</v>
      </c>
      <c r="B13" s="440" t="s">
        <v>1827</v>
      </c>
      <c r="C13" s="431">
        <v>5333</v>
      </c>
      <c r="D13" s="197" t="str">
        <f t="shared" si="0"/>
        <v>是</v>
      </c>
      <c r="F13">
        <f t="shared" si="1"/>
        <v>5333</v>
      </c>
      <c r="G13">
        <v>5332.909985</v>
      </c>
      <c r="H13">
        <v>0</v>
      </c>
    </row>
    <row r="14" ht="30" customHeight="1" spans="1:8">
      <c r="A14" s="439" t="s">
        <v>1828</v>
      </c>
      <c r="B14" s="440" t="s">
        <v>1829</v>
      </c>
      <c r="C14" s="431">
        <v>598</v>
      </c>
      <c r="D14" s="197" t="str">
        <f t="shared" si="0"/>
        <v>是</v>
      </c>
      <c r="F14">
        <f t="shared" si="1"/>
        <v>598</v>
      </c>
      <c r="G14">
        <v>597.846458</v>
      </c>
      <c r="H14">
        <v>0</v>
      </c>
    </row>
    <row r="15" ht="30" customHeight="1" spans="1:8">
      <c r="A15" s="439" t="s">
        <v>1830</v>
      </c>
      <c r="B15" s="440" t="s">
        <v>1831</v>
      </c>
      <c r="C15" s="431">
        <v>9869</v>
      </c>
      <c r="D15" s="197" t="str">
        <f t="shared" si="0"/>
        <v>是</v>
      </c>
      <c r="F15">
        <f t="shared" si="1"/>
        <v>9869</v>
      </c>
      <c r="G15">
        <v>9868.760177</v>
      </c>
      <c r="H15">
        <v>0</v>
      </c>
    </row>
    <row r="16" ht="30" customHeight="1" spans="1:8">
      <c r="A16" s="441" t="s">
        <v>1832</v>
      </c>
      <c r="B16" s="440" t="s">
        <v>1833</v>
      </c>
      <c r="C16" s="431">
        <v>7686</v>
      </c>
      <c r="D16" s="197" t="str">
        <f t="shared" si="0"/>
        <v>是</v>
      </c>
      <c r="F16">
        <f t="shared" si="1"/>
        <v>7686</v>
      </c>
      <c r="G16">
        <v>7686.33928</v>
      </c>
      <c r="H16">
        <v>0</v>
      </c>
    </row>
    <row r="17" ht="30" customHeight="1" spans="1:8">
      <c r="A17" s="427">
        <v>302</v>
      </c>
      <c r="B17" s="428" t="s">
        <v>1834</v>
      </c>
      <c r="C17" s="429">
        <f>SUM(C18:C42)</f>
        <v>8448</v>
      </c>
      <c r="D17" s="197" t="str">
        <f t="shared" ref="D17:D66" si="2">IF(B17&lt;&gt;"",IF(SUM(C17)&lt;&gt;0,"是","否"),"是")</f>
        <v>是</v>
      </c>
      <c r="F17">
        <f t="shared" si="1"/>
        <v>0</v>
      </c>
      <c r="G17">
        <v>0</v>
      </c>
      <c r="H17">
        <v>0</v>
      </c>
    </row>
    <row r="18" ht="30" customHeight="1" spans="1:8">
      <c r="A18" s="441" t="s">
        <v>1835</v>
      </c>
      <c r="B18" s="440" t="s">
        <v>1836</v>
      </c>
      <c r="C18" s="431">
        <v>607</v>
      </c>
      <c r="D18" s="197" t="str">
        <f t="shared" si="2"/>
        <v>是</v>
      </c>
      <c r="F18">
        <f t="shared" si="1"/>
        <v>607</v>
      </c>
      <c r="G18">
        <v>538.91</v>
      </c>
      <c r="H18">
        <v>68</v>
      </c>
    </row>
    <row r="19" ht="30" hidden="1" customHeight="1" spans="1:8">
      <c r="A19" s="441" t="s">
        <v>1837</v>
      </c>
      <c r="B19" s="440" t="s">
        <v>1838</v>
      </c>
      <c r="C19" s="431">
        <v>0</v>
      </c>
      <c r="D19" s="197" t="str">
        <f t="shared" si="2"/>
        <v>否</v>
      </c>
      <c r="F19">
        <f t="shared" si="1"/>
        <v>0</v>
      </c>
      <c r="G19">
        <v>0</v>
      </c>
      <c r="H19">
        <v>0</v>
      </c>
    </row>
    <row r="20" ht="30" hidden="1" customHeight="1" spans="1:8">
      <c r="A20" s="441" t="s">
        <v>1839</v>
      </c>
      <c r="B20" s="440" t="s">
        <v>1840</v>
      </c>
      <c r="C20" s="431">
        <v>0</v>
      </c>
      <c r="D20" s="197" t="str">
        <f t="shared" si="2"/>
        <v>否</v>
      </c>
      <c r="F20">
        <f t="shared" si="1"/>
        <v>0</v>
      </c>
      <c r="G20">
        <v>0</v>
      </c>
      <c r="H20">
        <v>0</v>
      </c>
    </row>
    <row r="21" ht="30" hidden="1" customHeight="1" spans="1:8">
      <c r="A21" s="441" t="s">
        <v>1841</v>
      </c>
      <c r="B21" s="440" t="s">
        <v>1842</v>
      </c>
      <c r="C21" s="431">
        <v>0</v>
      </c>
      <c r="D21" s="197" t="str">
        <f t="shared" si="2"/>
        <v>否</v>
      </c>
      <c r="F21">
        <f t="shared" si="1"/>
        <v>0</v>
      </c>
      <c r="G21">
        <v>0</v>
      </c>
      <c r="H21">
        <v>0</v>
      </c>
    </row>
    <row r="22" ht="30" customHeight="1" spans="1:8">
      <c r="A22" s="441" t="s">
        <v>1843</v>
      </c>
      <c r="B22" s="440" t="s">
        <v>1844</v>
      </c>
      <c r="C22" s="431">
        <v>83</v>
      </c>
      <c r="D22" s="197" t="str">
        <f t="shared" si="2"/>
        <v>是</v>
      </c>
      <c r="F22">
        <f t="shared" si="1"/>
        <v>83</v>
      </c>
      <c r="G22">
        <v>83.03</v>
      </c>
      <c r="H22">
        <v>0</v>
      </c>
    </row>
    <row r="23" ht="30" customHeight="1" spans="1:8">
      <c r="A23" s="441" t="s">
        <v>1845</v>
      </c>
      <c r="B23" s="440" t="s">
        <v>1846</v>
      </c>
      <c r="C23" s="431">
        <v>100</v>
      </c>
      <c r="D23" s="197" t="str">
        <f t="shared" si="2"/>
        <v>是</v>
      </c>
      <c r="F23">
        <f t="shared" si="1"/>
        <v>100</v>
      </c>
      <c r="G23">
        <v>99.99</v>
      </c>
      <c r="H23">
        <v>0</v>
      </c>
    </row>
    <row r="24" ht="30" customHeight="1" spans="1:8">
      <c r="A24" s="441" t="s">
        <v>1847</v>
      </c>
      <c r="B24" s="440" t="s">
        <v>1848</v>
      </c>
      <c r="C24" s="431">
        <v>378</v>
      </c>
      <c r="D24" s="197" t="str">
        <f t="shared" si="2"/>
        <v>是</v>
      </c>
      <c r="F24">
        <f t="shared" si="1"/>
        <v>378</v>
      </c>
      <c r="G24">
        <v>378.475</v>
      </c>
      <c r="H24">
        <v>0</v>
      </c>
    </row>
    <row r="25" ht="30" hidden="1" customHeight="1" spans="1:8">
      <c r="A25" s="441" t="s">
        <v>1849</v>
      </c>
      <c r="B25" s="440" t="s">
        <v>1850</v>
      </c>
      <c r="C25" s="431">
        <v>0</v>
      </c>
      <c r="D25" s="197" t="str">
        <f t="shared" si="2"/>
        <v>否</v>
      </c>
      <c r="F25">
        <f t="shared" si="1"/>
        <v>0</v>
      </c>
      <c r="G25">
        <v>0</v>
      </c>
      <c r="H25">
        <v>0</v>
      </c>
    </row>
    <row r="26" ht="30" customHeight="1" spans="1:8">
      <c r="A26" s="441" t="s">
        <v>1851</v>
      </c>
      <c r="B26" s="440" t="s">
        <v>1852</v>
      </c>
      <c r="C26" s="431">
        <v>735</v>
      </c>
      <c r="D26" s="197" t="str">
        <f t="shared" si="2"/>
        <v>是</v>
      </c>
      <c r="F26">
        <f t="shared" si="1"/>
        <v>735</v>
      </c>
      <c r="G26">
        <v>734.637</v>
      </c>
      <c r="H26">
        <v>0</v>
      </c>
    </row>
    <row r="27" ht="30" hidden="1" customHeight="1" spans="1:8">
      <c r="A27" s="441" t="s">
        <v>1853</v>
      </c>
      <c r="B27" s="440" t="s">
        <v>1854</v>
      </c>
      <c r="C27" s="431">
        <v>0</v>
      </c>
      <c r="D27" s="197" t="str">
        <f t="shared" si="2"/>
        <v>否</v>
      </c>
      <c r="F27">
        <f t="shared" si="1"/>
        <v>0</v>
      </c>
      <c r="G27">
        <v>0</v>
      </c>
      <c r="H27">
        <v>0</v>
      </c>
    </row>
    <row r="28" ht="30" customHeight="1" spans="1:8">
      <c r="A28" s="441" t="s">
        <v>1855</v>
      </c>
      <c r="B28" s="440" t="s">
        <v>1856</v>
      </c>
      <c r="C28" s="431">
        <v>184</v>
      </c>
      <c r="D28" s="197" t="str">
        <f t="shared" si="2"/>
        <v>是</v>
      </c>
      <c r="F28">
        <f t="shared" si="1"/>
        <v>184</v>
      </c>
      <c r="G28">
        <v>184.27</v>
      </c>
      <c r="H28">
        <v>0</v>
      </c>
    </row>
    <row r="29" ht="30" hidden="1" customHeight="1" spans="1:8">
      <c r="A29" s="441" t="s">
        <v>1857</v>
      </c>
      <c r="B29" s="440" t="s">
        <v>1858</v>
      </c>
      <c r="C29" s="431">
        <v>0</v>
      </c>
      <c r="D29" s="197" t="str">
        <f t="shared" si="2"/>
        <v>否</v>
      </c>
      <c r="F29">
        <f t="shared" si="1"/>
        <v>0</v>
      </c>
      <c r="G29">
        <v>0</v>
      </c>
      <c r="H29">
        <v>0</v>
      </c>
    </row>
    <row r="30" ht="30" customHeight="1" spans="1:8">
      <c r="A30" s="441" t="s">
        <v>1859</v>
      </c>
      <c r="B30" s="440" t="s">
        <v>1860</v>
      </c>
      <c r="C30" s="431">
        <v>22</v>
      </c>
      <c r="D30" s="197" t="str">
        <f t="shared" si="2"/>
        <v>是</v>
      </c>
      <c r="F30">
        <f t="shared" si="1"/>
        <v>22</v>
      </c>
      <c r="G30">
        <v>22.265</v>
      </c>
      <c r="H30">
        <v>0</v>
      </c>
    </row>
    <row r="31" ht="30" customHeight="1" spans="1:8">
      <c r="A31" s="441" t="s">
        <v>1861</v>
      </c>
      <c r="B31" s="440" t="s">
        <v>1862</v>
      </c>
      <c r="C31" s="431">
        <v>22</v>
      </c>
      <c r="D31" s="197" t="str">
        <f t="shared" si="2"/>
        <v>是</v>
      </c>
      <c r="F31">
        <f t="shared" si="1"/>
        <v>22</v>
      </c>
      <c r="G31" s="314">
        <v>22.265</v>
      </c>
      <c r="H31">
        <v>0</v>
      </c>
    </row>
    <row r="32" ht="30" customHeight="1" spans="1:8">
      <c r="A32" s="441" t="s">
        <v>1863</v>
      </c>
      <c r="B32" s="440" t="s">
        <v>1864</v>
      </c>
      <c r="C32" s="431">
        <v>77</v>
      </c>
      <c r="D32" s="197" t="str">
        <f t="shared" si="2"/>
        <v>是</v>
      </c>
      <c r="F32">
        <f t="shared" si="1"/>
        <v>77</v>
      </c>
      <c r="G32">
        <v>76.62</v>
      </c>
      <c r="H32">
        <v>0</v>
      </c>
    </row>
    <row r="33" ht="30" hidden="1" customHeight="1" spans="1:8">
      <c r="A33" s="441" t="s">
        <v>1865</v>
      </c>
      <c r="B33" s="440" t="s">
        <v>1866</v>
      </c>
      <c r="C33" s="431">
        <v>0</v>
      </c>
      <c r="D33" s="197" t="str">
        <f t="shared" si="2"/>
        <v>否</v>
      </c>
      <c r="F33">
        <f t="shared" si="1"/>
        <v>0</v>
      </c>
      <c r="G33">
        <v>0</v>
      </c>
      <c r="H33">
        <v>0</v>
      </c>
    </row>
    <row r="34" ht="30" hidden="1" customHeight="1" spans="1:8">
      <c r="A34" s="432">
        <v>30224</v>
      </c>
      <c r="B34" s="440" t="s">
        <v>1867</v>
      </c>
      <c r="C34" s="431">
        <v>0</v>
      </c>
      <c r="D34" s="197" t="str">
        <f t="shared" si="2"/>
        <v>否</v>
      </c>
      <c r="F34">
        <f t="shared" si="1"/>
        <v>0</v>
      </c>
      <c r="G34">
        <v>0</v>
      </c>
      <c r="H34">
        <v>0</v>
      </c>
    </row>
    <row r="35" ht="30" hidden="1" customHeight="1" spans="1:8">
      <c r="A35" s="441" t="s">
        <v>1868</v>
      </c>
      <c r="B35" s="440" t="s">
        <v>1869</v>
      </c>
      <c r="C35" s="431">
        <v>0</v>
      </c>
      <c r="D35" s="197" t="str">
        <f t="shared" si="2"/>
        <v>否</v>
      </c>
      <c r="F35">
        <f t="shared" si="1"/>
        <v>0</v>
      </c>
      <c r="G35">
        <v>0</v>
      </c>
      <c r="H35">
        <v>0</v>
      </c>
    </row>
    <row r="36" ht="30" hidden="1" customHeight="1" spans="1:8">
      <c r="A36" s="441" t="s">
        <v>1870</v>
      </c>
      <c r="B36" s="440" t="s">
        <v>1871</v>
      </c>
      <c r="C36" s="431">
        <v>0</v>
      </c>
      <c r="D36" s="197" t="str">
        <f t="shared" si="2"/>
        <v>否</v>
      </c>
      <c r="F36">
        <f t="shared" si="1"/>
        <v>0</v>
      </c>
      <c r="G36">
        <v>0</v>
      </c>
      <c r="H36">
        <v>0</v>
      </c>
    </row>
    <row r="37" ht="30" hidden="1" customHeight="1" spans="1:8">
      <c r="A37" s="441" t="s">
        <v>1872</v>
      </c>
      <c r="B37" s="440" t="s">
        <v>1873</v>
      </c>
      <c r="C37" s="431">
        <v>0</v>
      </c>
      <c r="D37" s="197" t="str">
        <f t="shared" si="2"/>
        <v>否</v>
      </c>
      <c r="F37">
        <f t="shared" si="1"/>
        <v>0</v>
      </c>
      <c r="G37">
        <v>0</v>
      </c>
      <c r="H37">
        <v>0</v>
      </c>
    </row>
    <row r="38" ht="30" customHeight="1" spans="1:8">
      <c r="A38" s="441" t="s">
        <v>1874</v>
      </c>
      <c r="B38" s="440" t="s">
        <v>1875</v>
      </c>
      <c r="C38" s="431">
        <v>115</v>
      </c>
      <c r="D38" s="197" t="str">
        <f t="shared" si="2"/>
        <v>是</v>
      </c>
      <c r="F38">
        <f t="shared" ref="F38:F55" si="3">ROUND(SUM(G38:H38),0)</f>
        <v>115</v>
      </c>
      <c r="G38">
        <v>114.93</v>
      </c>
      <c r="H38">
        <v>0</v>
      </c>
    </row>
    <row r="39" ht="30" customHeight="1" spans="1:8">
      <c r="A39" s="441" t="s">
        <v>1876</v>
      </c>
      <c r="B39" s="440" t="s">
        <v>1877</v>
      </c>
      <c r="C39" s="431">
        <v>1622</v>
      </c>
      <c r="D39" s="197" t="str">
        <f t="shared" si="2"/>
        <v>是</v>
      </c>
      <c r="F39">
        <v>1622</v>
      </c>
      <c r="G39">
        <v>1622.58</v>
      </c>
      <c r="H39">
        <v>0</v>
      </c>
    </row>
    <row r="40" ht="30" customHeight="1" spans="1:8">
      <c r="A40" s="441" t="s">
        <v>1878</v>
      </c>
      <c r="B40" s="440" t="s">
        <v>1879</v>
      </c>
      <c r="C40" s="431">
        <v>516</v>
      </c>
      <c r="D40" s="197" t="str">
        <f t="shared" si="2"/>
        <v>是</v>
      </c>
      <c r="F40">
        <f t="shared" si="3"/>
        <v>516</v>
      </c>
      <c r="G40">
        <v>515.82</v>
      </c>
      <c r="H40">
        <v>0</v>
      </c>
    </row>
    <row r="41" ht="30" customHeight="1" spans="1:8">
      <c r="A41" s="441" t="s">
        <v>1880</v>
      </c>
      <c r="B41" s="440" t="s">
        <v>1881</v>
      </c>
      <c r="C41" s="431">
        <v>1815</v>
      </c>
      <c r="D41" s="197" t="str">
        <f t="shared" si="2"/>
        <v>是</v>
      </c>
      <c r="F41">
        <f t="shared" si="3"/>
        <v>1815</v>
      </c>
      <c r="G41">
        <v>1815.462</v>
      </c>
      <c r="H41">
        <v>0</v>
      </c>
    </row>
    <row r="42" ht="30" customHeight="1" spans="1:8">
      <c r="A42" s="441" t="s">
        <v>1882</v>
      </c>
      <c r="B42" s="440" t="s">
        <v>1883</v>
      </c>
      <c r="C42" s="431">
        <v>2172</v>
      </c>
      <c r="D42" s="197" t="str">
        <f t="shared" si="2"/>
        <v>是</v>
      </c>
      <c r="F42">
        <f t="shared" si="3"/>
        <v>2172</v>
      </c>
      <c r="G42">
        <v>2079.92</v>
      </c>
      <c r="H42">
        <v>92</v>
      </c>
    </row>
    <row r="43" ht="30" customHeight="1" spans="1:8">
      <c r="A43" s="427">
        <v>303</v>
      </c>
      <c r="B43" s="428" t="s">
        <v>1884</v>
      </c>
      <c r="C43" s="429">
        <f>SUM(C44:C51)</f>
        <v>20720</v>
      </c>
      <c r="D43" s="197" t="str">
        <f t="shared" si="2"/>
        <v>是</v>
      </c>
      <c r="F43">
        <f t="shared" si="3"/>
        <v>0</v>
      </c>
      <c r="G43">
        <v>0</v>
      </c>
      <c r="H43">
        <v>0</v>
      </c>
    </row>
    <row r="44" ht="30" customHeight="1" spans="1:8">
      <c r="A44" s="439" t="s">
        <v>1885</v>
      </c>
      <c r="B44" s="439" t="s">
        <v>1886</v>
      </c>
      <c r="C44" s="431">
        <v>268</v>
      </c>
      <c r="D44" s="197" t="str">
        <f t="shared" si="2"/>
        <v>是</v>
      </c>
      <c r="F44">
        <f t="shared" si="3"/>
        <v>268</v>
      </c>
      <c r="G44">
        <v>268.408601</v>
      </c>
      <c r="H44">
        <v>0</v>
      </c>
    </row>
    <row r="45" ht="30" customHeight="1" spans="1:8">
      <c r="A45" s="439" t="s">
        <v>1887</v>
      </c>
      <c r="B45" s="439" t="s">
        <v>1888</v>
      </c>
      <c r="C45" s="431">
        <v>4661</v>
      </c>
      <c r="D45" s="197" t="str">
        <f t="shared" si="2"/>
        <v>是</v>
      </c>
      <c r="F45">
        <f t="shared" si="3"/>
        <v>4661</v>
      </c>
      <c r="G45">
        <v>4660.573122</v>
      </c>
      <c r="H45">
        <v>0</v>
      </c>
    </row>
    <row r="46" ht="30" customHeight="1" spans="1:8">
      <c r="A46" s="439" t="s">
        <v>1889</v>
      </c>
      <c r="B46" s="439" t="s">
        <v>1890</v>
      </c>
      <c r="C46" s="431">
        <v>3046</v>
      </c>
      <c r="D46" s="197" t="str">
        <f t="shared" si="2"/>
        <v>是</v>
      </c>
      <c r="F46">
        <f t="shared" si="3"/>
        <v>3046</v>
      </c>
      <c r="G46">
        <v>3045.8846</v>
      </c>
      <c r="H46">
        <v>0</v>
      </c>
    </row>
    <row r="47" ht="30" customHeight="1" spans="1:8">
      <c r="A47" s="439" t="s">
        <v>1891</v>
      </c>
      <c r="B47" s="439" t="s">
        <v>1892</v>
      </c>
      <c r="C47" s="431">
        <v>12683</v>
      </c>
      <c r="D47" s="197" t="str">
        <f t="shared" si="2"/>
        <v>是</v>
      </c>
      <c r="F47">
        <f t="shared" si="3"/>
        <v>12683</v>
      </c>
      <c r="G47">
        <v>11211.82975</v>
      </c>
      <c r="H47">
        <v>1470.6917</v>
      </c>
    </row>
    <row r="48" ht="30" hidden="1" customHeight="1" spans="1:8">
      <c r="A48" s="439">
        <v>30306</v>
      </c>
      <c r="B48" s="439" t="s">
        <v>1893</v>
      </c>
      <c r="C48" s="431">
        <v>0</v>
      </c>
      <c r="D48" s="197" t="str">
        <f t="shared" si="2"/>
        <v>否</v>
      </c>
      <c r="F48">
        <f t="shared" si="3"/>
        <v>0</v>
      </c>
      <c r="G48">
        <v>0</v>
      </c>
      <c r="H48">
        <v>0</v>
      </c>
    </row>
    <row r="49" ht="30" hidden="1" customHeight="1" spans="1:8">
      <c r="A49" s="439" t="s">
        <v>1894</v>
      </c>
      <c r="B49" s="439" t="s">
        <v>1895</v>
      </c>
      <c r="C49" s="431">
        <v>0</v>
      </c>
      <c r="D49" s="197" t="str">
        <f t="shared" si="2"/>
        <v>否</v>
      </c>
      <c r="F49">
        <f t="shared" si="3"/>
        <v>0</v>
      </c>
      <c r="G49">
        <v>0</v>
      </c>
      <c r="H49">
        <v>0</v>
      </c>
    </row>
    <row r="50" ht="30" hidden="1" customHeight="1" spans="1:8">
      <c r="A50" s="439" t="s">
        <v>1896</v>
      </c>
      <c r="B50" s="439" t="s">
        <v>1897</v>
      </c>
      <c r="C50" s="431">
        <v>0</v>
      </c>
      <c r="D50" s="197" t="str">
        <f t="shared" si="2"/>
        <v>否</v>
      </c>
      <c r="F50">
        <f t="shared" si="3"/>
        <v>0</v>
      </c>
      <c r="G50">
        <v>0</v>
      </c>
      <c r="H50">
        <v>0</v>
      </c>
    </row>
    <row r="51" ht="30" customHeight="1" spans="1:8">
      <c r="A51" s="439" t="s">
        <v>1898</v>
      </c>
      <c r="B51" s="439" t="s">
        <v>1899</v>
      </c>
      <c r="C51" s="431">
        <v>62</v>
      </c>
      <c r="D51" s="197" t="str">
        <f t="shared" si="2"/>
        <v>是</v>
      </c>
      <c r="F51">
        <f t="shared" si="3"/>
        <v>62</v>
      </c>
      <c r="G51">
        <v>61.74</v>
      </c>
      <c r="H51">
        <v>0</v>
      </c>
    </row>
    <row r="52" ht="30" hidden="1" customHeight="1" spans="1:8">
      <c r="A52" s="442">
        <v>310</v>
      </c>
      <c r="B52" s="443" t="s">
        <v>1900</v>
      </c>
      <c r="C52" s="429">
        <f>SUM(C53:C54)</f>
        <v>0</v>
      </c>
      <c r="D52" s="197" t="str">
        <f t="shared" si="2"/>
        <v>否</v>
      </c>
      <c r="F52">
        <f t="shared" si="3"/>
        <v>0</v>
      </c>
      <c r="G52">
        <v>0</v>
      </c>
      <c r="H52">
        <v>0</v>
      </c>
    </row>
    <row r="53" ht="30" hidden="1" customHeight="1" spans="1:4">
      <c r="A53" s="439">
        <v>31002</v>
      </c>
      <c r="B53" s="439" t="s">
        <v>1901</v>
      </c>
      <c r="C53" s="431"/>
      <c r="D53" s="197" t="str">
        <f t="shared" si="2"/>
        <v>否</v>
      </c>
    </row>
    <row r="54" ht="30" hidden="1" customHeight="1" spans="1:4">
      <c r="A54" s="439">
        <v>31003</v>
      </c>
      <c r="B54" s="439" t="s">
        <v>1902</v>
      </c>
      <c r="C54" s="431"/>
      <c r="D54" s="197" t="str">
        <f t="shared" si="2"/>
        <v>否</v>
      </c>
    </row>
    <row r="55" ht="30" customHeight="1" spans="1:4">
      <c r="A55" s="444" t="s">
        <v>1903</v>
      </c>
      <c r="B55" s="445"/>
      <c r="C55" s="429">
        <f>SUM(C4,C17,C43,C52)</f>
        <v>169797</v>
      </c>
      <c r="D55" s="197" t="str">
        <f>IF(A55&lt;&gt;"",IF(SUM(C55)&lt;&gt;0,"是","否"),"是")</f>
        <v>是</v>
      </c>
    </row>
    <row r="56" spans="3:3">
      <c r="C56" s="436"/>
    </row>
    <row r="57" spans="3:3">
      <c r="C57" s="436"/>
    </row>
    <row r="58" spans="3:3">
      <c r="C58" s="436"/>
    </row>
    <row r="59" spans="3:3">
      <c r="C59" s="436"/>
    </row>
  </sheetData>
  <autoFilter ref="A3:D55">
    <filterColumn colId="3">
      <customFilters>
        <customFilter operator="equal" val="是"/>
      </customFilters>
    </filterColumn>
    <extLst/>
  </autoFilter>
  <mergeCells count="2">
    <mergeCell ref="B1:C1"/>
    <mergeCell ref="A55:B55"/>
  </mergeCells>
  <conditionalFormatting sqref="D4:D57">
    <cfRule type="cellIs" dxfId="5" priority="1" stopIfTrue="1" operator="lessThan">
      <formula>0</formula>
    </cfRule>
  </conditionalFormatting>
  <printOptions horizontalCentered="1"/>
  <pageMargins left="0.786805555555556" right="0.590277777777778" top="0.747916666666667" bottom="0.747916666666667" header="3.14930555555556" footer="0.314583333333333"/>
  <pageSetup paperSize="9" scale="75" orientation="portrait" blackAndWhite="1" horizontalDpi="600"/>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1"/>
  <dimension ref="A1:G59"/>
  <sheetViews>
    <sheetView showZeros="0" zoomScale="70" zoomScaleNormal="70" topLeftCell="A12" workbookViewId="0">
      <selection activeCell="D39" sqref="D39"/>
    </sheetView>
  </sheetViews>
  <sheetFormatPr defaultColWidth="9" defaultRowHeight="17.4" outlineLevelCol="6"/>
  <cols>
    <col min="1" max="1" width="19.8333333333333" style="417" customWidth="1"/>
    <col min="2" max="2" width="43.4907407407407" customWidth="1"/>
    <col min="3" max="3" width="53.7962962962963" customWidth="1"/>
    <col min="4" max="4" width="9" style="299"/>
    <col min="5" max="5" width="12.8888888888889" customWidth="1"/>
  </cols>
  <sheetData>
    <row r="1" ht="79" customHeight="1" spans="2:7">
      <c r="B1" s="418" t="s">
        <v>1904</v>
      </c>
      <c r="C1" s="419"/>
      <c r="D1" s="420"/>
      <c r="E1" s="421"/>
      <c r="F1" s="421"/>
      <c r="G1" s="421"/>
    </row>
    <row r="2" ht="20.1" customHeight="1" spans="2:3">
      <c r="B2" s="422" t="s">
        <v>1905</v>
      </c>
      <c r="C2" s="423" t="s">
        <v>2</v>
      </c>
    </row>
    <row r="3" ht="45" customHeight="1" spans="1:4">
      <c r="A3" s="424" t="s">
        <v>1809</v>
      </c>
      <c r="B3" s="425" t="s">
        <v>1810</v>
      </c>
      <c r="C3" s="426" t="s">
        <v>1637</v>
      </c>
      <c r="D3" s="306" t="s">
        <v>8</v>
      </c>
    </row>
    <row r="4" ht="30" customHeight="1" spans="1:4">
      <c r="A4" s="427">
        <v>301</v>
      </c>
      <c r="B4" s="428" t="s">
        <v>1813</v>
      </c>
      <c r="C4" s="429">
        <f>SUM(C5:C16)</f>
        <v>140629</v>
      </c>
      <c r="D4" s="197" t="str">
        <f t="shared" ref="D4:D54" si="0">IF(B4&lt;&gt;"",IF(SUM(C4)&lt;&gt;0,"是","否"),"是")</f>
        <v>是</v>
      </c>
    </row>
    <row r="5" ht="30" customHeight="1" spans="1:4">
      <c r="A5" s="439">
        <v>30101</v>
      </c>
      <c r="B5" s="440" t="s">
        <v>1814</v>
      </c>
      <c r="C5" s="431">
        <v>34165</v>
      </c>
      <c r="D5" s="197" t="str">
        <f t="shared" si="0"/>
        <v>是</v>
      </c>
    </row>
    <row r="6" ht="30" customHeight="1" spans="1:4">
      <c r="A6" s="439">
        <v>30102</v>
      </c>
      <c r="B6" s="440" t="s">
        <v>1815</v>
      </c>
      <c r="C6" s="431">
        <v>19231</v>
      </c>
      <c r="D6" s="197" t="str">
        <f t="shared" si="0"/>
        <v>是</v>
      </c>
    </row>
    <row r="7" ht="30" customHeight="1" spans="1:4">
      <c r="A7" s="439">
        <v>30103</v>
      </c>
      <c r="B7" s="440" t="s">
        <v>1816</v>
      </c>
      <c r="C7" s="431">
        <v>12600</v>
      </c>
      <c r="D7" s="197" t="str">
        <f t="shared" si="0"/>
        <v>是</v>
      </c>
    </row>
    <row r="8" ht="30" hidden="1" customHeight="1" spans="1:4">
      <c r="A8" s="439">
        <v>30106</v>
      </c>
      <c r="B8" s="440" t="s">
        <v>1817</v>
      </c>
      <c r="C8" s="431">
        <v>0</v>
      </c>
      <c r="D8" s="197" t="str">
        <f t="shared" si="0"/>
        <v>否</v>
      </c>
    </row>
    <row r="9" ht="30" customHeight="1" spans="1:4">
      <c r="A9" s="439" t="s">
        <v>1818</v>
      </c>
      <c r="B9" s="440" t="s">
        <v>1819</v>
      </c>
      <c r="C9" s="431">
        <v>28807</v>
      </c>
      <c r="D9" s="197" t="str">
        <f t="shared" si="0"/>
        <v>是</v>
      </c>
    </row>
    <row r="10" ht="30" customHeight="1" spans="1:4">
      <c r="A10" s="439" t="s">
        <v>1820</v>
      </c>
      <c r="B10" s="440" t="s">
        <v>1821</v>
      </c>
      <c r="C10" s="431">
        <v>12709</v>
      </c>
      <c r="D10" s="197" t="str">
        <f t="shared" si="0"/>
        <v>是</v>
      </c>
    </row>
    <row r="11" ht="30" customHeight="1" spans="1:4">
      <c r="A11" s="439" t="s">
        <v>1822</v>
      </c>
      <c r="B11" s="440" t="s">
        <v>1823</v>
      </c>
      <c r="C11" s="431">
        <v>3034</v>
      </c>
      <c r="D11" s="197" t="str">
        <f t="shared" si="0"/>
        <v>是</v>
      </c>
    </row>
    <row r="12" ht="30" customHeight="1" spans="1:4">
      <c r="A12" s="439" t="s">
        <v>1824</v>
      </c>
      <c r="B12" s="440" t="s">
        <v>1825</v>
      </c>
      <c r="C12" s="431">
        <v>6597</v>
      </c>
      <c r="D12" s="197" t="str">
        <f t="shared" si="0"/>
        <v>是</v>
      </c>
    </row>
    <row r="13" ht="30" customHeight="1" spans="1:4">
      <c r="A13" s="439" t="s">
        <v>1826</v>
      </c>
      <c r="B13" s="440" t="s">
        <v>1827</v>
      </c>
      <c r="C13" s="431">
        <v>5333</v>
      </c>
      <c r="D13" s="197" t="str">
        <f t="shared" si="0"/>
        <v>是</v>
      </c>
    </row>
    <row r="14" ht="30" customHeight="1" spans="1:4">
      <c r="A14" s="439" t="s">
        <v>1828</v>
      </c>
      <c r="B14" s="440" t="s">
        <v>1829</v>
      </c>
      <c r="C14" s="431">
        <v>598</v>
      </c>
      <c r="D14" s="197" t="str">
        <f t="shared" si="0"/>
        <v>是</v>
      </c>
    </row>
    <row r="15" ht="30" customHeight="1" spans="1:4">
      <c r="A15" s="439" t="s">
        <v>1830</v>
      </c>
      <c r="B15" s="440" t="s">
        <v>1831</v>
      </c>
      <c r="C15" s="431">
        <v>9869</v>
      </c>
      <c r="D15" s="197" t="str">
        <f t="shared" si="0"/>
        <v>是</v>
      </c>
    </row>
    <row r="16" ht="30" customHeight="1" spans="1:4">
      <c r="A16" s="441" t="s">
        <v>1832</v>
      </c>
      <c r="B16" s="440" t="s">
        <v>1833</v>
      </c>
      <c r="C16" s="431">
        <v>7686</v>
      </c>
      <c r="D16" s="197" t="str">
        <f t="shared" si="0"/>
        <v>是</v>
      </c>
    </row>
    <row r="17" ht="30" customHeight="1" spans="1:4">
      <c r="A17" s="427">
        <v>302</v>
      </c>
      <c r="B17" s="428" t="s">
        <v>1834</v>
      </c>
      <c r="C17" s="429">
        <f>SUM(C18:C42)</f>
        <v>8448</v>
      </c>
      <c r="D17" s="197" t="str">
        <f t="shared" si="0"/>
        <v>是</v>
      </c>
    </row>
    <row r="18" ht="30" customHeight="1" spans="1:4">
      <c r="A18" s="441" t="s">
        <v>1835</v>
      </c>
      <c r="B18" s="440" t="s">
        <v>1836</v>
      </c>
      <c r="C18" s="431">
        <v>607</v>
      </c>
      <c r="D18" s="197" t="str">
        <f t="shared" si="0"/>
        <v>是</v>
      </c>
    </row>
    <row r="19" ht="30" hidden="1" customHeight="1" spans="1:4">
      <c r="A19" s="441" t="s">
        <v>1837</v>
      </c>
      <c r="B19" s="440" t="s">
        <v>1838</v>
      </c>
      <c r="C19" s="431">
        <v>0</v>
      </c>
      <c r="D19" s="197" t="str">
        <f t="shared" si="0"/>
        <v>否</v>
      </c>
    </row>
    <row r="20" ht="30" hidden="1" customHeight="1" spans="1:4">
      <c r="A20" s="441" t="s">
        <v>1839</v>
      </c>
      <c r="B20" s="440" t="s">
        <v>1840</v>
      </c>
      <c r="C20" s="431">
        <v>0</v>
      </c>
      <c r="D20" s="197" t="str">
        <f t="shared" si="0"/>
        <v>否</v>
      </c>
    </row>
    <row r="21" ht="30" hidden="1" customHeight="1" spans="1:4">
      <c r="A21" s="441" t="s">
        <v>1841</v>
      </c>
      <c r="B21" s="440" t="s">
        <v>1842</v>
      </c>
      <c r="C21" s="431">
        <v>0</v>
      </c>
      <c r="D21" s="197" t="str">
        <f t="shared" si="0"/>
        <v>否</v>
      </c>
    </row>
    <row r="22" ht="30" customHeight="1" spans="1:4">
      <c r="A22" s="441" t="s">
        <v>1843</v>
      </c>
      <c r="B22" s="440" t="s">
        <v>1844</v>
      </c>
      <c r="C22" s="431">
        <v>83</v>
      </c>
      <c r="D22" s="197" t="str">
        <f t="shared" si="0"/>
        <v>是</v>
      </c>
    </row>
    <row r="23" ht="30" customHeight="1" spans="1:4">
      <c r="A23" s="441" t="s">
        <v>1845</v>
      </c>
      <c r="B23" s="440" t="s">
        <v>1846</v>
      </c>
      <c r="C23" s="431">
        <v>100</v>
      </c>
      <c r="D23" s="197" t="str">
        <f t="shared" si="0"/>
        <v>是</v>
      </c>
    </row>
    <row r="24" ht="30" customHeight="1" spans="1:4">
      <c r="A24" s="441" t="s">
        <v>1847</v>
      </c>
      <c r="B24" s="440" t="s">
        <v>1848</v>
      </c>
      <c r="C24" s="431">
        <v>378</v>
      </c>
      <c r="D24" s="197" t="str">
        <f t="shared" si="0"/>
        <v>是</v>
      </c>
    </row>
    <row r="25" ht="30" hidden="1" customHeight="1" spans="1:4">
      <c r="A25" s="441" t="s">
        <v>1849</v>
      </c>
      <c r="B25" s="440" t="s">
        <v>1850</v>
      </c>
      <c r="C25" s="431">
        <v>0</v>
      </c>
      <c r="D25" s="197" t="str">
        <f t="shared" si="0"/>
        <v>否</v>
      </c>
    </row>
    <row r="26" ht="30" customHeight="1" spans="1:4">
      <c r="A26" s="441" t="s">
        <v>1851</v>
      </c>
      <c r="B26" s="440" t="s">
        <v>1852</v>
      </c>
      <c r="C26" s="431">
        <v>735</v>
      </c>
      <c r="D26" s="197" t="str">
        <f t="shared" si="0"/>
        <v>是</v>
      </c>
    </row>
    <row r="27" ht="30" hidden="1" customHeight="1" spans="1:4">
      <c r="A27" s="441" t="s">
        <v>1853</v>
      </c>
      <c r="B27" s="440" t="s">
        <v>1854</v>
      </c>
      <c r="C27" s="431">
        <v>0</v>
      </c>
      <c r="D27" s="197" t="str">
        <f t="shared" si="0"/>
        <v>否</v>
      </c>
    </row>
    <row r="28" ht="30" customHeight="1" spans="1:4">
      <c r="A28" s="441" t="s">
        <v>1855</v>
      </c>
      <c r="B28" s="440" t="s">
        <v>1856</v>
      </c>
      <c r="C28" s="431">
        <v>184</v>
      </c>
      <c r="D28" s="197" t="str">
        <f t="shared" si="0"/>
        <v>是</v>
      </c>
    </row>
    <row r="29" ht="30" hidden="1" customHeight="1" spans="1:4">
      <c r="A29" s="441" t="s">
        <v>1857</v>
      </c>
      <c r="B29" s="440" t="s">
        <v>1858</v>
      </c>
      <c r="C29" s="431">
        <v>0</v>
      </c>
      <c r="D29" s="197" t="str">
        <f t="shared" si="0"/>
        <v>否</v>
      </c>
    </row>
    <row r="30" ht="30" customHeight="1" spans="1:4">
      <c r="A30" s="441" t="s">
        <v>1859</v>
      </c>
      <c r="B30" s="440" t="s">
        <v>1860</v>
      </c>
      <c r="C30" s="431">
        <v>22</v>
      </c>
      <c r="D30" s="197" t="str">
        <f t="shared" si="0"/>
        <v>是</v>
      </c>
    </row>
    <row r="31" ht="30" customHeight="1" spans="1:7">
      <c r="A31" s="441" t="s">
        <v>1861</v>
      </c>
      <c r="B31" s="440" t="s">
        <v>1862</v>
      </c>
      <c r="C31" s="431">
        <v>22</v>
      </c>
      <c r="D31" s="197" t="str">
        <f t="shared" si="0"/>
        <v>是</v>
      </c>
      <c r="G31" s="314"/>
    </row>
    <row r="32" ht="30" customHeight="1" spans="1:4">
      <c r="A32" s="441" t="s">
        <v>1863</v>
      </c>
      <c r="B32" s="440" t="s">
        <v>1864</v>
      </c>
      <c r="C32" s="431">
        <v>77</v>
      </c>
      <c r="D32" s="197" t="str">
        <f t="shared" si="0"/>
        <v>是</v>
      </c>
    </row>
    <row r="33" ht="30" hidden="1" customHeight="1" spans="1:4">
      <c r="A33" s="441" t="s">
        <v>1865</v>
      </c>
      <c r="B33" s="440" t="s">
        <v>1866</v>
      </c>
      <c r="C33" s="431">
        <v>0</v>
      </c>
      <c r="D33" s="197" t="str">
        <f t="shared" si="0"/>
        <v>否</v>
      </c>
    </row>
    <row r="34" ht="30" hidden="1" customHeight="1" spans="1:4">
      <c r="A34" s="432">
        <v>30224</v>
      </c>
      <c r="B34" s="440" t="s">
        <v>1867</v>
      </c>
      <c r="C34" s="431">
        <v>0</v>
      </c>
      <c r="D34" s="197" t="str">
        <f t="shared" si="0"/>
        <v>否</v>
      </c>
    </row>
    <row r="35" ht="30" hidden="1" customHeight="1" spans="1:4">
      <c r="A35" s="441" t="s">
        <v>1868</v>
      </c>
      <c r="B35" s="440" t="s">
        <v>1869</v>
      </c>
      <c r="C35" s="431">
        <v>0</v>
      </c>
      <c r="D35" s="197" t="str">
        <f t="shared" si="0"/>
        <v>否</v>
      </c>
    </row>
    <row r="36" ht="30" hidden="1" customHeight="1" spans="1:4">
      <c r="A36" s="441" t="s">
        <v>1870</v>
      </c>
      <c r="B36" s="440" t="s">
        <v>1871</v>
      </c>
      <c r="C36" s="431">
        <v>0</v>
      </c>
      <c r="D36" s="197" t="str">
        <f t="shared" si="0"/>
        <v>否</v>
      </c>
    </row>
    <row r="37" ht="30" hidden="1" customHeight="1" spans="1:4">
      <c r="A37" s="441" t="s">
        <v>1872</v>
      </c>
      <c r="B37" s="440" t="s">
        <v>1873</v>
      </c>
      <c r="C37" s="431">
        <v>0</v>
      </c>
      <c r="D37" s="197" t="str">
        <f t="shared" si="0"/>
        <v>否</v>
      </c>
    </row>
    <row r="38" ht="30" customHeight="1" spans="1:4">
      <c r="A38" s="441" t="s">
        <v>1874</v>
      </c>
      <c r="B38" s="440" t="s">
        <v>1875</v>
      </c>
      <c r="C38" s="431">
        <v>115</v>
      </c>
      <c r="D38" s="197" t="str">
        <f t="shared" si="0"/>
        <v>是</v>
      </c>
    </row>
    <row r="39" ht="30" customHeight="1" spans="1:4">
      <c r="A39" s="441" t="s">
        <v>1876</v>
      </c>
      <c r="B39" s="440" t="s">
        <v>1877</v>
      </c>
      <c r="C39" s="431">
        <v>1622</v>
      </c>
      <c r="D39" s="197" t="str">
        <f t="shared" si="0"/>
        <v>是</v>
      </c>
    </row>
    <row r="40" ht="30" customHeight="1" spans="1:4">
      <c r="A40" s="441" t="s">
        <v>1878</v>
      </c>
      <c r="B40" s="440" t="s">
        <v>1879</v>
      </c>
      <c r="C40" s="431">
        <v>516</v>
      </c>
      <c r="D40" s="197" t="str">
        <f t="shared" si="0"/>
        <v>是</v>
      </c>
    </row>
    <row r="41" ht="30" customHeight="1" spans="1:4">
      <c r="A41" s="441" t="s">
        <v>1880</v>
      </c>
      <c r="B41" s="440" t="s">
        <v>1881</v>
      </c>
      <c r="C41" s="431">
        <v>1815</v>
      </c>
      <c r="D41" s="197" t="str">
        <f t="shared" si="0"/>
        <v>是</v>
      </c>
    </row>
    <row r="42" ht="30" customHeight="1" spans="1:4">
      <c r="A42" s="441" t="s">
        <v>1882</v>
      </c>
      <c r="B42" s="440" t="s">
        <v>1883</v>
      </c>
      <c r="C42" s="431">
        <v>2172</v>
      </c>
      <c r="D42" s="197" t="str">
        <f t="shared" si="0"/>
        <v>是</v>
      </c>
    </row>
    <row r="43" ht="30" customHeight="1" spans="1:4">
      <c r="A43" s="427">
        <v>303</v>
      </c>
      <c r="B43" s="428" t="s">
        <v>1884</v>
      </c>
      <c r="C43" s="429">
        <f>SUM(C44:C51)</f>
        <v>20720</v>
      </c>
      <c r="D43" s="197" t="str">
        <f t="shared" si="0"/>
        <v>是</v>
      </c>
    </row>
    <row r="44" ht="30" customHeight="1" spans="1:4">
      <c r="A44" s="439" t="s">
        <v>1885</v>
      </c>
      <c r="B44" s="439" t="s">
        <v>1886</v>
      </c>
      <c r="C44" s="431">
        <v>268</v>
      </c>
      <c r="D44" s="197" t="str">
        <f t="shared" si="0"/>
        <v>是</v>
      </c>
    </row>
    <row r="45" ht="30" customHeight="1" spans="1:4">
      <c r="A45" s="439" t="s">
        <v>1887</v>
      </c>
      <c r="B45" s="439" t="s">
        <v>1888</v>
      </c>
      <c r="C45" s="431">
        <v>4661</v>
      </c>
      <c r="D45" s="197" t="str">
        <f t="shared" si="0"/>
        <v>是</v>
      </c>
    </row>
    <row r="46" ht="30" customHeight="1" spans="1:4">
      <c r="A46" s="439" t="s">
        <v>1889</v>
      </c>
      <c r="B46" s="439" t="s">
        <v>1890</v>
      </c>
      <c r="C46" s="431">
        <v>3046</v>
      </c>
      <c r="D46" s="197" t="str">
        <f t="shared" si="0"/>
        <v>是</v>
      </c>
    </row>
    <row r="47" ht="30" customHeight="1" spans="1:4">
      <c r="A47" s="439" t="s">
        <v>1891</v>
      </c>
      <c r="B47" s="439" t="s">
        <v>1892</v>
      </c>
      <c r="C47" s="431">
        <v>12683</v>
      </c>
      <c r="D47" s="197" t="str">
        <f t="shared" si="0"/>
        <v>是</v>
      </c>
    </row>
    <row r="48" ht="30" hidden="1" customHeight="1" spans="1:4">
      <c r="A48" s="439">
        <v>30306</v>
      </c>
      <c r="B48" s="439" t="s">
        <v>1893</v>
      </c>
      <c r="C48" s="431">
        <v>0</v>
      </c>
      <c r="D48" s="197" t="str">
        <f t="shared" si="0"/>
        <v>否</v>
      </c>
    </row>
    <row r="49" ht="30" hidden="1" customHeight="1" spans="1:4">
      <c r="A49" s="439" t="s">
        <v>1894</v>
      </c>
      <c r="B49" s="439" t="s">
        <v>1895</v>
      </c>
      <c r="C49" s="431">
        <v>0</v>
      </c>
      <c r="D49" s="197" t="str">
        <f t="shared" si="0"/>
        <v>否</v>
      </c>
    </row>
    <row r="50" ht="30" hidden="1" customHeight="1" spans="1:4">
      <c r="A50" s="439" t="s">
        <v>1896</v>
      </c>
      <c r="B50" s="439" t="s">
        <v>1897</v>
      </c>
      <c r="C50" s="431">
        <v>0</v>
      </c>
      <c r="D50" s="197" t="str">
        <f t="shared" si="0"/>
        <v>否</v>
      </c>
    </row>
    <row r="51" ht="30" customHeight="1" spans="1:4">
      <c r="A51" s="439" t="s">
        <v>1898</v>
      </c>
      <c r="B51" s="439" t="s">
        <v>1899</v>
      </c>
      <c r="C51" s="431">
        <v>62</v>
      </c>
      <c r="D51" s="197" t="str">
        <f t="shared" si="0"/>
        <v>是</v>
      </c>
    </row>
    <row r="52" ht="30" hidden="1" customHeight="1" spans="1:4">
      <c r="A52" s="442">
        <v>310</v>
      </c>
      <c r="B52" s="443" t="s">
        <v>1900</v>
      </c>
      <c r="C52" s="429">
        <f>SUM(C53:C54)</f>
        <v>0</v>
      </c>
      <c r="D52" s="197" t="str">
        <f t="shared" si="0"/>
        <v>否</v>
      </c>
    </row>
    <row r="53" ht="30" hidden="1" customHeight="1" spans="1:4">
      <c r="A53" s="439">
        <v>31002</v>
      </c>
      <c r="B53" s="439" t="s">
        <v>1901</v>
      </c>
      <c r="C53" s="431"/>
      <c r="D53" s="197" t="str">
        <f t="shared" si="0"/>
        <v>否</v>
      </c>
    </row>
    <row r="54" ht="30" hidden="1" customHeight="1" spans="1:4">
      <c r="A54" s="439">
        <v>31003</v>
      </c>
      <c r="B54" s="439" t="s">
        <v>1902</v>
      </c>
      <c r="C54" s="431"/>
      <c r="D54" s="197" t="str">
        <f t="shared" si="0"/>
        <v>否</v>
      </c>
    </row>
    <row r="55" ht="30" customHeight="1" spans="1:4">
      <c r="A55" s="444" t="s">
        <v>1903</v>
      </c>
      <c r="B55" s="445"/>
      <c r="C55" s="429">
        <f>SUM(C4,C17,C43,C52)</f>
        <v>169797</v>
      </c>
      <c r="D55" s="197" t="str">
        <f>IF(A55&lt;&gt;"",IF(SUM(C55)&lt;&gt;0,"是","否"),"是")</f>
        <v>是</v>
      </c>
    </row>
    <row r="56" spans="3:3">
      <c r="C56" s="436"/>
    </row>
    <row r="57" spans="3:3">
      <c r="C57" s="436"/>
    </row>
    <row r="58" spans="3:3">
      <c r="C58" s="436"/>
    </row>
    <row r="59" spans="3:3">
      <c r="C59" s="436"/>
    </row>
  </sheetData>
  <autoFilter ref="A3:D55">
    <filterColumn colId="3">
      <customFilters>
        <customFilter operator="equal" val="是"/>
      </customFilters>
    </filterColumn>
    <extLst/>
  </autoFilter>
  <mergeCells count="2">
    <mergeCell ref="B1:C1"/>
    <mergeCell ref="A55:B55"/>
  </mergeCells>
  <conditionalFormatting sqref="D4:D55">
    <cfRule type="cellIs" dxfId="5" priority="1" stopIfTrue="1" operator="lessThan">
      <formula>0</formula>
    </cfRule>
  </conditionalFormatting>
  <conditionalFormatting sqref="D56:D57">
    <cfRule type="cellIs" dxfId="5" priority="2" stopIfTrue="1" operator="lessThan">
      <formula>0</formula>
    </cfRule>
  </conditionalFormatting>
  <pageMargins left="0.786805555555556" right="0.590277777777778" top="0.747916666666667" bottom="0.747916666666667" header="3.14930555555556" footer="0.314583333333333"/>
  <pageSetup paperSize="9" scale="75" orientation="portrait" blackAndWhite="1" horizontalDpi="600"/>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2">
    <tabColor theme="9" tint="0.4"/>
  </sheetPr>
  <dimension ref="A1:J85"/>
  <sheetViews>
    <sheetView showZeros="0" zoomScale="70" zoomScaleNormal="70" workbookViewId="0">
      <selection activeCell="D39" sqref="D39"/>
    </sheetView>
  </sheetViews>
  <sheetFormatPr defaultColWidth="9" defaultRowHeight="17.4"/>
  <cols>
    <col min="1" max="1" width="20.6296296296296" style="417" customWidth="1"/>
    <col min="2" max="2" width="62.7037037037037" customWidth="1"/>
    <col min="3" max="3" width="53.8055555555556" customWidth="1"/>
    <col min="4" max="4" width="9" style="299"/>
    <col min="5" max="5" width="12.8888888888889" customWidth="1"/>
    <col min="8" max="8" width="26.8148148148148" hidden="1" customWidth="1"/>
    <col min="9" max="9" width="21.7407407407407" hidden="1" customWidth="1"/>
    <col min="10" max="10" width="21.8981481481481" hidden="1" customWidth="1"/>
  </cols>
  <sheetData>
    <row r="1" ht="64" customHeight="1" spans="2:9">
      <c r="B1" s="418" t="s">
        <v>1906</v>
      </c>
      <c r="C1" s="419"/>
      <c r="D1" s="420"/>
      <c r="E1" s="421"/>
      <c r="F1" s="421"/>
      <c r="G1" s="421"/>
      <c r="I1">
        <v>10000</v>
      </c>
    </row>
    <row r="2" ht="20.1" customHeight="1" spans="2:10">
      <c r="B2" s="422" t="s">
        <v>1907</v>
      </c>
      <c r="C2" s="423" t="s">
        <v>2</v>
      </c>
      <c r="H2" s="437">
        <f>SUM(I2:J2)</f>
        <v>169796.642639</v>
      </c>
      <c r="I2" s="437">
        <f>SUBTOTAL(9,I4:I81)</f>
        <v>167596.450939</v>
      </c>
      <c r="J2" s="437">
        <f>SUBTOTAL(9,J4:J81)</f>
        <v>2200.1917</v>
      </c>
    </row>
    <row r="3" ht="45" customHeight="1" spans="1:10">
      <c r="A3" s="424" t="s">
        <v>1809</v>
      </c>
      <c r="B3" s="425" t="s">
        <v>1810</v>
      </c>
      <c r="C3" s="426" t="s">
        <v>1637</v>
      </c>
      <c r="D3" s="306" t="s">
        <v>8</v>
      </c>
      <c r="H3" t="s">
        <v>1652</v>
      </c>
      <c r="I3" t="s">
        <v>1811</v>
      </c>
      <c r="J3" t="s">
        <v>1812</v>
      </c>
    </row>
    <row r="4" ht="30" customHeight="1" spans="1:10">
      <c r="A4" s="427">
        <v>501</v>
      </c>
      <c r="B4" s="428" t="s">
        <v>1908</v>
      </c>
      <c r="C4" s="429">
        <f>SUM(C5:C8)</f>
        <v>47073</v>
      </c>
      <c r="D4" s="197" t="str">
        <f t="shared" ref="D4:D18" si="0">IF(B4&lt;&gt;"",IF(SUM(C4)&lt;&gt;0,"是","否"),"是")</f>
        <v>是</v>
      </c>
      <c r="I4">
        <v>0</v>
      </c>
      <c r="J4">
        <v>0</v>
      </c>
    </row>
    <row r="5" ht="30" customHeight="1" spans="1:10">
      <c r="A5" s="424">
        <v>50101</v>
      </c>
      <c r="B5" s="430" t="s">
        <v>1909</v>
      </c>
      <c r="C5" s="431">
        <v>32069</v>
      </c>
      <c r="D5" s="197" t="str">
        <f t="shared" si="0"/>
        <v>是</v>
      </c>
      <c r="H5">
        <f>ROUND(SUM(I5:J5),0)</f>
        <v>32069</v>
      </c>
      <c r="I5">
        <v>32068.640216</v>
      </c>
      <c r="J5">
        <v>0</v>
      </c>
    </row>
    <row r="6" ht="30" customHeight="1" spans="1:10">
      <c r="A6" s="424">
        <v>50102</v>
      </c>
      <c r="B6" s="430" t="s">
        <v>1910</v>
      </c>
      <c r="C6" s="431">
        <v>8545</v>
      </c>
      <c r="D6" s="197" t="str">
        <f t="shared" si="0"/>
        <v>是</v>
      </c>
      <c r="H6">
        <f t="shared" ref="H6:H37" si="1">ROUND(SUM(I6:J6),0)</f>
        <v>8545</v>
      </c>
      <c r="I6">
        <v>8545.220252</v>
      </c>
      <c r="J6">
        <v>0</v>
      </c>
    </row>
    <row r="7" ht="30" customHeight="1" spans="1:10">
      <c r="A7" s="424">
        <v>50103</v>
      </c>
      <c r="B7" s="430" t="s">
        <v>1831</v>
      </c>
      <c r="C7" s="431">
        <v>2828</v>
      </c>
      <c r="D7" s="197" t="str">
        <f t="shared" si="0"/>
        <v>是</v>
      </c>
      <c r="H7">
        <f t="shared" si="1"/>
        <v>2828</v>
      </c>
      <c r="I7">
        <v>2827.714717</v>
      </c>
      <c r="J7">
        <v>0</v>
      </c>
    </row>
    <row r="8" ht="30" customHeight="1" spans="1:10">
      <c r="A8" s="424">
        <v>50199</v>
      </c>
      <c r="B8" s="430" t="s">
        <v>1833</v>
      </c>
      <c r="C8" s="431">
        <v>3631</v>
      </c>
      <c r="D8" s="197" t="str">
        <f t="shared" si="0"/>
        <v>是</v>
      </c>
      <c r="H8" s="438">
        <v>3631</v>
      </c>
      <c r="I8">
        <v>3630.341544</v>
      </c>
      <c r="J8">
        <v>0</v>
      </c>
    </row>
    <row r="9" ht="30" customHeight="1" spans="1:10">
      <c r="A9" s="427">
        <v>502</v>
      </c>
      <c r="B9" s="428" t="s">
        <v>1911</v>
      </c>
      <c r="C9" s="429">
        <f>SUM(C10:C18)</f>
        <v>6295</v>
      </c>
      <c r="D9" s="197" t="str">
        <f t="shared" si="0"/>
        <v>是</v>
      </c>
      <c r="H9">
        <f t="shared" si="1"/>
        <v>0</v>
      </c>
      <c r="I9">
        <v>0</v>
      </c>
      <c r="J9">
        <v>0</v>
      </c>
    </row>
    <row r="10" ht="30" customHeight="1" spans="1:10">
      <c r="A10" s="432" t="s">
        <v>1912</v>
      </c>
      <c r="B10" s="433" t="s">
        <v>1913</v>
      </c>
      <c r="C10" s="431">
        <v>3598</v>
      </c>
      <c r="D10" s="197" t="str">
        <f t="shared" si="0"/>
        <v>是</v>
      </c>
      <c r="H10">
        <f t="shared" si="1"/>
        <v>3598</v>
      </c>
      <c r="I10">
        <v>3530.236</v>
      </c>
      <c r="J10">
        <v>68</v>
      </c>
    </row>
    <row r="11" ht="30" customHeight="1" spans="1:10">
      <c r="A11" s="432" t="s">
        <v>1914</v>
      </c>
      <c r="B11" s="433" t="s">
        <v>1860</v>
      </c>
      <c r="C11" s="431">
        <v>12</v>
      </c>
      <c r="D11" s="197" t="str">
        <f t="shared" si="0"/>
        <v>是</v>
      </c>
      <c r="H11">
        <f t="shared" si="1"/>
        <v>12</v>
      </c>
      <c r="I11">
        <v>12.025</v>
      </c>
      <c r="J11">
        <v>0</v>
      </c>
    </row>
    <row r="12" ht="30" customHeight="1" spans="1:10">
      <c r="A12" s="432" t="s">
        <v>1915</v>
      </c>
      <c r="B12" s="433" t="s">
        <v>1862</v>
      </c>
      <c r="C12" s="431">
        <v>12</v>
      </c>
      <c r="D12" s="197" t="str">
        <f t="shared" si="0"/>
        <v>是</v>
      </c>
      <c r="H12">
        <f t="shared" si="1"/>
        <v>12</v>
      </c>
      <c r="I12">
        <v>12.025</v>
      </c>
      <c r="J12">
        <v>0</v>
      </c>
    </row>
    <row r="13" ht="30" hidden="1" customHeight="1" spans="1:10">
      <c r="A13" s="432" t="s">
        <v>1916</v>
      </c>
      <c r="B13" s="433" t="s">
        <v>1873</v>
      </c>
      <c r="C13" s="431">
        <v>0</v>
      </c>
      <c r="D13" s="197" t="str">
        <f t="shared" si="0"/>
        <v>否</v>
      </c>
      <c r="H13">
        <f t="shared" si="1"/>
        <v>0</v>
      </c>
      <c r="I13">
        <v>0</v>
      </c>
      <c r="J13">
        <v>0</v>
      </c>
    </row>
    <row r="14" ht="30" customHeight="1" spans="1:10">
      <c r="A14" s="432" t="s">
        <v>1917</v>
      </c>
      <c r="B14" s="433" t="s">
        <v>1864</v>
      </c>
      <c r="C14" s="431">
        <v>36</v>
      </c>
      <c r="D14" s="197" t="str">
        <f t="shared" si="0"/>
        <v>是</v>
      </c>
      <c r="H14">
        <f t="shared" si="1"/>
        <v>36</v>
      </c>
      <c r="I14">
        <v>35.98</v>
      </c>
      <c r="J14">
        <v>0</v>
      </c>
    </row>
    <row r="15" ht="30" hidden="1" customHeight="1" spans="1:10">
      <c r="A15" s="432" t="s">
        <v>1918</v>
      </c>
      <c r="B15" s="433" t="s">
        <v>1854</v>
      </c>
      <c r="C15" s="431">
        <v>0</v>
      </c>
      <c r="D15" s="197" t="str">
        <f t="shared" si="0"/>
        <v>否</v>
      </c>
      <c r="H15">
        <f t="shared" si="1"/>
        <v>0</v>
      </c>
      <c r="I15">
        <v>0</v>
      </c>
      <c r="J15">
        <v>0</v>
      </c>
    </row>
    <row r="16" ht="30" customHeight="1" spans="1:10">
      <c r="A16" s="432" t="s">
        <v>1919</v>
      </c>
      <c r="B16" s="433" t="s">
        <v>1879</v>
      </c>
      <c r="C16" s="431">
        <v>506</v>
      </c>
      <c r="D16" s="197" t="str">
        <f t="shared" si="0"/>
        <v>是</v>
      </c>
      <c r="H16">
        <f t="shared" si="1"/>
        <v>506</v>
      </c>
      <c r="I16">
        <v>506.22</v>
      </c>
      <c r="J16">
        <v>0</v>
      </c>
    </row>
    <row r="17" ht="30" customHeight="1" spans="1:10">
      <c r="A17" s="432" t="s">
        <v>1920</v>
      </c>
      <c r="B17" s="433" t="s">
        <v>1856</v>
      </c>
      <c r="C17" s="431">
        <v>150</v>
      </c>
      <c r="D17" s="197" t="str">
        <f t="shared" si="0"/>
        <v>是</v>
      </c>
      <c r="H17">
        <f t="shared" si="1"/>
        <v>150</v>
      </c>
      <c r="I17">
        <v>149.8</v>
      </c>
      <c r="J17">
        <v>0</v>
      </c>
    </row>
    <row r="18" ht="30" customHeight="1" spans="1:10">
      <c r="A18" s="432" t="s">
        <v>1921</v>
      </c>
      <c r="B18" s="433" t="s">
        <v>1883</v>
      </c>
      <c r="C18" s="431">
        <v>1981</v>
      </c>
      <c r="D18" s="197" t="str">
        <f t="shared" si="0"/>
        <v>是</v>
      </c>
      <c r="H18">
        <f t="shared" si="1"/>
        <v>1981</v>
      </c>
      <c r="I18">
        <v>1889.21</v>
      </c>
      <c r="J18">
        <v>92</v>
      </c>
    </row>
    <row r="19" ht="30" hidden="1" customHeight="1" spans="1:10">
      <c r="A19" s="427">
        <v>503</v>
      </c>
      <c r="B19" s="428" t="s">
        <v>1922</v>
      </c>
      <c r="C19" s="429">
        <f>SUM(C20:C26)</f>
        <v>0</v>
      </c>
      <c r="D19" s="197" t="str">
        <f t="shared" ref="D19:D33" si="2">IF(B19&lt;&gt;"",IF(SUM(C19)&lt;&gt;0,"是","否"),"是")</f>
        <v>否</v>
      </c>
      <c r="H19">
        <f t="shared" si="1"/>
        <v>0</v>
      </c>
      <c r="I19">
        <v>0</v>
      </c>
      <c r="J19">
        <v>0</v>
      </c>
    </row>
    <row r="20" ht="30" hidden="1" customHeight="1" spans="1:10">
      <c r="A20" s="424">
        <v>50301</v>
      </c>
      <c r="B20" s="430" t="s">
        <v>1923</v>
      </c>
      <c r="C20" s="431">
        <v>0</v>
      </c>
      <c r="D20" s="197" t="str">
        <f t="shared" si="2"/>
        <v>否</v>
      </c>
      <c r="H20">
        <f t="shared" si="1"/>
        <v>0</v>
      </c>
      <c r="I20">
        <v>0</v>
      </c>
      <c r="J20">
        <v>0</v>
      </c>
    </row>
    <row r="21" ht="30" hidden="1" customHeight="1" spans="1:10">
      <c r="A21" s="424">
        <v>50302</v>
      </c>
      <c r="B21" s="430" t="s">
        <v>1439</v>
      </c>
      <c r="C21" s="431">
        <v>0</v>
      </c>
      <c r="D21" s="197" t="str">
        <f t="shared" si="2"/>
        <v>否</v>
      </c>
      <c r="H21">
        <f t="shared" si="1"/>
        <v>0</v>
      </c>
      <c r="I21">
        <v>0</v>
      </c>
      <c r="J21">
        <v>0</v>
      </c>
    </row>
    <row r="22" ht="30" hidden="1" customHeight="1" spans="1:10">
      <c r="A22" s="424">
        <v>50303</v>
      </c>
      <c r="B22" s="430" t="s">
        <v>1924</v>
      </c>
      <c r="C22" s="431">
        <v>0</v>
      </c>
      <c r="D22" s="197" t="str">
        <f t="shared" si="2"/>
        <v>否</v>
      </c>
      <c r="H22">
        <f t="shared" si="1"/>
        <v>0</v>
      </c>
      <c r="I22">
        <v>0</v>
      </c>
      <c r="J22">
        <v>0</v>
      </c>
    </row>
    <row r="23" ht="30" hidden="1" customHeight="1" spans="1:10">
      <c r="A23" s="424">
        <v>50305</v>
      </c>
      <c r="B23" s="430" t="s">
        <v>1925</v>
      </c>
      <c r="C23" s="431">
        <v>0</v>
      </c>
      <c r="D23" s="197" t="str">
        <f t="shared" si="2"/>
        <v>否</v>
      </c>
      <c r="H23">
        <f t="shared" si="1"/>
        <v>0</v>
      </c>
      <c r="I23">
        <v>0</v>
      </c>
      <c r="J23">
        <v>0</v>
      </c>
    </row>
    <row r="24" ht="30" hidden="1" customHeight="1" spans="1:10">
      <c r="A24" s="424">
        <v>50306</v>
      </c>
      <c r="B24" s="430" t="s">
        <v>1926</v>
      </c>
      <c r="C24" s="431">
        <v>0</v>
      </c>
      <c r="D24" s="197" t="str">
        <f t="shared" si="2"/>
        <v>否</v>
      </c>
      <c r="H24">
        <f t="shared" si="1"/>
        <v>0</v>
      </c>
      <c r="I24">
        <v>0</v>
      </c>
      <c r="J24">
        <v>0</v>
      </c>
    </row>
    <row r="25" ht="30" hidden="1" customHeight="1" spans="1:10">
      <c r="A25" s="424">
        <v>50307</v>
      </c>
      <c r="B25" s="430" t="s">
        <v>1927</v>
      </c>
      <c r="C25" s="431">
        <v>0</v>
      </c>
      <c r="D25" s="197" t="str">
        <f t="shared" si="2"/>
        <v>否</v>
      </c>
      <c r="H25">
        <f t="shared" si="1"/>
        <v>0</v>
      </c>
      <c r="I25">
        <v>0</v>
      </c>
      <c r="J25">
        <v>0</v>
      </c>
    </row>
    <row r="26" ht="30" hidden="1" customHeight="1" spans="1:10">
      <c r="A26" s="424">
        <v>50399</v>
      </c>
      <c r="B26" s="430" t="s">
        <v>1928</v>
      </c>
      <c r="C26" s="431">
        <v>0</v>
      </c>
      <c r="D26" s="197" t="str">
        <f t="shared" si="2"/>
        <v>否</v>
      </c>
      <c r="H26">
        <f t="shared" si="1"/>
        <v>0</v>
      </c>
      <c r="I26">
        <v>0</v>
      </c>
      <c r="J26">
        <v>0</v>
      </c>
    </row>
    <row r="27" ht="30" hidden="1" customHeight="1" spans="1:10">
      <c r="A27" s="427">
        <v>504</v>
      </c>
      <c r="B27" s="428" t="s">
        <v>1929</v>
      </c>
      <c r="C27" s="429">
        <f>SUM(C28:C33)</f>
        <v>0</v>
      </c>
      <c r="D27" s="197" t="str">
        <f t="shared" si="2"/>
        <v>否</v>
      </c>
      <c r="H27">
        <f t="shared" si="1"/>
        <v>0</v>
      </c>
      <c r="I27">
        <v>0</v>
      </c>
      <c r="J27">
        <v>0</v>
      </c>
    </row>
    <row r="28" ht="30" hidden="1" customHeight="1" spans="1:10">
      <c r="A28" s="424">
        <v>50401</v>
      </c>
      <c r="B28" s="430" t="s">
        <v>1923</v>
      </c>
      <c r="C28" s="431">
        <v>0</v>
      </c>
      <c r="D28" s="197" t="str">
        <f t="shared" si="2"/>
        <v>否</v>
      </c>
      <c r="H28">
        <f t="shared" si="1"/>
        <v>0</v>
      </c>
      <c r="I28">
        <v>0</v>
      </c>
      <c r="J28">
        <v>0</v>
      </c>
    </row>
    <row r="29" ht="30" hidden="1" customHeight="1" spans="1:10">
      <c r="A29" s="424">
        <v>50402</v>
      </c>
      <c r="B29" s="430" t="s">
        <v>1439</v>
      </c>
      <c r="C29" s="431">
        <v>0</v>
      </c>
      <c r="D29" s="197" t="str">
        <f t="shared" ref="D29:D60" si="3">IF(B29&lt;&gt;"",IF(SUM(C29)&lt;&gt;0,"是","否"),"是")</f>
        <v>否</v>
      </c>
      <c r="H29">
        <f t="shared" si="1"/>
        <v>0</v>
      </c>
      <c r="I29">
        <v>0</v>
      </c>
      <c r="J29">
        <v>0</v>
      </c>
    </row>
    <row r="30" ht="30" hidden="1" customHeight="1" spans="1:10">
      <c r="A30" s="424">
        <v>50403</v>
      </c>
      <c r="B30" s="430" t="s">
        <v>1924</v>
      </c>
      <c r="C30" s="431">
        <v>0</v>
      </c>
      <c r="D30" s="197" t="str">
        <f t="shared" si="3"/>
        <v>否</v>
      </c>
      <c r="H30">
        <f t="shared" si="1"/>
        <v>0</v>
      </c>
      <c r="I30">
        <v>0</v>
      </c>
      <c r="J30">
        <v>0</v>
      </c>
    </row>
    <row r="31" ht="30" hidden="1" customHeight="1" spans="1:10">
      <c r="A31" s="424">
        <v>50404</v>
      </c>
      <c r="B31" s="430" t="s">
        <v>1926</v>
      </c>
      <c r="C31" s="431">
        <v>0</v>
      </c>
      <c r="D31" s="197" t="str">
        <f t="shared" si="3"/>
        <v>否</v>
      </c>
      <c r="G31" s="314"/>
      <c r="H31">
        <f t="shared" si="1"/>
        <v>0</v>
      </c>
      <c r="I31">
        <v>0</v>
      </c>
      <c r="J31">
        <v>0</v>
      </c>
    </row>
    <row r="32" ht="30" hidden="1" customHeight="1" spans="1:10">
      <c r="A32" s="424">
        <v>50405</v>
      </c>
      <c r="B32" s="430" t="s">
        <v>1927</v>
      </c>
      <c r="C32" s="431">
        <v>0</v>
      </c>
      <c r="D32" s="197" t="str">
        <f t="shared" si="3"/>
        <v>否</v>
      </c>
      <c r="H32">
        <f t="shared" si="1"/>
        <v>0</v>
      </c>
      <c r="I32">
        <v>0</v>
      </c>
      <c r="J32">
        <v>0</v>
      </c>
    </row>
    <row r="33" ht="30" hidden="1" customHeight="1" spans="1:10">
      <c r="A33" s="424">
        <v>50499</v>
      </c>
      <c r="B33" s="430" t="s">
        <v>1928</v>
      </c>
      <c r="C33" s="431">
        <v>0</v>
      </c>
      <c r="D33" s="197" t="str">
        <f t="shared" si="3"/>
        <v>否</v>
      </c>
      <c r="H33">
        <f t="shared" si="1"/>
        <v>0</v>
      </c>
      <c r="I33">
        <v>0</v>
      </c>
      <c r="J33">
        <v>0</v>
      </c>
    </row>
    <row r="34" ht="30" customHeight="1" spans="1:10">
      <c r="A34" s="427">
        <v>505</v>
      </c>
      <c r="B34" s="428" t="s">
        <v>1930</v>
      </c>
      <c r="C34" s="434">
        <f>SUM(C35:C37)</f>
        <v>95710</v>
      </c>
      <c r="D34" s="197" t="str">
        <f t="shared" si="3"/>
        <v>是</v>
      </c>
      <c r="H34">
        <f t="shared" si="1"/>
        <v>0</v>
      </c>
      <c r="I34">
        <v>0</v>
      </c>
      <c r="J34">
        <v>0</v>
      </c>
    </row>
    <row r="35" ht="30" customHeight="1" spans="1:10">
      <c r="A35" s="424">
        <v>50501</v>
      </c>
      <c r="B35" s="430" t="s">
        <v>1931</v>
      </c>
      <c r="C35" s="431">
        <v>93556</v>
      </c>
      <c r="D35" s="197" t="str">
        <f t="shared" si="3"/>
        <v>是</v>
      </c>
      <c r="H35">
        <f t="shared" si="1"/>
        <v>93556</v>
      </c>
      <c r="I35">
        <v>92986.9241369999</v>
      </c>
      <c r="J35">
        <v>569.5</v>
      </c>
    </row>
    <row r="36" ht="30" customHeight="1" spans="1:10">
      <c r="A36" s="424">
        <v>50502</v>
      </c>
      <c r="B36" s="430" t="s">
        <v>1932</v>
      </c>
      <c r="C36" s="431">
        <v>2154</v>
      </c>
      <c r="D36" s="197" t="str">
        <f t="shared" si="3"/>
        <v>是</v>
      </c>
      <c r="H36">
        <f t="shared" si="1"/>
        <v>2154</v>
      </c>
      <c r="I36">
        <v>2153.678</v>
      </c>
      <c r="J36">
        <v>0</v>
      </c>
    </row>
    <row r="37" ht="30" hidden="1" customHeight="1" spans="1:10">
      <c r="A37" s="424">
        <v>50599</v>
      </c>
      <c r="B37" s="430" t="s">
        <v>1933</v>
      </c>
      <c r="C37" s="431">
        <v>0</v>
      </c>
      <c r="D37" s="197" t="str">
        <f t="shared" si="3"/>
        <v>否</v>
      </c>
      <c r="H37">
        <f t="shared" si="1"/>
        <v>0</v>
      </c>
      <c r="I37">
        <v>0</v>
      </c>
      <c r="J37">
        <v>0</v>
      </c>
    </row>
    <row r="38" ht="30" hidden="1" customHeight="1" spans="1:10">
      <c r="A38" s="427">
        <v>506</v>
      </c>
      <c r="B38" s="428" t="s">
        <v>1934</v>
      </c>
      <c r="C38" s="434">
        <f>SUM(C39:C40)</f>
        <v>0</v>
      </c>
      <c r="D38" s="197" t="str">
        <f t="shared" si="3"/>
        <v>否</v>
      </c>
      <c r="H38">
        <f t="shared" ref="H38:H81" si="4">ROUND(SUM(I38:J38),0)</f>
        <v>0</v>
      </c>
      <c r="I38">
        <v>0</v>
      </c>
      <c r="J38">
        <v>0</v>
      </c>
    </row>
    <row r="39" ht="30" hidden="1" customHeight="1" spans="1:10">
      <c r="A39" s="424">
        <v>50601</v>
      </c>
      <c r="B39" s="430" t="s">
        <v>1935</v>
      </c>
      <c r="C39" s="431">
        <v>0</v>
      </c>
      <c r="D39" s="197" t="str">
        <f t="shared" si="3"/>
        <v>否</v>
      </c>
      <c r="H39">
        <f t="shared" si="4"/>
        <v>0</v>
      </c>
      <c r="I39">
        <v>0</v>
      </c>
      <c r="J39">
        <v>0</v>
      </c>
    </row>
    <row r="40" ht="30" hidden="1" customHeight="1" spans="1:10">
      <c r="A40" s="424">
        <v>50602</v>
      </c>
      <c r="B40" s="430" t="s">
        <v>1936</v>
      </c>
      <c r="C40" s="431">
        <v>0</v>
      </c>
      <c r="D40" s="197" t="str">
        <f t="shared" si="3"/>
        <v>否</v>
      </c>
      <c r="H40">
        <f t="shared" si="4"/>
        <v>0</v>
      </c>
      <c r="I40">
        <v>0</v>
      </c>
      <c r="J40">
        <v>0</v>
      </c>
    </row>
    <row r="41" ht="30" hidden="1" customHeight="1" spans="1:10">
      <c r="A41" s="427">
        <v>507</v>
      </c>
      <c r="B41" s="428" t="s">
        <v>1937</v>
      </c>
      <c r="C41" s="434">
        <f>SUM(C42:C44)</f>
        <v>0</v>
      </c>
      <c r="D41" s="197" t="str">
        <f t="shared" si="3"/>
        <v>否</v>
      </c>
      <c r="H41">
        <f t="shared" si="4"/>
        <v>0</v>
      </c>
      <c r="I41">
        <v>0</v>
      </c>
      <c r="J41">
        <v>0</v>
      </c>
    </row>
    <row r="42" ht="30" hidden="1" customHeight="1" spans="1:10">
      <c r="A42" s="424">
        <v>50701</v>
      </c>
      <c r="B42" s="430" t="s">
        <v>1938</v>
      </c>
      <c r="C42" s="431">
        <v>0</v>
      </c>
      <c r="D42" s="197" t="str">
        <f t="shared" si="3"/>
        <v>否</v>
      </c>
      <c r="H42">
        <f t="shared" si="4"/>
        <v>0</v>
      </c>
      <c r="I42">
        <v>0</v>
      </c>
      <c r="J42">
        <v>0</v>
      </c>
    </row>
    <row r="43" ht="30" hidden="1" customHeight="1" spans="1:10">
      <c r="A43" s="424">
        <v>50702</v>
      </c>
      <c r="B43" s="430" t="s">
        <v>1939</v>
      </c>
      <c r="C43" s="431">
        <v>0</v>
      </c>
      <c r="D43" s="197" t="str">
        <f t="shared" si="3"/>
        <v>否</v>
      </c>
      <c r="H43">
        <f t="shared" si="4"/>
        <v>0</v>
      </c>
      <c r="I43">
        <v>0</v>
      </c>
      <c r="J43">
        <v>0</v>
      </c>
    </row>
    <row r="44" ht="30" hidden="1" customHeight="1" spans="1:10">
      <c r="A44" s="424">
        <v>50799</v>
      </c>
      <c r="B44" s="430" t="s">
        <v>1940</v>
      </c>
      <c r="C44" s="431">
        <v>0</v>
      </c>
      <c r="D44" s="197" t="str">
        <f t="shared" si="3"/>
        <v>否</v>
      </c>
      <c r="H44">
        <f t="shared" si="4"/>
        <v>0</v>
      </c>
      <c r="I44">
        <v>0</v>
      </c>
      <c r="J44">
        <v>0</v>
      </c>
    </row>
    <row r="45" ht="30" hidden="1" customHeight="1" spans="1:10">
      <c r="A45" s="427">
        <v>508</v>
      </c>
      <c r="B45" s="428" t="s">
        <v>1941</v>
      </c>
      <c r="C45" s="434">
        <f>SUM(C46:C47)</f>
        <v>0</v>
      </c>
      <c r="D45" s="197" t="str">
        <f t="shared" si="3"/>
        <v>否</v>
      </c>
      <c r="H45">
        <f t="shared" si="4"/>
        <v>0</v>
      </c>
      <c r="I45">
        <v>0</v>
      </c>
      <c r="J45">
        <v>0</v>
      </c>
    </row>
    <row r="46" ht="30" hidden="1" customHeight="1" spans="1:10">
      <c r="A46" s="424">
        <v>50801</v>
      </c>
      <c r="B46" s="430" t="s">
        <v>1942</v>
      </c>
      <c r="C46" s="431">
        <v>0</v>
      </c>
      <c r="D46" s="197" t="str">
        <f t="shared" si="3"/>
        <v>否</v>
      </c>
      <c r="H46">
        <f t="shared" si="4"/>
        <v>0</v>
      </c>
      <c r="I46">
        <v>0</v>
      </c>
      <c r="J46">
        <v>0</v>
      </c>
    </row>
    <row r="47" ht="30" hidden="1" customHeight="1" spans="1:10">
      <c r="A47" s="424">
        <v>50802</v>
      </c>
      <c r="B47" s="430" t="s">
        <v>1943</v>
      </c>
      <c r="C47" s="431">
        <v>0</v>
      </c>
      <c r="D47" s="197" t="str">
        <f t="shared" si="3"/>
        <v>否</v>
      </c>
      <c r="H47">
        <f t="shared" si="4"/>
        <v>0</v>
      </c>
      <c r="I47">
        <v>0</v>
      </c>
      <c r="J47">
        <v>0</v>
      </c>
    </row>
    <row r="48" ht="30" customHeight="1" spans="1:10">
      <c r="A48" s="427">
        <v>509</v>
      </c>
      <c r="B48" s="428" t="s">
        <v>1884</v>
      </c>
      <c r="C48" s="434">
        <f>SUM(C49:C53)</f>
        <v>20719</v>
      </c>
      <c r="D48" s="197" t="str">
        <f t="shared" si="3"/>
        <v>是</v>
      </c>
      <c r="H48">
        <f t="shared" si="4"/>
        <v>0</v>
      </c>
      <c r="I48">
        <v>0</v>
      </c>
      <c r="J48">
        <v>0</v>
      </c>
    </row>
    <row r="49" ht="30" customHeight="1" spans="1:10">
      <c r="A49" s="424">
        <v>50901</v>
      </c>
      <c r="B49" s="430" t="s">
        <v>1944</v>
      </c>
      <c r="C49" s="431">
        <v>15728</v>
      </c>
      <c r="D49" s="197" t="str">
        <f t="shared" si="3"/>
        <v>是</v>
      </c>
      <c r="H49">
        <f t="shared" si="4"/>
        <v>15728</v>
      </c>
      <c r="I49">
        <v>14257.71435</v>
      </c>
      <c r="J49">
        <v>1470.6917</v>
      </c>
    </row>
    <row r="50" ht="30" hidden="1" customHeight="1" spans="1:10">
      <c r="A50" s="424">
        <v>50902</v>
      </c>
      <c r="B50" s="430" t="s">
        <v>1897</v>
      </c>
      <c r="C50" s="431">
        <v>0</v>
      </c>
      <c r="D50" s="197" t="str">
        <f t="shared" si="3"/>
        <v>否</v>
      </c>
      <c r="H50">
        <f t="shared" si="4"/>
        <v>0</v>
      </c>
      <c r="I50">
        <v>0</v>
      </c>
      <c r="J50">
        <v>0</v>
      </c>
    </row>
    <row r="51" ht="30" hidden="1" customHeight="1" spans="1:10">
      <c r="A51" s="424">
        <v>50903</v>
      </c>
      <c r="B51" s="430" t="s">
        <v>1945</v>
      </c>
      <c r="C51" s="431">
        <v>0</v>
      </c>
      <c r="D51" s="197" t="str">
        <f t="shared" si="3"/>
        <v>否</v>
      </c>
      <c r="H51">
        <f t="shared" si="4"/>
        <v>0</v>
      </c>
      <c r="I51">
        <v>0</v>
      </c>
      <c r="J51">
        <v>0</v>
      </c>
    </row>
    <row r="52" ht="30" customHeight="1" spans="1:10">
      <c r="A52" s="424">
        <v>50905</v>
      </c>
      <c r="B52" s="430" t="s">
        <v>1946</v>
      </c>
      <c r="C52" s="431">
        <v>4929</v>
      </c>
      <c r="D52" s="197" t="str">
        <f t="shared" si="3"/>
        <v>是</v>
      </c>
      <c r="H52">
        <f t="shared" si="4"/>
        <v>4929</v>
      </c>
      <c r="I52">
        <v>4928.981723</v>
      </c>
      <c r="J52">
        <v>0</v>
      </c>
    </row>
    <row r="53" ht="30" customHeight="1" spans="1:10">
      <c r="A53" s="424">
        <v>50999</v>
      </c>
      <c r="B53" s="430" t="s">
        <v>1947</v>
      </c>
      <c r="C53" s="431">
        <v>62</v>
      </c>
      <c r="D53" s="197" t="str">
        <f t="shared" si="3"/>
        <v>是</v>
      </c>
      <c r="H53">
        <f t="shared" si="4"/>
        <v>62</v>
      </c>
      <c r="I53">
        <v>61.74</v>
      </c>
      <c r="J53">
        <v>0</v>
      </c>
    </row>
    <row r="54" ht="30" hidden="1" customHeight="1" spans="1:10">
      <c r="A54" s="427">
        <v>510</v>
      </c>
      <c r="B54" s="428" t="s">
        <v>1948</v>
      </c>
      <c r="C54" s="434">
        <f>SUM(C55:C57)</f>
        <v>0</v>
      </c>
      <c r="D54" s="197" t="str">
        <f t="shared" si="3"/>
        <v>否</v>
      </c>
      <c r="H54">
        <f t="shared" si="4"/>
        <v>0</v>
      </c>
      <c r="I54">
        <v>0</v>
      </c>
      <c r="J54">
        <v>0</v>
      </c>
    </row>
    <row r="55" ht="30" hidden="1" customHeight="1" spans="1:10">
      <c r="A55" s="424">
        <v>51002</v>
      </c>
      <c r="B55" s="430" t="s">
        <v>1949</v>
      </c>
      <c r="C55" s="431"/>
      <c r="D55" s="197" t="str">
        <f t="shared" si="3"/>
        <v>否</v>
      </c>
      <c r="H55">
        <f t="shared" si="4"/>
        <v>0</v>
      </c>
      <c r="I55">
        <v>0</v>
      </c>
      <c r="J55">
        <v>0</v>
      </c>
    </row>
    <row r="56" ht="30" hidden="1" customHeight="1" spans="1:10">
      <c r="A56" s="424">
        <v>51003</v>
      </c>
      <c r="B56" s="430" t="s">
        <v>1950</v>
      </c>
      <c r="C56" s="431"/>
      <c r="D56" s="197" t="str">
        <f t="shared" si="3"/>
        <v>否</v>
      </c>
      <c r="H56">
        <f t="shared" si="4"/>
        <v>0</v>
      </c>
      <c r="I56">
        <v>0</v>
      </c>
      <c r="J56">
        <v>0</v>
      </c>
    </row>
    <row r="57" ht="30" hidden="1" customHeight="1" spans="1:10">
      <c r="A57" s="424">
        <v>51004</v>
      </c>
      <c r="B57" s="430" t="s">
        <v>1951</v>
      </c>
      <c r="C57" s="431"/>
      <c r="D57" s="197" t="str">
        <f t="shared" si="3"/>
        <v>否</v>
      </c>
      <c r="H57">
        <f t="shared" si="4"/>
        <v>0</v>
      </c>
      <c r="I57">
        <v>0</v>
      </c>
      <c r="J57">
        <v>0</v>
      </c>
    </row>
    <row r="58" ht="30" hidden="1" customHeight="1" spans="1:10">
      <c r="A58" s="427">
        <v>511</v>
      </c>
      <c r="B58" s="428" t="s">
        <v>1952</v>
      </c>
      <c r="C58" s="434">
        <f>SUM(C59:C62)</f>
        <v>0</v>
      </c>
      <c r="D58" s="197" t="str">
        <f t="shared" si="3"/>
        <v>否</v>
      </c>
      <c r="H58">
        <f t="shared" si="4"/>
        <v>0</v>
      </c>
      <c r="I58">
        <v>0</v>
      </c>
      <c r="J58">
        <v>0</v>
      </c>
    </row>
    <row r="59" ht="30" hidden="1" customHeight="1" spans="1:10">
      <c r="A59" s="424">
        <v>51101</v>
      </c>
      <c r="B59" s="430" t="s">
        <v>1953</v>
      </c>
      <c r="C59" s="431"/>
      <c r="D59" s="197" t="str">
        <f t="shared" si="3"/>
        <v>否</v>
      </c>
      <c r="H59">
        <f t="shared" si="4"/>
        <v>0</v>
      </c>
      <c r="I59">
        <v>0</v>
      </c>
      <c r="J59">
        <v>0</v>
      </c>
    </row>
    <row r="60" ht="30" hidden="1" customHeight="1" spans="1:10">
      <c r="A60" s="424">
        <v>51102</v>
      </c>
      <c r="B60" s="430" t="s">
        <v>1954</v>
      </c>
      <c r="C60" s="431"/>
      <c r="D60" s="197" t="str">
        <f t="shared" si="3"/>
        <v>否</v>
      </c>
      <c r="H60">
        <f t="shared" si="4"/>
        <v>0</v>
      </c>
      <c r="I60">
        <v>0</v>
      </c>
      <c r="J60">
        <v>0</v>
      </c>
    </row>
    <row r="61" ht="30" hidden="1" customHeight="1" spans="1:10">
      <c r="A61" s="424">
        <v>51103</v>
      </c>
      <c r="B61" s="430" t="s">
        <v>1955</v>
      </c>
      <c r="C61" s="431"/>
      <c r="D61" s="197" t="str">
        <f t="shared" ref="D61:D81" si="5">IF(B61&lt;&gt;"",IF(SUM(C61)&lt;&gt;0,"是","否"),"是")</f>
        <v>否</v>
      </c>
      <c r="H61">
        <f t="shared" si="4"/>
        <v>0</v>
      </c>
      <c r="I61">
        <v>0</v>
      </c>
      <c r="J61">
        <v>0</v>
      </c>
    </row>
    <row r="62" ht="30" hidden="1" customHeight="1" spans="1:10">
      <c r="A62" s="424">
        <v>51104</v>
      </c>
      <c r="B62" s="430" t="s">
        <v>1956</v>
      </c>
      <c r="C62" s="431"/>
      <c r="D62" s="197" t="str">
        <f t="shared" si="5"/>
        <v>否</v>
      </c>
      <c r="H62">
        <f t="shared" si="4"/>
        <v>0</v>
      </c>
      <c r="I62">
        <v>0</v>
      </c>
      <c r="J62">
        <v>0</v>
      </c>
    </row>
    <row r="63" ht="30" hidden="1" customHeight="1" spans="1:10">
      <c r="A63" s="427">
        <v>512</v>
      </c>
      <c r="B63" s="428" t="s">
        <v>137</v>
      </c>
      <c r="C63" s="434">
        <f>SUM(C64:C65)</f>
        <v>0</v>
      </c>
      <c r="D63" s="197" t="str">
        <f t="shared" si="5"/>
        <v>否</v>
      </c>
      <c r="H63">
        <f t="shared" si="4"/>
        <v>0</v>
      </c>
      <c r="I63">
        <v>0</v>
      </c>
      <c r="J63">
        <v>0</v>
      </c>
    </row>
    <row r="64" ht="30" hidden="1" customHeight="1" spans="1:10">
      <c r="A64" s="424">
        <v>51201</v>
      </c>
      <c r="B64" s="430" t="s">
        <v>1957</v>
      </c>
      <c r="C64" s="431"/>
      <c r="D64" s="197" t="str">
        <f t="shared" si="5"/>
        <v>否</v>
      </c>
      <c r="H64">
        <f t="shared" si="4"/>
        <v>0</v>
      </c>
      <c r="I64">
        <v>0</v>
      </c>
      <c r="J64">
        <v>0</v>
      </c>
    </row>
    <row r="65" ht="30" hidden="1" customHeight="1" spans="1:10">
      <c r="A65" s="424">
        <v>51202</v>
      </c>
      <c r="B65" s="430" t="s">
        <v>1958</v>
      </c>
      <c r="C65" s="431"/>
      <c r="D65" s="197" t="str">
        <f t="shared" si="5"/>
        <v>否</v>
      </c>
      <c r="H65">
        <f t="shared" si="4"/>
        <v>0</v>
      </c>
      <c r="I65">
        <v>0</v>
      </c>
      <c r="J65">
        <v>0</v>
      </c>
    </row>
    <row r="66" ht="30" hidden="1" customHeight="1" spans="1:10">
      <c r="A66" s="427">
        <v>513</v>
      </c>
      <c r="B66" s="428" t="s">
        <v>132</v>
      </c>
      <c r="C66" s="434">
        <f>SUM(C67:C72)</f>
        <v>0</v>
      </c>
      <c r="D66" s="197" t="str">
        <f t="shared" si="5"/>
        <v>否</v>
      </c>
      <c r="H66">
        <f t="shared" si="4"/>
        <v>0</v>
      </c>
      <c r="I66">
        <v>0</v>
      </c>
      <c r="J66">
        <v>0</v>
      </c>
    </row>
    <row r="67" ht="30" hidden="1" customHeight="1" spans="1:10">
      <c r="A67" s="424">
        <v>51301</v>
      </c>
      <c r="B67" s="430" t="s">
        <v>1959</v>
      </c>
      <c r="C67" s="431"/>
      <c r="D67" s="197" t="str">
        <f t="shared" si="5"/>
        <v>否</v>
      </c>
      <c r="H67">
        <f t="shared" si="4"/>
        <v>0</v>
      </c>
      <c r="I67">
        <v>0</v>
      </c>
      <c r="J67">
        <v>0</v>
      </c>
    </row>
    <row r="68" ht="30" hidden="1" customHeight="1" spans="1:10">
      <c r="A68" s="424">
        <v>51302</v>
      </c>
      <c r="B68" s="430" t="s">
        <v>1960</v>
      </c>
      <c r="C68" s="431"/>
      <c r="D68" s="197" t="str">
        <f t="shared" si="5"/>
        <v>否</v>
      </c>
      <c r="H68">
        <f t="shared" si="4"/>
        <v>0</v>
      </c>
      <c r="I68">
        <v>0</v>
      </c>
      <c r="J68">
        <v>0</v>
      </c>
    </row>
    <row r="69" ht="30" hidden="1" customHeight="1" spans="1:10">
      <c r="A69" s="424">
        <v>51303</v>
      </c>
      <c r="B69" s="430" t="s">
        <v>1961</v>
      </c>
      <c r="C69" s="431"/>
      <c r="D69" s="197" t="str">
        <f t="shared" si="5"/>
        <v>否</v>
      </c>
      <c r="H69">
        <f t="shared" si="4"/>
        <v>0</v>
      </c>
      <c r="I69">
        <v>0</v>
      </c>
      <c r="J69">
        <v>0</v>
      </c>
    </row>
    <row r="70" ht="30" hidden="1" customHeight="1" spans="1:10">
      <c r="A70" s="424">
        <v>51304</v>
      </c>
      <c r="B70" s="430" t="s">
        <v>1962</v>
      </c>
      <c r="C70" s="431"/>
      <c r="D70" s="197" t="str">
        <f t="shared" si="5"/>
        <v>否</v>
      </c>
      <c r="H70">
        <f t="shared" si="4"/>
        <v>0</v>
      </c>
      <c r="I70">
        <v>0</v>
      </c>
      <c r="J70">
        <v>0</v>
      </c>
    </row>
    <row r="71" ht="30" hidden="1" customHeight="1" spans="1:10">
      <c r="A71" s="424">
        <v>51305</v>
      </c>
      <c r="B71" s="430" t="s">
        <v>1963</v>
      </c>
      <c r="C71" s="431"/>
      <c r="D71" s="197" t="str">
        <f t="shared" si="5"/>
        <v>否</v>
      </c>
      <c r="H71">
        <f t="shared" si="4"/>
        <v>0</v>
      </c>
      <c r="I71">
        <v>0</v>
      </c>
      <c r="J71">
        <v>0</v>
      </c>
    </row>
    <row r="72" ht="30" hidden="1" customHeight="1" spans="1:10">
      <c r="A72" s="424">
        <v>51306</v>
      </c>
      <c r="B72" s="430" t="s">
        <v>1964</v>
      </c>
      <c r="C72" s="431"/>
      <c r="D72" s="197" t="str">
        <f t="shared" si="5"/>
        <v>否</v>
      </c>
      <c r="H72">
        <f t="shared" si="4"/>
        <v>0</v>
      </c>
      <c r="I72">
        <v>0</v>
      </c>
      <c r="J72">
        <v>0</v>
      </c>
    </row>
    <row r="73" ht="30" hidden="1" customHeight="1" spans="1:10">
      <c r="A73" s="427">
        <v>514</v>
      </c>
      <c r="B73" s="428" t="s">
        <v>1965</v>
      </c>
      <c r="C73" s="434">
        <f>SUM(C74:C75)</f>
        <v>0</v>
      </c>
      <c r="D73" s="197" t="str">
        <f t="shared" si="5"/>
        <v>否</v>
      </c>
      <c r="H73">
        <f t="shared" si="4"/>
        <v>0</v>
      </c>
      <c r="I73">
        <v>0</v>
      </c>
      <c r="J73">
        <v>0</v>
      </c>
    </row>
    <row r="74" ht="30" hidden="1" customHeight="1" spans="1:10">
      <c r="A74" s="424">
        <v>51401</v>
      </c>
      <c r="B74" s="430" t="s">
        <v>1966</v>
      </c>
      <c r="C74" s="431"/>
      <c r="D74" s="197" t="str">
        <f t="shared" si="5"/>
        <v>否</v>
      </c>
      <c r="H74">
        <f t="shared" si="4"/>
        <v>0</v>
      </c>
      <c r="I74">
        <v>0</v>
      </c>
      <c r="J74">
        <v>0</v>
      </c>
    </row>
    <row r="75" ht="30" hidden="1" customHeight="1" spans="1:10">
      <c r="A75" s="424">
        <v>51402</v>
      </c>
      <c r="B75" s="430" t="s">
        <v>1967</v>
      </c>
      <c r="C75" s="431"/>
      <c r="D75" s="197" t="str">
        <f t="shared" si="5"/>
        <v>否</v>
      </c>
      <c r="H75">
        <f t="shared" si="4"/>
        <v>0</v>
      </c>
      <c r="I75">
        <v>0</v>
      </c>
      <c r="J75">
        <v>0</v>
      </c>
    </row>
    <row r="76" ht="30" hidden="1" customHeight="1" spans="1:10">
      <c r="A76" s="427">
        <v>599</v>
      </c>
      <c r="B76" s="428" t="s">
        <v>1968</v>
      </c>
      <c r="C76" s="434">
        <f>SUM(C77:C80)</f>
        <v>0</v>
      </c>
      <c r="D76" s="197" t="str">
        <f t="shared" si="5"/>
        <v>否</v>
      </c>
      <c r="H76">
        <f t="shared" si="4"/>
        <v>0</v>
      </c>
      <c r="I76">
        <v>0</v>
      </c>
      <c r="J76">
        <v>0</v>
      </c>
    </row>
    <row r="77" ht="30" hidden="1" customHeight="1" spans="1:10">
      <c r="A77" s="424">
        <v>59906</v>
      </c>
      <c r="B77" s="430" t="s">
        <v>1969</v>
      </c>
      <c r="C77" s="431"/>
      <c r="D77" s="197" t="str">
        <f t="shared" si="5"/>
        <v>否</v>
      </c>
      <c r="H77">
        <f t="shared" si="4"/>
        <v>0</v>
      </c>
      <c r="I77">
        <v>0</v>
      </c>
      <c r="J77">
        <v>0</v>
      </c>
    </row>
    <row r="78" ht="30" hidden="1" customHeight="1" spans="1:10">
      <c r="A78" s="424">
        <v>59907</v>
      </c>
      <c r="B78" s="430" t="s">
        <v>1970</v>
      </c>
      <c r="C78" s="431"/>
      <c r="D78" s="197" t="str">
        <f t="shared" si="5"/>
        <v>否</v>
      </c>
      <c r="H78">
        <f t="shared" si="4"/>
        <v>0</v>
      </c>
      <c r="I78">
        <v>0</v>
      </c>
      <c r="J78">
        <v>0</v>
      </c>
    </row>
    <row r="79" ht="30" hidden="1" customHeight="1" spans="1:10">
      <c r="A79" s="424">
        <v>59908</v>
      </c>
      <c r="B79" s="430" t="s">
        <v>1971</v>
      </c>
      <c r="C79" s="431">
        <v>0</v>
      </c>
      <c r="D79" s="197" t="str">
        <f t="shared" si="5"/>
        <v>否</v>
      </c>
      <c r="H79">
        <f t="shared" si="4"/>
        <v>0</v>
      </c>
      <c r="I79">
        <v>0</v>
      </c>
      <c r="J79">
        <v>0</v>
      </c>
    </row>
    <row r="80" ht="30" hidden="1" customHeight="1" spans="1:10">
      <c r="A80" s="424">
        <v>59999</v>
      </c>
      <c r="B80" s="430" t="s">
        <v>1972</v>
      </c>
      <c r="C80" s="431"/>
      <c r="D80" s="197" t="str">
        <f t="shared" si="5"/>
        <v>否</v>
      </c>
      <c r="H80">
        <f t="shared" si="4"/>
        <v>0</v>
      </c>
      <c r="I80">
        <v>0</v>
      </c>
      <c r="J80">
        <v>0</v>
      </c>
    </row>
    <row r="81" ht="30" customHeight="1" spans="1:10">
      <c r="A81" s="424"/>
      <c r="B81" s="435" t="s">
        <v>1903</v>
      </c>
      <c r="C81" s="429">
        <f>SUM(C4,C9,C19,C27,C34,C38,C41,C45,C48,C54,C58,C63,C66,C73,C76)</f>
        <v>169797</v>
      </c>
      <c r="D81" s="197" t="str">
        <f t="shared" si="5"/>
        <v>是</v>
      </c>
      <c r="H81">
        <f t="shared" si="4"/>
        <v>0</v>
      </c>
      <c r="I81">
        <v>0</v>
      </c>
      <c r="J81">
        <v>0</v>
      </c>
    </row>
    <row r="82" spans="3:3">
      <c r="C82" s="436"/>
    </row>
    <row r="83" spans="3:3">
      <c r="C83" s="436"/>
    </row>
    <row r="84" spans="3:3">
      <c r="C84" s="436"/>
    </row>
    <row r="85" spans="3:3">
      <c r="C85" s="436"/>
    </row>
  </sheetData>
  <autoFilter ref="A3:G81">
    <filterColumn colId="3">
      <customFilters>
        <customFilter operator="equal" val="是"/>
      </customFilters>
    </filterColumn>
    <extLst/>
  </autoFilter>
  <mergeCells count="1">
    <mergeCell ref="B1:C1"/>
  </mergeCells>
  <conditionalFormatting sqref="D4:D83">
    <cfRule type="cellIs" dxfId="5"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3">
    <tabColor theme="9" tint="0.4"/>
  </sheetPr>
  <dimension ref="A1:G85"/>
  <sheetViews>
    <sheetView showZeros="0" zoomScale="70" zoomScaleNormal="70" workbookViewId="0">
      <selection activeCell="D39" sqref="D39"/>
    </sheetView>
  </sheetViews>
  <sheetFormatPr defaultColWidth="9" defaultRowHeight="17.4" outlineLevelCol="6"/>
  <cols>
    <col min="1" max="1" width="20.6296296296296" style="417" customWidth="1"/>
    <col min="2" max="2" width="62.7037037037037" customWidth="1"/>
    <col min="3" max="3" width="53.8055555555556" customWidth="1"/>
    <col min="4" max="4" width="9" style="299"/>
    <col min="5" max="5" width="12.8888888888889" customWidth="1"/>
  </cols>
  <sheetData>
    <row r="1" ht="64" customHeight="1" spans="2:7">
      <c r="B1" s="418" t="s">
        <v>1973</v>
      </c>
      <c r="C1" s="419"/>
      <c r="D1" s="420"/>
      <c r="E1" s="421"/>
      <c r="F1" s="421"/>
      <c r="G1" s="421"/>
    </row>
    <row r="2" ht="20.1" customHeight="1" spans="2:3">
      <c r="B2" s="422" t="s">
        <v>1974</v>
      </c>
      <c r="C2" s="423" t="s">
        <v>2</v>
      </c>
    </row>
    <row r="3" ht="45" customHeight="1" spans="1:4">
      <c r="A3" s="424" t="s">
        <v>1809</v>
      </c>
      <c r="B3" s="425" t="s">
        <v>1810</v>
      </c>
      <c r="C3" s="426" t="s">
        <v>1637</v>
      </c>
      <c r="D3" s="306" t="s">
        <v>8</v>
      </c>
    </row>
    <row r="4" ht="30" customHeight="1" spans="1:4">
      <c r="A4" s="427">
        <v>501</v>
      </c>
      <c r="B4" s="428" t="s">
        <v>1908</v>
      </c>
      <c r="C4" s="429">
        <f>SUM(C5:C8)</f>
        <v>47073</v>
      </c>
      <c r="D4" s="197" t="str">
        <f t="shared" ref="D4:D67" si="0">IF(B4&lt;&gt;"",IF(SUM(C4)&lt;&gt;0,"是","否"),"是")</f>
        <v>是</v>
      </c>
    </row>
    <row r="5" ht="30" customHeight="1" spans="1:4">
      <c r="A5" s="424">
        <v>50101</v>
      </c>
      <c r="B5" s="430" t="s">
        <v>1909</v>
      </c>
      <c r="C5" s="431">
        <v>32069</v>
      </c>
      <c r="D5" s="197" t="str">
        <f t="shared" si="0"/>
        <v>是</v>
      </c>
    </row>
    <row r="6" ht="30" customHeight="1" spans="1:4">
      <c r="A6" s="424">
        <v>50102</v>
      </c>
      <c r="B6" s="430" t="s">
        <v>1910</v>
      </c>
      <c r="C6" s="431">
        <v>8545</v>
      </c>
      <c r="D6" s="197" t="str">
        <f t="shared" si="0"/>
        <v>是</v>
      </c>
    </row>
    <row r="7" ht="30" customHeight="1" spans="1:4">
      <c r="A7" s="424">
        <v>50103</v>
      </c>
      <c r="B7" s="430" t="s">
        <v>1831</v>
      </c>
      <c r="C7" s="431">
        <v>2828</v>
      </c>
      <c r="D7" s="197" t="str">
        <f t="shared" si="0"/>
        <v>是</v>
      </c>
    </row>
    <row r="8" ht="30" customHeight="1" spans="1:4">
      <c r="A8" s="424">
        <v>50199</v>
      </c>
      <c r="B8" s="430" t="s">
        <v>1833</v>
      </c>
      <c r="C8" s="431">
        <v>3631</v>
      </c>
      <c r="D8" s="197" t="str">
        <f t="shared" si="0"/>
        <v>是</v>
      </c>
    </row>
    <row r="9" ht="30" customHeight="1" spans="1:4">
      <c r="A9" s="427">
        <v>502</v>
      </c>
      <c r="B9" s="428" t="s">
        <v>1911</v>
      </c>
      <c r="C9" s="429">
        <f>SUM(C10:C18)</f>
        <v>6295</v>
      </c>
      <c r="D9" s="197" t="str">
        <f t="shared" si="0"/>
        <v>是</v>
      </c>
    </row>
    <row r="10" ht="30" customHeight="1" spans="1:4">
      <c r="A10" s="432" t="s">
        <v>1912</v>
      </c>
      <c r="B10" s="433" t="s">
        <v>1913</v>
      </c>
      <c r="C10" s="431">
        <v>3598</v>
      </c>
      <c r="D10" s="197" t="str">
        <f t="shared" si="0"/>
        <v>是</v>
      </c>
    </row>
    <row r="11" ht="30" customHeight="1" spans="1:4">
      <c r="A11" s="432" t="s">
        <v>1914</v>
      </c>
      <c r="B11" s="433" t="s">
        <v>1860</v>
      </c>
      <c r="C11" s="431">
        <v>12</v>
      </c>
      <c r="D11" s="197" t="str">
        <f t="shared" si="0"/>
        <v>是</v>
      </c>
    </row>
    <row r="12" ht="30" customHeight="1" spans="1:4">
      <c r="A12" s="432" t="s">
        <v>1915</v>
      </c>
      <c r="B12" s="433" t="s">
        <v>1862</v>
      </c>
      <c r="C12" s="431">
        <v>12</v>
      </c>
      <c r="D12" s="197" t="str">
        <f t="shared" si="0"/>
        <v>是</v>
      </c>
    </row>
    <row r="13" ht="30" hidden="1" customHeight="1" spans="1:4">
      <c r="A13" s="432" t="s">
        <v>1916</v>
      </c>
      <c r="B13" s="433" t="s">
        <v>1873</v>
      </c>
      <c r="C13" s="431">
        <v>0</v>
      </c>
      <c r="D13" s="197" t="str">
        <f t="shared" si="0"/>
        <v>否</v>
      </c>
    </row>
    <row r="14" ht="30" customHeight="1" spans="1:4">
      <c r="A14" s="432" t="s">
        <v>1917</v>
      </c>
      <c r="B14" s="433" t="s">
        <v>1864</v>
      </c>
      <c r="C14" s="431">
        <v>36</v>
      </c>
      <c r="D14" s="197" t="str">
        <f t="shared" si="0"/>
        <v>是</v>
      </c>
    </row>
    <row r="15" ht="30" hidden="1" customHeight="1" spans="1:4">
      <c r="A15" s="432" t="s">
        <v>1918</v>
      </c>
      <c r="B15" s="433" t="s">
        <v>1854</v>
      </c>
      <c r="C15" s="431">
        <v>0</v>
      </c>
      <c r="D15" s="197" t="str">
        <f t="shared" si="0"/>
        <v>否</v>
      </c>
    </row>
    <row r="16" ht="30" customHeight="1" spans="1:4">
      <c r="A16" s="432" t="s">
        <v>1919</v>
      </c>
      <c r="B16" s="433" t="s">
        <v>1879</v>
      </c>
      <c r="C16" s="431">
        <v>506</v>
      </c>
      <c r="D16" s="197" t="str">
        <f t="shared" si="0"/>
        <v>是</v>
      </c>
    </row>
    <row r="17" ht="30" customHeight="1" spans="1:4">
      <c r="A17" s="432" t="s">
        <v>1920</v>
      </c>
      <c r="B17" s="433" t="s">
        <v>1856</v>
      </c>
      <c r="C17" s="431">
        <v>150</v>
      </c>
      <c r="D17" s="197" t="str">
        <f t="shared" si="0"/>
        <v>是</v>
      </c>
    </row>
    <row r="18" ht="30" customHeight="1" spans="1:4">
      <c r="A18" s="432" t="s">
        <v>1921</v>
      </c>
      <c r="B18" s="433" t="s">
        <v>1883</v>
      </c>
      <c r="C18" s="431">
        <v>1981</v>
      </c>
      <c r="D18" s="197" t="str">
        <f t="shared" si="0"/>
        <v>是</v>
      </c>
    </row>
    <row r="19" ht="30" hidden="1" customHeight="1" spans="1:4">
      <c r="A19" s="427">
        <v>503</v>
      </c>
      <c r="B19" s="428" t="s">
        <v>1922</v>
      </c>
      <c r="C19" s="429">
        <f>SUM(C20:C26)</f>
        <v>0</v>
      </c>
      <c r="D19" s="197" t="str">
        <f t="shared" si="0"/>
        <v>否</v>
      </c>
    </row>
    <row r="20" ht="30" hidden="1" customHeight="1" spans="1:4">
      <c r="A20" s="424">
        <v>50301</v>
      </c>
      <c r="B20" s="430" t="s">
        <v>1923</v>
      </c>
      <c r="C20" s="431">
        <v>0</v>
      </c>
      <c r="D20" s="197" t="str">
        <f t="shared" si="0"/>
        <v>否</v>
      </c>
    </row>
    <row r="21" ht="30" hidden="1" customHeight="1" spans="1:4">
      <c r="A21" s="424">
        <v>50302</v>
      </c>
      <c r="B21" s="430" t="s">
        <v>1439</v>
      </c>
      <c r="C21" s="431">
        <v>0</v>
      </c>
      <c r="D21" s="197" t="str">
        <f t="shared" si="0"/>
        <v>否</v>
      </c>
    </row>
    <row r="22" ht="30" hidden="1" customHeight="1" spans="1:4">
      <c r="A22" s="424">
        <v>50303</v>
      </c>
      <c r="B22" s="430" t="s">
        <v>1924</v>
      </c>
      <c r="C22" s="431">
        <v>0</v>
      </c>
      <c r="D22" s="197" t="str">
        <f t="shared" si="0"/>
        <v>否</v>
      </c>
    </row>
    <row r="23" ht="30" hidden="1" customHeight="1" spans="1:4">
      <c r="A23" s="424">
        <v>50305</v>
      </c>
      <c r="B23" s="430" t="s">
        <v>1925</v>
      </c>
      <c r="C23" s="431">
        <v>0</v>
      </c>
      <c r="D23" s="197" t="str">
        <f t="shared" si="0"/>
        <v>否</v>
      </c>
    </row>
    <row r="24" ht="30" hidden="1" customHeight="1" spans="1:4">
      <c r="A24" s="424">
        <v>50306</v>
      </c>
      <c r="B24" s="430" t="s">
        <v>1926</v>
      </c>
      <c r="C24" s="431">
        <v>0</v>
      </c>
      <c r="D24" s="197" t="str">
        <f t="shared" si="0"/>
        <v>否</v>
      </c>
    </row>
    <row r="25" ht="30" hidden="1" customHeight="1" spans="1:4">
      <c r="A25" s="424">
        <v>50307</v>
      </c>
      <c r="B25" s="430" t="s">
        <v>1927</v>
      </c>
      <c r="C25" s="431">
        <v>0</v>
      </c>
      <c r="D25" s="197" t="str">
        <f t="shared" si="0"/>
        <v>否</v>
      </c>
    </row>
    <row r="26" ht="30" hidden="1" customHeight="1" spans="1:4">
      <c r="A26" s="424">
        <v>50399</v>
      </c>
      <c r="B26" s="430" t="s">
        <v>1928</v>
      </c>
      <c r="C26" s="431">
        <v>0</v>
      </c>
      <c r="D26" s="197" t="str">
        <f t="shared" si="0"/>
        <v>否</v>
      </c>
    </row>
    <row r="27" ht="30" hidden="1" customHeight="1" spans="1:4">
      <c r="A27" s="427">
        <v>504</v>
      </c>
      <c r="B27" s="428" t="s">
        <v>1929</v>
      </c>
      <c r="C27" s="429">
        <f>SUM(C28:C33)</f>
        <v>0</v>
      </c>
      <c r="D27" s="197" t="str">
        <f t="shared" si="0"/>
        <v>否</v>
      </c>
    </row>
    <row r="28" ht="30" hidden="1" customHeight="1" spans="1:4">
      <c r="A28" s="424">
        <v>50401</v>
      </c>
      <c r="B28" s="430" t="s">
        <v>1923</v>
      </c>
      <c r="C28" s="431">
        <v>0</v>
      </c>
      <c r="D28" s="197" t="str">
        <f t="shared" si="0"/>
        <v>否</v>
      </c>
    </row>
    <row r="29" ht="30" hidden="1" customHeight="1" spans="1:4">
      <c r="A29" s="424">
        <v>50402</v>
      </c>
      <c r="B29" s="430" t="s">
        <v>1439</v>
      </c>
      <c r="C29" s="431">
        <v>0</v>
      </c>
      <c r="D29" s="197" t="str">
        <f t="shared" si="0"/>
        <v>否</v>
      </c>
    </row>
    <row r="30" ht="30" hidden="1" customHeight="1" spans="1:4">
      <c r="A30" s="424">
        <v>50403</v>
      </c>
      <c r="B30" s="430" t="s">
        <v>1924</v>
      </c>
      <c r="C30" s="431">
        <v>0</v>
      </c>
      <c r="D30" s="197" t="str">
        <f t="shared" si="0"/>
        <v>否</v>
      </c>
    </row>
    <row r="31" ht="30" hidden="1" customHeight="1" spans="1:7">
      <c r="A31" s="424">
        <v>50404</v>
      </c>
      <c r="B31" s="430" t="s">
        <v>1926</v>
      </c>
      <c r="C31" s="431">
        <v>0</v>
      </c>
      <c r="D31" s="197" t="str">
        <f t="shared" si="0"/>
        <v>否</v>
      </c>
      <c r="G31" s="314"/>
    </row>
    <row r="32" ht="30" hidden="1" customHeight="1" spans="1:4">
      <c r="A32" s="424">
        <v>50405</v>
      </c>
      <c r="B32" s="430" t="s">
        <v>1927</v>
      </c>
      <c r="C32" s="431">
        <v>0</v>
      </c>
      <c r="D32" s="197" t="str">
        <f t="shared" si="0"/>
        <v>否</v>
      </c>
    </row>
    <row r="33" ht="30" hidden="1" customHeight="1" spans="1:4">
      <c r="A33" s="424">
        <v>50499</v>
      </c>
      <c r="B33" s="430" t="s">
        <v>1928</v>
      </c>
      <c r="C33" s="431">
        <v>0</v>
      </c>
      <c r="D33" s="197" t="str">
        <f t="shared" si="0"/>
        <v>否</v>
      </c>
    </row>
    <row r="34" ht="30" customHeight="1" spans="1:4">
      <c r="A34" s="427">
        <v>505</v>
      </c>
      <c r="B34" s="428" t="s">
        <v>1930</v>
      </c>
      <c r="C34" s="434">
        <f>SUM(C35:C37)</f>
        <v>95710</v>
      </c>
      <c r="D34" s="197" t="str">
        <f t="shared" si="0"/>
        <v>是</v>
      </c>
    </row>
    <row r="35" ht="30" customHeight="1" spans="1:4">
      <c r="A35" s="424">
        <v>50501</v>
      </c>
      <c r="B35" s="430" t="s">
        <v>1931</v>
      </c>
      <c r="C35" s="431">
        <v>93556</v>
      </c>
      <c r="D35" s="197" t="str">
        <f t="shared" si="0"/>
        <v>是</v>
      </c>
    </row>
    <row r="36" ht="30" customHeight="1" spans="1:4">
      <c r="A36" s="424">
        <v>50502</v>
      </c>
      <c r="B36" s="430" t="s">
        <v>1932</v>
      </c>
      <c r="C36" s="431">
        <v>2154</v>
      </c>
      <c r="D36" s="197" t="str">
        <f t="shared" si="0"/>
        <v>是</v>
      </c>
    </row>
    <row r="37" ht="30" hidden="1" customHeight="1" spans="1:4">
      <c r="A37" s="424">
        <v>50599</v>
      </c>
      <c r="B37" s="430" t="s">
        <v>1933</v>
      </c>
      <c r="C37" s="431">
        <v>0</v>
      </c>
      <c r="D37" s="197" t="str">
        <f t="shared" si="0"/>
        <v>否</v>
      </c>
    </row>
    <row r="38" ht="30" hidden="1" customHeight="1" spans="1:4">
      <c r="A38" s="427">
        <v>506</v>
      </c>
      <c r="B38" s="428" t="s">
        <v>1934</v>
      </c>
      <c r="C38" s="434">
        <f>SUM(C39:C40)</f>
        <v>0</v>
      </c>
      <c r="D38" s="197" t="str">
        <f t="shared" si="0"/>
        <v>否</v>
      </c>
    </row>
    <row r="39" ht="30" hidden="1" customHeight="1" spans="1:4">
      <c r="A39" s="424">
        <v>50601</v>
      </c>
      <c r="B39" s="430" t="s">
        <v>1935</v>
      </c>
      <c r="C39" s="431">
        <v>0</v>
      </c>
      <c r="D39" s="197" t="str">
        <f t="shared" si="0"/>
        <v>否</v>
      </c>
    </row>
    <row r="40" ht="30" hidden="1" customHeight="1" spans="1:4">
      <c r="A40" s="424">
        <v>50602</v>
      </c>
      <c r="B40" s="430" t="s">
        <v>1936</v>
      </c>
      <c r="C40" s="431">
        <v>0</v>
      </c>
      <c r="D40" s="197" t="str">
        <f t="shared" si="0"/>
        <v>否</v>
      </c>
    </row>
    <row r="41" ht="30" hidden="1" customHeight="1" spans="1:4">
      <c r="A41" s="427">
        <v>507</v>
      </c>
      <c r="B41" s="428" t="s">
        <v>1937</v>
      </c>
      <c r="C41" s="434">
        <f>SUM(C42:C44)</f>
        <v>0</v>
      </c>
      <c r="D41" s="197" t="str">
        <f t="shared" si="0"/>
        <v>否</v>
      </c>
    </row>
    <row r="42" ht="30" hidden="1" customHeight="1" spans="1:4">
      <c r="A42" s="424">
        <v>50701</v>
      </c>
      <c r="B42" s="430" t="s">
        <v>1938</v>
      </c>
      <c r="C42" s="431">
        <v>0</v>
      </c>
      <c r="D42" s="197" t="str">
        <f t="shared" si="0"/>
        <v>否</v>
      </c>
    </row>
    <row r="43" ht="30" hidden="1" customHeight="1" spans="1:4">
      <c r="A43" s="424">
        <v>50702</v>
      </c>
      <c r="B43" s="430" t="s">
        <v>1939</v>
      </c>
      <c r="C43" s="431">
        <v>0</v>
      </c>
      <c r="D43" s="197" t="str">
        <f t="shared" si="0"/>
        <v>否</v>
      </c>
    </row>
    <row r="44" ht="30" hidden="1" customHeight="1" spans="1:4">
      <c r="A44" s="424">
        <v>50799</v>
      </c>
      <c r="B44" s="430" t="s">
        <v>1940</v>
      </c>
      <c r="C44" s="431">
        <v>0</v>
      </c>
      <c r="D44" s="197" t="str">
        <f t="shared" si="0"/>
        <v>否</v>
      </c>
    </row>
    <row r="45" ht="30" hidden="1" customHeight="1" spans="1:4">
      <c r="A45" s="427">
        <v>508</v>
      </c>
      <c r="B45" s="428" t="s">
        <v>1941</v>
      </c>
      <c r="C45" s="434">
        <f>SUM(C46:C47)</f>
        <v>0</v>
      </c>
      <c r="D45" s="197" t="str">
        <f t="shared" si="0"/>
        <v>否</v>
      </c>
    </row>
    <row r="46" ht="30" hidden="1" customHeight="1" spans="1:4">
      <c r="A46" s="424">
        <v>50801</v>
      </c>
      <c r="B46" s="430" t="s">
        <v>1942</v>
      </c>
      <c r="C46" s="431">
        <v>0</v>
      </c>
      <c r="D46" s="197" t="str">
        <f t="shared" si="0"/>
        <v>否</v>
      </c>
    </row>
    <row r="47" ht="30" hidden="1" customHeight="1" spans="1:4">
      <c r="A47" s="424">
        <v>50802</v>
      </c>
      <c r="B47" s="430" t="s">
        <v>1943</v>
      </c>
      <c r="C47" s="431">
        <v>0</v>
      </c>
      <c r="D47" s="197" t="str">
        <f t="shared" si="0"/>
        <v>否</v>
      </c>
    </row>
    <row r="48" ht="30" customHeight="1" spans="1:4">
      <c r="A48" s="427">
        <v>509</v>
      </c>
      <c r="B48" s="428" t="s">
        <v>1884</v>
      </c>
      <c r="C48" s="434">
        <f>SUM(C49:C53)</f>
        <v>20719</v>
      </c>
      <c r="D48" s="197" t="str">
        <f t="shared" si="0"/>
        <v>是</v>
      </c>
    </row>
    <row r="49" ht="30" customHeight="1" spans="1:4">
      <c r="A49" s="424">
        <v>50901</v>
      </c>
      <c r="B49" s="430" t="s">
        <v>1944</v>
      </c>
      <c r="C49" s="431">
        <v>15728</v>
      </c>
      <c r="D49" s="197" t="str">
        <f t="shared" si="0"/>
        <v>是</v>
      </c>
    </row>
    <row r="50" ht="30" hidden="1" customHeight="1" spans="1:4">
      <c r="A50" s="424">
        <v>50902</v>
      </c>
      <c r="B50" s="430" t="s">
        <v>1897</v>
      </c>
      <c r="C50" s="431">
        <v>0</v>
      </c>
      <c r="D50" s="197" t="str">
        <f t="shared" si="0"/>
        <v>否</v>
      </c>
    </row>
    <row r="51" ht="30" hidden="1" customHeight="1" spans="1:4">
      <c r="A51" s="424">
        <v>50903</v>
      </c>
      <c r="B51" s="430" t="s">
        <v>1945</v>
      </c>
      <c r="C51" s="431">
        <v>0</v>
      </c>
      <c r="D51" s="197" t="str">
        <f t="shared" si="0"/>
        <v>否</v>
      </c>
    </row>
    <row r="52" ht="30" customHeight="1" spans="1:4">
      <c r="A52" s="424">
        <v>50905</v>
      </c>
      <c r="B52" s="430" t="s">
        <v>1946</v>
      </c>
      <c r="C52" s="431">
        <v>4929</v>
      </c>
      <c r="D52" s="197" t="str">
        <f t="shared" si="0"/>
        <v>是</v>
      </c>
    </row>
    <row r="53" ht="30" customHeight="1" spans="1:4">
      <c r="A53" s="424">
        <v>50999</v>
      </c>
      <c r="B53" s="430" t="s">
        <v>1947</v>
      </c>
      <c r="C53" s="431">
        <v>62</v>
      </c>
      <c r="D53" s="197" t="str">
        <f t="shared" si="0"/>
        <v>是</v>
      </c>
    </row>
    <row r="54" ht="30" hidden="1" customHeight="1" spans="1:4">
      <c r="A54" s="427">
        <v>510</v>
      </c>
      <c r="B54" s="428" t="s">
        <v>1948</v>
      </c>
      <c r="C54" s="434">
        <f>SUM(C55:C57)</f>
        <v>0</v>
      </c>
      <c r="D54" s="197" t="str">
        <f t="shared" si="0"/>
        <v>否</v>
      </c>
    </row>
    <row r="55" ht="30" hidden="1" customHeight="1" spans="1:4">
      <c r="A55" s="424">
        <v>51002</v>
      </c>
      <c r="B55" s="430" t="s">
        <v>1949</v>
      </c>
      <c r="C55" s="431"/>
      <c r="D55" s="197" t="str">
        <f t="shared" si="0"/>
        <v>否</v>
      </c>
    </row>
    <row r="56" ht="30" hidden="1" customHeight="1" spans="1:4">
      <c r="A56" s="424">
        <v>51003</v>
      </c>
      <c r="B56" s="430" t="s">
        <v>1950</v>
      </c>
      <c r="C56" s="431"/>
      <c r="D56" s="197" t="str">
        <f t="shared" si="0"/>
        <v>否</v>
      </c>
    </row>
    <row r="57" ht="30" hidden="1" customHeight="1" spans="1:4">
      <c r="A57" s="424">
        <v>51004</v>
      </c>
      <c r="B57" s="430" t="s">
        <v>1951</v>
      </c>
      <c r="C57" s="431"/>
      <c r="D57" s="197" t="str">
        <f t="shared" si="0"/>
        <v>否</v>
      </c>
    </row>
    <row r="58" ht="30" hidden="1" customHeight="1" spans="1:4">
      <c r="A58" s="427">
        <v>511</v>
      </c>
      <c r="B58" s="428" t="s">
        <v>1952</v>
      </c>
      <c r="C58" s="434">
        <f>SUM(C59:C62)</f>
        <v>0</v>
      </c>
      <c r="D58" s="197" t="str">
        <f t="shared" si="0"/>
        <v>否</v>
      </c>
    </row>
    <row r="59" ht="30" hidden="1" customHeight="1" spans="1:4">
      <c r="A59" s="424">
        <v>51101</v>
      </c>
      <c r="B59" s="430" t="s">
        <v>1953</v>
      </c>
      <c r="C59" s="431"/>
      <c r="D59" s="197" t="str">
        <f t="shared" si="0"/>
        <v>否</v>
      </c>
    </row>
    <row r="60" ht="30" hidden="1" customHeight="1" spans="1:4">
      <c r="A60" s="424">
        <v>51102</v>
      </c>
      <c r="B60" s="430" t="s">
        <v>1954</v>
      </c>
      <c r="C60" s="431"/>
      <c r="D60" s="197" t="str">
        <f t="shared" si="0"/>
        <v>否</v>
      </c>
    </row>
    <row r="61" ht="30" hidden="1" customHeight="1" spans="1:4">
      <c r="A61" s="424">
        <v>51103</v>
      </c>
      <c r="B61" s="430" t="s">
        <v>1955</v>
      </c>
      <c r="C61" s="431"/>
      <c r="D61" s="197" t="str">
        <f t="shared" si="0"/>
        <v>否</v>
      </c>
    </row>
    <row r="62" ht="30" hidden="1" customHeight="1" spans="1:4">
      <c r="A62" s="424">
        <v>51104</v>
      </c>
      <c r="B62" s="430" t="s">
        <v>1956</v>
      </c>
      <c r="C62" s="431"/>
      <c r="D62" s="197" t="str">
        <f t="shared" si="0"/>
        <v>否</v>
      </c>
    </row>
    <row r="63" ht="30" hidden="1" customHeight="1" spans="1:4">
      <c r="A63" s="427">
        <v>512</v>
      </c>
      <c r="B63" s="428" t="s">
        <v>137</v>
      </c>
      <c r="C63" s="434">
        <f>SUM(C64:C65)</f>
        <v>0</v>
      </c>
      <c r="D63" s="197" t="str">
        <f t="shared" si="0"/>
        <v>否</v>
      </c>
    </row>
    <row r="64" ht="30" hidden="1" customHeight="1" spans="1:4">
      <c r="A64" s="424">
        <v>51201</v>
      </c>
      <c r="B64" s="430" t="s">
        <v>1957</v>
      </c>
      <c r="C64" s="431"/>
      <c r="D64" s="197" t="str">
        <f t="shared" si="0"/>
        <v>否</v>
      </c>
    </row>
    <row r="65" ht="30" hidden="1" customHeight="1" spans="1:4">
      <c r="A65" s="424">
        <v>51202</v>
      </c>
      <c r="B65" s="430" t="s">
        <v>1958</v>
      </c>
      <c r="C65" s="431"/>
      <c r="D65" s="197" t="str">
        <f t="shared" si="0"/>
        <v>否</v>
      </c>
    </row>
    <row r="66" ht="30" hidden="1" customHeight="1" spans="1:4">
      <c r="A66" s="427">
        <v>513</v>
      </c>
      <c r="B66" s="428" t="s">
        <v>132</v>
      </c>
      <c r="C66" s="434">
        <f>SUM(C67:C72)</f>
        <v>0</v>
      </c>
      <c r="D66" s="197" t="str">
        <f t="shared" si="0"/>
        <v>否</v>
      </c>
    </row>
    <row r="67" ht="30" hidden="1" customHeight="1" spans="1:4">
      <c r="A67" s="424">
        <v>51301</v>
      </c>
      <c r="B67" s="430" t="s">
        <v>1959</v>
      </c>
      <c r="C67" s="431"/>
      <c r="D67" s="197" t="str">
        <f t="shared" si="0"/>
        <v>否</v>
      </c>
    </row>
    <row r="68" ht="30" hidden="1" customHeight="1" spans="1:4">
      <c r="A68" s="424">
        <v>51302</v>
      </c>
      <c r="B68" s="430" t="s">
        <v>1960</v>
      </c>
      <c r="C68" s="431"/>
      <c r="D68" s="197" t="str">
        <f t="shared" ref="D68:D81" si="1">IF(B68&lt;&gt;"",IF(SUM(C68)&lt;&gt;0,"是","否"),"是")</f>
        <v>否</v>
      </c>
    </row>
    <row r="69" ht="30" hidden="1" customHeight="1" spans="1:4">
      <c r="A69" s="424">
        <v>51303</v>
      </c>
      <c r="B69" s="430" t="s">
        <v>1961</v>
      </c>
      <c r="C69" s="431"/>
      <c r="D69" s="197" t="str">
        <f t="shared" si="1"/>
        <v>否</v>
      </c>
    </row>
    <row r="70" ht="30" hidden="1" customHeight="1" spans="1:4">
      <c r="A70" s="424">
        <v>51304</v>
      </c>
      <c r="B70" s="430" t="s">
        <v>1962</v>
      </c>
      <c r="C70" s="431"/>
      <c r="D70" s="197" t="str">
        <f t="shared" si="1"/>
        <v>否</v>
      </c>
    </row>
    <row r="71" ht="30" hidden="1" customHeight="1" spans="1:4">
      <c r="A71" s="424">
        <v>51305</v>
      </c>
      <c r="B71" s="430" t="s">
        <v>1963</v>
      </c>
      <c r="C71" s="431"/>
      <c r="D71" s="197" t="str">
        <f t="shared" si="1"/>
        <v>否</v>
      </c>
    </row>
    <row r="72" ht="30" hidden="1" customHeight="1" spans="1:4">
      <c r="A72" s="424">
        <v>51306</v>
      </c>
      <c r="B72" s="430" t="s">
        <v>1964</v>
      </c>
      <c r="C72" s="431"/>
      <c r="D72" s="197" t="str">
        <f t="shared" si="1"/>
        <v>否</v>
      </c>
    </row>
    <row r="73" ht="30" hidden="1" customHeight="1" spans="1:4">
      <c r="A73" s="427">
        <v>514</v>
      </c>
      <c r="B73" s="428" t="s">
        <v>1965</v>
      </c>
      <c r="C73" s="434">
        <f>SUM(C74:C75)</f>
        <v>0</v>
      </c>
      <c r="D73" s="197" t="str">
        <f t="shared" si="1"/>
        <v>否</v>
      </c>
    </row>
    <row r="74" ht="30" hidden="1" customHeight="1" spans="1:4">
      <c r="A74" s="424">
        <v>51401</v>
      </c>
      <c r="B74" s="430" t="s">
        <v>1966</v>
      </c>
      <c r="C74" s="431"/>
      <c r="D74" s="197" t="str">
        <f t="shared" si="1"/>
        <v>否</v>
      </c>
    </row>
    <row r="75" ht="30" hidden="1" customHeight="1" spans="1:4">
      <c r="A75" s="424">
        <v>51402</v>
      </c>
      <c r="B75" s="430" t="s">
        <v>1967</v>
      </c>
      <c r="C75" s="431"/>
      <c r="D75" s="197" t="str">
        <f t="shared" si="1"/>
        <v>否</v>
      </c>
    </row>
    <row r="76" ht="30" hidden="1" customHeight="1" spans="1:4">
      <c r="A76" s="427">
        <v>599</v>
      </c>
      <c r="B76" s="428" t="s">
        <v>1968</v>
      </c>
      <c r="C76" s="434">
        <f>SUM(C77:C80)</f>
        <v>0</v>
      </c>
      <c r="D76" s="197" t="str">
        <f t="shared" si="1"/>
        <v>否</v>
      </c>
    </row>
    <row r="77" ht="30" hidden="1" customHeight="1" spans="1:4">
      <c r="A77" s="424">
        <v>59906</v>
      </c>
      <c r="B77" s="430" t="s">
        <v>1969</v>
      </c>
      <c r="C77" s="431"/>
      <c r="D77" s="197" t="str">
        <f t="shared" si="1"/>
        <v>否</v>
      </c>
    </row>
    <row r="78" ht="30" hidden="1" customHeight="1" spans="1:4">
      <c r="A78" s="424">
        <v>59907</v>
      </c>
      <c r="B78" s="430" t="s">
        <v>1970</v>
      </c>
      <c r="C78" s="431"/>
      <c r="D78" s="197" t="str">
        <f t="shared" si="1"/>
        <v>否</v>
      </c>
    </row>
    <row r="79" ht="30" hidden="1" customHeight="1" spans="1:4">
      <c r="A79" s="424">
        <v>59908</v>
      </c>
      <c r="B79" s="430" t="s">
        <v>1971</v>
      </c>
      <c r="C79" s="431">
        <v>0</v>
      </c>
      <c r="D79" s="197" t="str">
        <f t="shared" si="1"/>
        <v>否</v>
      </c>
    </row>
    <row r="80" ht="30" hidden="1" customHeight="1" spans="1:4">
      <c r="A80" s="424">
        <v>59999</v>
      </c>
      <c r="B80" s="430" t="s">
        <v>1972</v>
      </c>
      <c r="C80" s="431"/>
      <c r="D80" s="197" t="str">
        <f t="shared" si="1"/>
        <v>否</v>
      </c>
    </row>
    <row r="81" ht="30" customHeight="1" spans="1:4">
      <c r="A81" s="424"/>
      <c r="B81" s="435" t="s">
        <v>1903</v>
      </c>
      <c r="C81" s="429">
        <f>SUM(C4,C9,C19,C27,C34,C38,C41,C45,C48,C54,C58,C63,C66,C73,C76)</f>
        <v>169797</v>
      </c>
      <c r="D81" s="197" t="str">
        <f t="shared" si="1"/>
        <v>是</v>
      </c>
    </row>
    <row r="82" spans="3:3">
      <c r="C82" s="436"/>
    </row>
    <row r="83" spans="3:3">
      <c r="C83" s="436"/>
    </row>
    <row r="84" spans="3:3">
      <c r="C84" s="436"/>
    </row>
    <row r="85" spans="3:3">
      <c r="C85" s="436"/>
    </row>
  </sheetData>
  <autoFilter ref="A3:G81">
    <filterColumn colId="3">
      <customFilters>
        <customFilter operator="equal" val="是"/>
      </customFilters>
    </filterColumn>
    <extLst/>
  </autoFilter>
  <mergeCells count="1">
    <mergeCell ref="B1:C1"/>
  </mergeCells>
  <conditionalFormatting sqref="D4:D81">
    <cfRule type="cellIs" dxfId="5" priority="1" stopIfTrue="1" operator="lessThan">
      <formula>0</formula>
    </cfRule>
  </conditionalFormatting>
  <conditionalFormatting sqref="D82:D83">
    <cfRule type="cellIs" dxfId="5" priority="2"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G31"/>
  <sheetViews>
    <sheetView showZeros="0" topLeftCell="A6" workbookViewId="0">
      <selection activeCell="D39" sqref="D39"/>
    </sheetView>
  </sheetViews>
  <sheetFormatPr defaultColWidth="10" defaultRowHeight="14.4" outlineLevelCol="6"/>
  <cols>
    <col min="1" max="1" width="32.2222222222222" style="400" customWidth="1"/>
    <col min="2" max="4" width="13.2222222222222" style="400" customWidth="1"/>
    <col min="5" max="5" width="14.3333333333333" style="400" customWidth="1"/>
    <col min="6" max="16384" width="10" style="400"/>
  </cols>
  <sheetData>
    <row r="1" s="400" customFormat="1" ht="40.5" customHeight="1" spans="1:7">
      <c r="A1" s="402" t="s">
        <v>1975</v>
      </c>
      <c r="B1" s="402"/>
      <c r="C1" s="402"/>
      <c r="D1" s="402"/>
      <c r="E1" s="402"/>
      <c r="F1" s="403"/>
      <c r="G1" s="403"/>
    </row>
    <row r="2" s="401" customFormat="1" ht="17" customHeight="1" spans="1:5">
      <c r="A2" s="404" t="s">
        <v>1976</v>
      </c>
      <c r="B2" s="405"/>
      <c r="C2" s="405"/>
      <c r="D2" s="406"/>
      <c r="E2" s="407" t="s">
        <v>2</v>
      </c>
    </row>
    <row r="3" s="401" customFormat="1" ht="24.95" customHeight="1" spans="1:5">
      <c r="A3" s="408" t="s">
        <v>4</v>
      </c>
      <c r="B3" s="408" t="s">
        <v>1977</v>
      </c>
      <c r="C3" s="408" t="s">
        <v>1978</v>
      </c>
      <c r="D3" s="409" t="s">
        <v>1979</v>
      </c>
      <c r="E3" s="409"/>
    </row>
    <row r="4" s="401" customFormat="1" ht="24.95" customHeight="1" spans="1:5">
      <c r="A4" s="410"/>
      <c r="B4" s="410"/>
      <c r="C4" s="410"/>
      <c r="D4" s="409" t="s">
        <v>1980</v>
      </c>
      <c r="E4" s="409" t="s">
        <v>1981</v>
      </c>
    </row>
    <row r="5" s="401" customFormat="1" ht="35" customHeight="1" spans="1:5">
      <c r="A5" s="409" t="s">
        <v>1652</v>
      </c>
      <c r="B5" s="411">
        <f>SUM(B6:B8)</f>
        <v>532.71</v>
      </c>
      <c r="C5" s="411">
        <f>SUM(C6:C8)</f>
        <v>592.44</v>
      </c>
      <c r="D5" s="411">
        <f t="shared" ref="D5:D10" si="0">C5-B5</f>
        <v>59.73</v>
      </c>
      <c r="E5" s="412">
        <f t="shared" ref="E5:E10" si="1">IF(B5&lt;&gt;0,D5/B5,"")</f>
        <v>0.112124795855156</v>
      </c>
    </row>
    <row r="6" s="401" customFormat="1" ht="35" customHeight="1" spans="1:5">
      <c r="A6" s="413" t="s">
        <v>1982</v>
      </c>
      <c r="B6" s="413"/>
      <c r="C6" s="413"/>
      <c r="D6" s="414">
        <f t="shared" si="0"/>
        <v>0</v>
      </c>
      <c r="E6" s="412" t="str">
        <f t="shared" si="1"/>
        <v/>
      </c>
    </row>
    <row r="7" s="401" customFormat="1" ht="35" customHeight="1" spans="1:5">
      <c r="A7" s="413" t="s">
        <v>1983</v>
      </c>
      <c r="B7" s="413">
        <v>76.62</v>
      </c>
      <c r="C7" s="413">
        <v>76.62</v>
      </c>
      <c r="D7" s="414">
        <f t="shared" si="0"/>
        <v>0</v>
      </c>
      <c r="E7" s="412">
        <f t="shared" si="1"/>
        <v>0</v>
      </c>
    </row>
    <row r="8" s="401" customFormat="1" ht="35" customHeight="1" spans="1:5">
      <c r="A8" s="413" t="s">
        <v>1984</v>
      </c>
      <c r="B8" s="414">
        <f>SUM(B9:B10)</f>
        <v>456.09</v>
      </c>
      <c r="C8" s="414">
        <f>SUM(C9:C10)</f>
        <v>515.82</v>
      </c>
      <c r="D8" s="414">
        <f t="shared" si="0"/>
        <v>59.7300000000001</v>
      </c>
      <c r="E8" s="412">
        <f t="shared" si="1"/>
        <v>0.130960994540551</v>
      </c>
    </row>
    <row r="9" s="401" customFormat="1" ht="35" customHeight="1" spans="1:5">
      <c r="A9" s="413" t="s">
        <v>1985</v>
      </c>
      <c r="B9" s="413"/>
      <c r="C9" s="413"/>
      <c r="D9" s="414">
        <f t="shared" si="0"/>
        <v>0</v>
      </c>
      <c r="E9" s="412" t="str">
        <f t="shared" si="1"/>
        <v/>
      </c>
    </row>
    <row r="10" s="401" customFormat="1" ht="35" customHeight="1" spans="1:5">
      <c r="A10" s="413" t="s">
        <v>1986</v>
      </c>
      <c r="B10" s="413">
        <v>456.09</v>
      </c>
      <c r="C10" s="413">
        <v>515.82</v>
      </c>
      <c r="D10" s="414">
        <f t="shared" si="0"/>
        <v>59.7300000000001</v>
      </c>
      <c r="E10" s="412">
        <f t="shared" si="1"/>
        <v>0.130960994540551</v>
      </c>
    </row>
    <row r="11" s="401" customFormat="1" ht="277" customHeight="1" spans="1:5">
      <c r="A11" s="415" t="s">
        <v>1987</v>
      </c>
      <c r="B11" s="415"/>
      <c r="C11" s="415"/>
      <c r="D11" s="415"/>
      <c r="E11" s="415"/>
    </row>
    <row r="12" s="401" customFormat="1" ht="12"/>
    <row r="13" s="401" customFormat="1" ht="12"/>
    <row r="14" s="401" customFormat="1" ht="12"/>
    <row r="15" s="401" customFormat="1" ht="12"/>
    <row r="16" s="401" customFormat="1" ht="12"/>
    <row r="17" s="401" customFormat="1" ht="12"/>
    <row r="18" s="401" customFormat="1" ht="12"/>
    <row r="19" s="401" customFormat="1" ht="12"/>
    <row r="20" s="401" customFormat="1" ht="12"/>
    <row r="21" s="401" customFormat="1" ht="12"/>
    <row r="22" s="401" customFormat="1" ht="12"/>
    <row r="23" s="401" customFormat="1" ht="12"/>
    <row r="24" s="401" customFormat="1" ht="12"/>
    <row r="25" s="401" customFormat="1" ht="12"/>
    <row r="26" s="401" customFormat="1" ht="12"/>
    <row r="27" s="401" customFormat="1" ht="12"/>
    <row r="28" s="401" customFormat="1" ht="12"/>
    <row r="31" spans="7:7">
      <c r="G31" s="416"/>
    </row>
  </sheetData>
  <mergeCells count="6">
    <mergeCell ref="A1:E1"/>
    <mergeCell ref="D3:E3"/>
    <mergeCell ref="A11:E11"/>
    <mergeCell ref="A3:A4"/>
    <mergeCell ref="B3:B4"/>
    <mergeCell ref="C3:C4"/>
  </mergeCells>
  <printOptions horizontalCentered="1"/>
  <pageMargins left="0.751388888888889" right="0.751388888888889" top="1" bottom="1" header="0.5" footer="0.5"/>
  <pageSetup paperSize="9" orientation="portrait" blackAndWhite="1" horizontalDpi="600"/>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theme="9" tint="0.4"/>
  </sheetPr>
  <dimension ref="A1:I54"/>
  <sheetViews>
    <sheetView showZeros="0" tabSelected="1" zoomScale="70" zoomScaleNormal="70" topLeftCell="A30" workbookViewId="0">
      <selection activeCell="B49" sqref="B49"/>
    </sheetView>
  </sheetViews>
  <sheetFormatPr defaultColWidth="9" defaultRowHeight="15.6"/>
  <cols>
    <col min="1" max="1" width="20.6296296296296" style="375" customWidth="1"/>
    <col min="2" max="2" width="52.3796296296296" style="375" customWidth="1"/>
    <col min="3" max="4" width="19.2037037037037" style="372" customWidth="1"/>
    <col min="5" max="5" width="16.75" style="376" customWidth="1"/>
    <col min="6" max="6" width="3.75" style="372" customWidth="1"/>
    <col min="7" max="7" width="9.37962962962963" style="372"/>
    <col min="8" max="16366" width="9" style="372"/>
    <col min="16367" max="16367" width="45.6296296296296" style="372"/>
    <col min="16368" max="16384" width="9" style="372"/>
  </cols>
  <sheetData>
    <row r="1" s="372" customFormat="1" ht="45" customHeight="1" spans="1:7">
      <c r="A1" s="375"/>
      <c r="B1" s="377" t="s">
        <v>1988</v>
      </c>
      <c r="C1" s="377"/>
      <c r="D1" s="377"/>
      <c r="E1" s="377"/>
      <c r="F1" s="378"/>
      <c r="G1" s="379"/>
    </row>
    <row r="2" s="373" customFormat="1" ht="20.1" customHeight="1" spans="1:6">
      <c r="A2" s="380"/>
      <c r="B2" s="381" t="s">
        <v>1989</v>
      </c>
      <c r="C2" s="382"/>
      <c r="D2" s="381"/>
      <c r="E2" s="383" t="s">
        <v>2</v>
      </c>
      <c r="F2" s="380"/>
    </row>
    <row r="3" s="374" customFormat="1" ht="45" customHeight="1" spans="1:6">
      <c r="A3" s="384" t="s">
        <v>3</v>
      </c>
      <c r="B3" s="385" t="s">
        <v>4</v>
      </c>
      <c r="C3" s="151" t="s">
        <v>1636</v>
      </c>
      <c r="D3" s="151" t="s">
        <v>1637</v>
      </c>
      <c r="E3" s="152" t="s">
        <v>1638</v>
      </c>
      <c r="F3" s="386" t="s">
        <v>8</v>
      </c>
    </row>
    <row r="4" s="374" customFormat="1" ht="34" customHeight="1" spans="1:6">
      <c r="A4" s="341">
        <v>1030102</v>
      </c>
      <c r="B4" s="331" t="s">
        <v>1182</v>
      </c>
      <c r="C4" s="332">
        <v>0</v>
      </c>
      <c r="D4" s="332">
        <v>0</v>
      </c>
      <c r="E4" s="338" t="str">
        <f t="shared" ref="E4:E10" si="0">IF(C4&lt;&gt;0,D4/C4-1,"")</f>
        <v/>
      </c>
      <c r="F4" s="387" t="str">
        <f>IF(LEN(A4)=7,"是",IF(B4&lt;&gt;"",IF(SUM(C4:D4)&lt;&gt;0,"是","否"),"是"))</f>
        <v>是</v>
      </c>
    </row>
    <row r="5" s="372" customFormat="1" ht="34" customHeight="1" spans="1:9">
      <c r="A5" s="341">
        <v>1030112</v>
      </c>
      <c r="B5" s="331" t="s">
        <v>1990</v>
      </c>
      <c r="C5" s="332">
        <v>0</v>
      </c>
      <c r="D5" s="332">
        <v>0</v>
      </c>
      <c r="E5" s="338" t="str">
        <f t="shared" si="0"/>
        <v/>
      </c>
      <c r="F5" s="387" t="str">
        <f>IF(LEN(A5)=7,"是",IF(B5&lt;&gt;"",IF(SUM(C5:D5)&lt;&gt;0,"是","否"),"是"))</f>
        <v>是</v>
      </c>
      <c r="H5" s="374"/>
      <c r="I5" s="374"/>
    </row>
    <row r="6" s="372" customFormat="1" ht="34" customHeight="1" spans="1:9">
      <c r="A6" s="341">
        <v>1030129</v>
      </c>
      <c r="B6" s="331" t="s">
        <v>1991</v>
      </c>
      <c r="C6" s="332"/>
      <c r="D6" s="332">
        <v>0</v>
      </c>
      <c r="E6" s="338" t="str">
        <f t="shared" si="0"/>
        <v/>
      </c>
      <c r="F6" s="387" t="str">
        <f t="shared" ref="F6:F14" si="1">IF(LEN(A6)=7,"是",IF(B6&lt;&gt;"",IF(SUM(C6:D6)&lt;&gt;0,"是","否"),"是"))</f>
        <v>是</v>
      </c>
      <c r="H6" s="374"/>
      <c r="I6" s="374"/>
    </row>
    <row r="7" s="372" customFormat="1" ht="34" customHeight="1" spans="1:9">
      <c r="A7" s="341">
        <v>1030146</v>
      </c>
      <c r="B7" s="331" t="s">
        <v>1992</v>
      </c>
      <c r="C7" s="332"/>
      <c r="D7" s="332"/>
      <c r="E7" s="333" t="str">
        <f t="shared" si="0"/>
        <v/>
      </c>
      <c r="F7" s="387" t="str">
        <f t="shared" si="1"/>
        <v>是</v>
      </c>
      <c r="H7" s="374"/>
      <c r="I7" s="374"/>
    </row>
    <row r="8" s="372" customFormat="1" ht="34" customHeight="1" spans="1:9">
      <c r="A8" s="341">
        <v>1030147</v>
      </c>
      <c r="B8" s="331" t="s">
        <v>1993</v>
      </c>
      <c r="C8" s="332"/>
      <c r="D8" s="332"/>
      <c r="E8" s="333" t="str">
        <f t="shared" si="0"/>
        <v/>
      </c>
      <c r="F8" s="387" t="str">
        <f t="shared" si="1"/>
        <v>是</v>
      </c>
      <c r="H8" s="374"/>
      <c r="I8" s="374"/>
    </row>
    <row r="9" s="372" customFormat="1" ht="34" customHeight="1" spans="1:9">
      <c r="A9" s="341">
        <v>1030148</v>
      </c>
      <c r="B9" s="331" t="s">
        <v>1994</v>
      </c>
      <c r="C9" s="332">
        <f>SUM(C10:C16)</f>
        <v>10635</v>
      </c>
      <c r="D9" s="332">
        <f>SUM(D10:D16)</f>
        <v>41860</v>
      </c>
      <c r="E9" s="333">
        <f t="shared" si="0"/>
        <v>2.93606017865538</v>
      </c>
      <c r="F9" s="387" t="str">
        <f t="shared" si="1"/>
        <v>是</v>
      </c>
      <c r="H9" s="374"/>
      <c r="I9" s="374"/>
    </row>
    <row r="10" s="372" customFormat="1" ht="34" customHeight="1" spans="1:9">
      <c r="A10" s="341">
        <v>103014801</v>
      </c>
      <c r="B10" s="336" t="s">
        <v>1995</v>
      </c>
      <c r="C10" s="388">
        <v>11824</v>
      </c>
      <c r="D10" s="340">
        <v>26957</v>
      </c>
      <c r="E10" s="338">
        <f t="shared" si="0"/>
        <v>1.27985453315291</v>
      </c>
      <c r="F10" s="387" t="str">
        <f t="shared" si="1"/>
        <v>是</v>
      </c>
      <c r="H10" s="374"/>
      <c r="I10" s="374"/>
    </row>
    <row r="11" s="372" customFormat="1" ht="36" customHeight="1" spans="1:9">
      <c r="A11" s="341">
        <v>103014802</v>
      </c>
      <c r="B11" s="336" t="s">
        <v>1996</v>
      </c>
      <c r="C11" s="388">
        <v>85</v>
      </c>
      <c r="D11" s="340"/>
      <c r="E11" s="338">
        <f>IF(C11&lt;&gt;0,-(D11/C11-1),"")</f>
        <v>1</v>
      </c>
      <c r="F11" s="387" t="str">
        <f t="shared" si="1"/>
        <v>是</v>
      </c>
      <c r="H11" s="374"/>
      <c r="I11" s="374"/>
    </row>
    <row r="12" s="372" customFormat="1" ht="36" customHeight="1" spans="1:9">
      <c r="A12" s="341">
        <v>103014803</v>
      </c>
      <c r="B12" s="336" t="s">
        <v>1997</v>
      </c>
      <c r="C12" s="388"/>
      <c r="D12" s="340">
        <v>14903</v>
      </c>
      <c r="E12" s="338" t="str">
        <f t="shared" ref="E12:E41" si="2">IF(C12&lt;&gt;0,D12/C12-1,"")</f>
        <v/>
      </c>
      <c r="F12" s="387" t="str">
        <f t="shared" si="1"/>
        <v>是</v>
      </c>
      <c r="H12" s="374"/>
      <c r="I12" s="374"/>
    </row>
    <row r="13" s="372" customFormat="1" ht="34" customHeight="1" spans="1:9">
      <c r="A13" s="341">
        <v>103014890</v>
      </c>
      <c r="B13" s="336" t="s">
        <v>1197</v>
      </c>
      <c r="C13" s="340"/>
      <c r="D13" s="340"/>
      <c r="E13" s="338"/>
      <c r="F13" s="387" t="str">
        <f t="shared" si="1"/>
        <v>否</v>
      </c>
      <c r="H13" s="374"/>
      <c r="I13" s="374"/>
    </row>
    <row r="14" s="372" customFormat="1" ht="34" customHeight="1" spans="1:9">
      <c r="A14" s="341">
        <v>103014893</v>
      </c>
      <c r="B14" s="336" t="s">
        <v>1198</v>
      </c>
      <c r="C14" s="340"/>
      <c r="D14" s="340"/>
      <c r="E14" s="338"/>
      <c r="F14" s="387" t="str">
        <f t="shared" si="1"/>
        <v>否</v>
      </c>
      <c r="H14" s="374"/>
      <c r="I14" s="374"/>
    </row>
    <row r="15" s="372" customFormat="1" ht="36" customHeight="1" spans="1:9">
      <c r="A15" s="341">
        <v>103014898</v>
      </c>
      <c r="B15" s="336" t="s">
        <v>1998</v>
      </c>
      <c r="C15" s="340">
        <v>-1274</v>
      </c>
      <c r="D15" s="340"/>
      <c r="E15" s="338">
        <f t="shared" si="2"/>
        <v>-1</v>
      </c>
      <c r="F15" s="387" t="str">
        <f t="shared" ref="F15:F41" si="3">IF(LEN(A15)=7,"是",IF(B15&lt;&gt;"",IF(SUM(C15:D15)&lt;&gt;0,"是","否"),"是"))</f>
        <v>是</v>
      </c>
      <c r="H15" s="374"/>
      <c r="I15" s="374"/>
    </row>
    <row r="16" s="372" customFormat="1" ht="36" customHeight="1" spans="1:9">
      <c r="A16" s="341">
        <v>103014899</v>
      </c>
      <c r="B16" s="336" t="s">
        <v>1999</v>
      </c>
      <c r="C16" s="388"/>
      <c r="D16" s="340"/>
      <c r="E16" s="338" t="str">
        <f t="shared" si="2"/>
        <v/>
      </c>
      <c r="F16" s="387" t="str">
        <f t="shared" si="3"/>
        <v>否</v>
      </c>
      <c r="H16" s="374"/>
      <c r="I16" s="374"/>
    </row>
    <row r="17" s="372" customFormat="1" ht="34" customHeight="1" spans="1:9">
      <c r="A17" s="389">
        <v>1030150</v>
      </c>
      <c r="B17" s="248" t="s">
        <v>2000</v>
      </c>
      <c r="C17" s="332"/>
      <c r="D17" s="332"/>
      <c r="E17" s="338" t="str">
        <f t="shared" si="2"/>
        <v/>
      </c>
      <c r="F17" s="387" t="str">
        <f t="shared" si="3"/>
        <v>是</v>
      </c>
      <c r="H17" s="374"/>
      <c r="I17" s="374"/>
    </row>
    <row r="18" s="372" customFormat="1" ht="34" customHeight="1" spans="1:9">
      <c r="A18" s="389">
        <v>1030155</v>
      </c>
      <c r="B18" s="248" t="s">
        <v>2001</v>
      </c>
      <c r="C18" s="332">
        <f>SUM(C19:C20)</f>
        <v>374</v>
      </c>
      <c r="D18" s="332">
        <f>SUM(D19:D20)</f>
        <v>400</v>
      </c>
      <c r="E18" s="338">
        <f t="shared" si="2"/>
        <v>0.0695187165775402</v>
      </c>
      <c r="F18" s="387" t="str">
        <f t="shared" si="3"/>
        <v>是</v>
      </c>
      <c r="H18" s="374"/>
      <c r="I18" s="374"/>
    </row>
    <row r="19" s="372" customFormat="1" ht="36" customHeight="1" spans="1:9">
      <c r="A19" s="389">
        <v>103015501</v>
      </c>
      <c r="B19" s="252" t="s">
        <v>2002</v>
      </c>
      <c r="C19" s="388">
        <v>166</v>
      </c>
      <c r="D19" s="340">
        <v>200</v>
      </c>
      <c r="E19" s="338">
        <f t="shared" si="2"/>
        <v>0.204819277108434</v>
      </c>
      <c r="F19" s="387" t="str">
        <f t="shared" si="3"/>
        <v>是</v>
      </c>
      <c r="H19" s="374"/>
      <c r="I19" s="374"/>
    </row>
    <row r="20" s="372" customFormat="1" ht="36" customHeight="1" spans="1:9">
      <c r="A20" s="389">
        <v>103015502</v>
      </c>
      <c r="B20" s="252" t="s">
        <v>2003</v>
      </c>
      <c r="C20" s="388">
        <v>208</v>
      </c>
      <c r="D20" s="340">
        <v>200</v>
      </c>
      <c r="E20" s="338">
        <f t="shared" si="2"/>
        <v>-0.0384615384615384</v>
      </c>
      <c r="F20" s="387" t="str">
        <f t="shared" si="3"/>
        <v>是</v>
      </c>
      <c r="H20" s="374"/>
      <c r="I20" s="374"/>
    </row>
    <row r="21" s="372" customFormat="1" ht="34" customHeight="1" spans="1:9">
      <c r="A21" s="389">
        <v>1030156</v>
      </c>
      <c r="B21" s="248" t="s">
        <v>2004</v>
      </c>
      <c r="C21" s="332">
        <v>129</v>
      </c>
      <c r="D21" s="332">
        <v>120</v>
      </c>
      <c r="E21" s="333">
        <f t="shared" si="2"/>
        <v>-0.0697674418604651</v>
      </c>
      <c r="F21" s="387" t="str">
        <f t="shared" si="3"/>
        <v>是</v>
      </c>
      <c r="H21" s="374"/>
      <c r="I21" s="374"/>
    </row>
    <row r="22" s="372" customFormat="1" ht="34" customHeight="1" spans="1:9">
      <c r="A22" s="389">
        <v>1030157</v>
      </c>
      <c r="B22" s="248" t="s">
        <v>2005</v>
      </c>
      <c r="C22" s="332"/>
      <c r="D22" s="332"/>
      <c r="E22" s="338" t="str">
        <f t="shared" si="2"/>
        <v/>
      </c>
      <c r="F22" s="387" t="str">
        <f t="shared" si="3"/>
        <v>是</v>
      </c>
      <c r="H22" s="374"/>
      <c r="I22" s="374"/>
    </row>
    <row r="23" s="372" customFormat="1" ht="34" customHeight="1" spans="1:9">
      <c r="A23" s="389">
        <v>1030158</v>
      </c>
      <c r="B23" s="248" t="s">
        <v>2006</v>
      </c>
      <c r="C23" s="332"/>
      <c r="D23" s="332"/>
      <c r="E23" s="338" t="str">
        <f t="shared" si="2"/>
        <v/>
      </c>
      <c r="F23" s="387" t="str">
        <f t="shared" si="3"/>
        <v>是</v>
      </c>
      <c r="H23" s="374"/>
      <c r="I23" s="374"/>
    </row>
    <row r="24" s="372" customFormat="1" ht="34" customHeight="1" spans="1:9">
      <c r="A24" s="341">
        <v>1030159</v>
      </c>
      <c r="B24" s="331" t="s">
        <v>2007</v>
      </c>
      <c r="C24" s="332">
        <v>0</v>
      </c>
      <c r="D24" s="332">
        <v>0</v>
      </c>
      <c r="E24" s="338" t="str">
        <f t="shared" si="2"/>
        <v/>
      </c>
      <c r="F24" s="387" t="str">
        <f t="shared" si="3"/>
        <v>是</v>
      </c>
      <c r="H24" s="374"/>
      <c r="I24" s="374"/>
    </row>
    <row r="25" s="372" customFormat="1" ht="34" customHeight="1" spans="1:9">
      <c r="A25" s="341">
        <v>1030178</v>
      </c>
      <c r="B25" s="331" t="s">
        <v>2008</v>
      </c>
      <c r="C25" s="332">
        <v>774</v>
      </c>
      <c r="D25" s="332">
        <v>630</v>
      </c>
      <c r="E25" s="338">
        <f t="shared" si="2"/>
        <v>-0.186046511627907</v>
      </c>
      <c r="F25" s="387" t="str">
        <f t="shared" si="3"/>
        <v>是</v>
      </c>
      <c r="H25" s="374"/>
      <c r="I25" s="374"/>
    </row>
    <row r="26" s="372" customFormat="1" ht="34" customHeight="1" spans="1:9">
      <c r="A26" s="341">
        <v>1030180</v>
      </c>
      <c r="B26" s="331" t="s">
        <v>2009</v>
      </c>
      <c r="C26" s="332">
        <f>SUM(C27:C31)</f>
        <v>0</v>
      </c>
      <c r="D26" s="332"/>
      <c r="E26" s="338" t="str">
        <f t="shared" si="2"/>
        <v/>
      </c>
      <c r="F26" s="387" t="str">
        <f t="shared" si="3"/>
        <v>是</v>
      </c>
      <c r="H26" s="374"/>
      <c r="I26" s="374"/>
    </row>
    <row r="27" s="372" customFormat="1" ht="36" customHeight="1" spans="1:9">
      <c r="A27" s="341">
        <v>103018003</v>
      </c>
      <c r="B27" s="336" t="s">
        <v>2010</v>
      </c>
      <c r="C27" s="340">
        <v>0</v>
      </c>
      <c r="D27" s="340">
        <v>0</v>
      </c>
      <c r="E27" s="338" t="str">
        <f t="shared" si="2"/>
        <v/>
      </c>
      <c r="F27" s="387" t="str">
        <f t="shared" si="3"/>
        <v>否</v>
      </c>
      <c r="H27" s="374"/>
      <c r="I27" s="374"/>
    </row>
    <row r="28" s="372" customFormat="1" ht="36" customHeight="1" spans="1:9">
      <c r="A28" s="341">
        <v>103018004</v>
      </c>
      <c r="B28" s="336" t="s">
        <v>2011</v>
      </c>
      <c r="C28" s="340">
        <v>0</v>
      </c>
      <c r="D28" s="340">
        <v>0</v>
      </c>
      <c r="E28" s="338" t="str">
        <f t="shared" si="2"/>
        <v/>
      </c>
      <c r="F28" s="387" t="str">
        <f t="shared" si="3"/>
        <v>否</v>
      </c>
      <c r="H28" s="374"/>
      <c r="I28" s="374"/>
    </row>
    <row r="29" s="372" customFormat="1" ht="36" customHeight="1" spans="1:9">
      <c r="A29" s="341">
        <v>103018005</v>
      </c>
      <c r="B29" s="336" t="s">
        <v>2012</v>
      </c>
      <c r="C29" s="340">
        <v>0</v>
      </c>
      <c r="D29" s="340">
        <v>0</v>
      </c>
      <c r="E29" s="338" t="str">
        <f t="shared" si="2"/>
        <v/>
      </c>
      <c r="F29" s="387" t="str">
        <f t="shared" si="3"/>
        <v>否</v>
      </c>
      <c r="H29" s="374"/>
      <c r="I29" s="374"/>
    </row>
    <row r="30" s="372" customFormat="1" ht="36" customHeight="1" spans="1:9">
      <c r="A30" s="341">
        <v>103018006</v>
      </c>
      <c r="B30" s="336" t="s">
        <v>2013</v>
      </c>
      <c r="C30" s="340">
        <v>0</v>
      </c>
      <c r="D30" s="340">
        <v>0</v>
      </c>
      <c r="E30" s="338" t="str">
        <f t="shared" si="2"/>
        <v/>
      </c>
      <c r="F30" s="387" t="str">
        <f t="shared" si="3"/>
        <v>否</v>
      </c>
      <c r="H30" s="374"/>
      <c r="I30" s="374"/>
    </row>
    <row r="31" s="372" customFormat="1" ht="36" customHeight="1" spans="1:9">
      <c r="A31" s="341">
        <v>103018007</v>
      </c>
      <c r="B31" s="336" t="s">
        <v>2014</v>
      </c>
      <c r="C31" s="340">
        <v>0</v>
      </c>
      <c r="D31" s="340">
        <v>0</v>
      </c>
      <c r="E31" s="338" t="str">
        <f t="shared" si="2"/>
        <v/>
      </c>
      <c r="F31" s="387" t="str">
        <f t="shared" si="3"/>
        <v>否</v>
      </c>
      <c r="G31" s="390"/>
      <c r="H31" s="374"/>
      <c r="I31" s="374"/>
    </row>
    <row r="32" s="372" customFormat="1" ht="34" customHeight="1" spans="1:9">
      <c r="A32" s="341">
        <v>1030199</v>
      </c>
      <c r="B32" s="331" t="s">
        <v>2015</v>
      </c>
      <c r="C32" s="391">
        <v>0</v>
      </c>
      <c r="D32" s="391">
        <v>0</v>
      </c>
      <c r="E32" s="338" t="str">
        <f t="shared" si="2"/>
        <v/>
      </c>
      <c r="F32" s="387" t="str">
        <f t="shared" si="3"/>
        <v>是</v>
      </c>
      <c r="H32" s="374"/>
      <c r="I32" s="374"/>
    </row>
    <row r="33" s="372" customFormat="1" ht="34" customHeight="1" spans="1:9">
      <c r="A33" s="341">
        <v>10310</v>
      </c>
      <c r="B33" s="331" t="s">
        <v>2016</v>
      </c>
      <c r="C33" s="332">
        <v>9459</v>
      </c>
      <c r="D33" s="332">
        <v>14917</v>
      </c>
      <c r="E33" s="333">
        <f t="shared" si="2"/>
        <v>0.577016597949043</v>
      </c>
      <c r="F33" s="387" t="str">
        <f t="shared" si="3"/>
        <v>是</v>
      </c>
      <c r="H33" s="374"/>
      <c r="I33" s="374"/>
    </row>
    <row r="34" s="372" customFormat="1" ht="34" customHeight="1" spans="1:9">
      <c r="A34" s="341"/>
      <c r="B34" s="336"/>
      <c r="C34" s="340">
        <v>0</v>
      </c>
      <c r="D34" s="340">
        <v>0</v>
      </c>
      <c r="E34" s="338" t="str">
        <f t="shared" si="2"/>
        <v/>
      </c>
      <c r="F34" s="387" t="str">
        <f t="shared" si="3"/>
        <v>是</v>
      </c>
      <c r="H34" s="374"/>
      <c r="I34" s="374"/>
    </row>
    <row r="35" s="372" customFormat="1" ht="34" customHeight="1" spans="1:9">
      <c r="A35" s="358"/>
      <c r="B35" s="294" t="s">
        <v>63</v>
      </c>
      <c r="C35" s="332">
        <f>SUM(C4,C5,C6,C7,C8,C9,C17,C18,C21,C22,C23,C24,C25,C26,C32,C33)</f>
        <v>21371</v>
      </c>
      <c r="D35" s="332">
        <f>SUM(D4,D5,D6,D7,D8,D9,D17,D18,D21,D22,D23,D24,D25,D26,D32,D33)</f>
        <v>57927</v>
      </c>
      <c r="E35" s="333">
        <f t="shared" si="2"/>
        <v>1.7105423237097</v>
      </c>
      <c r="F35" s="387" t="str">
        <f t="shared" si="3"/>
        <v>是</v>
      </c>
      <c r="H35" s="374"/>
      <c r="I35" s="374"/>
    </row>
    <row r="36" s="372" customFormat="1" ht="34" customHeight="1" spans="1:9">
      <c r="A36" s="392">
        <v>110</v>
      </c>
      <c r="B36" s="393" t="s">
        <v>65</v>
      </c>
      <c r="C36" s="361">
        <f>SUM(C37:C40)</f>
        <v>12309</v>
      </c>
      <c r="D36" s="361">
        <f>SUM(D37:D40)</f>
        <v>13936</v>
      </c>
      <c r="E36" s="333">
        <f>IF(C36&lt;&gt;0,D36/C36-1,"")</f>
        <v>0.132179705906248</v>
      </c>
      <c r="F36" s="387" t="str">
        <f>IF(LEN(A36)=7,"是",IF(B36&lt;&gt;"",IF(SUM(C36:D36)&lt;&gt;0,"是","否"),"是"))</f>
        <v>是</v>
      </c>
      <c r="H36" s="374"/>
      <c r="I36" s="374"/>
    </row>
    <row r="37" s="372" customFormat="1" ht="34" customHeight="1" spans="1:9">
      <c r="A37" s="394">
        <v>11004</v>
      </c>
      <c r="B37" s="394" t="s">
        <v>1228</v>
      </c>
      <c r="C37" s="395">
        <v>2937</v>
      </c>
      <c r="D37" s="395"/>
      <c r="E37" s="338">
        <f>IF(C37&lt;&gt;0,D37/C37-1,"")</f>
        <v>-1</v>
      </c>
      <c r="F37" s="387" t="str">
        <f>IF(LEN(A37)=7,"是",IF(B37&lt;&gt;"",IF(SUM(C37:D37)&lt;&gt;0,"是","否"),"是"))</f>
        <v>是</v>
      </c>
      <c r="H37" s="374"/>
      <c r="I37" s="374"/>
    </row>
    <row r="38" s="372" customFormat="1" ht="34" customHeight="1" spans="1:9">
      <c r="A38" s="394">
        <v>11008</v>
      </c>
      <c r="B38" s="394" t="s">
        <v>69</v>
      </c>
      <c r="C38" s="395">
        <v>8572</v>
      </c>
      <c r="D38" s="395">
        <v>6936</v>
      </c>
      <c r="E38" s="338">
        <f>IF(C38&lt;&gt;0,D38/C38-1,"")</f>
        <v>-0.190853943070462</v>
      </c>
      <c r="F38" s="387" t="str">
        <f>IF(LEN(A38)=7,"是",IF(B38&lt;&gt;"",IF(SUM(C38:D38)&lt;&gt;0,"是","否"),"是"))</f>
        <v>是</v>
      </c>
      <c r="H38" s="374"/>
      <c r="I38" s="374"/>
    </row>
    <row r="39" s="372" customFormat="1" ht="36" customHeight="1" spans="1:9">
      <c r="A39" s="394">
        <v>11009</v>
      </c>
      <c r="B39" s="394" t="s">
        <v>70</v>
      </c>
      <c r="C39" s="396"/>
      <c r="D39" s="395"/>
      <c r="E39" s="338" t="str">
        <f>IF(C39&lt;&gt;0,D39/C39-1,"")</f>
        <v/>
      </c>
      <c r="F39" s="387" t="str">
        <f>IF(LEN(A39)=7,"是",IF(B39&lt;&gt;"",IF(SUM(C39:D39)&lt;&gt;0,"是","否"),"是"))</f>
        <v>否</v>
      </c>
      <c r="H39" s="374"/>
      <c r="I39" s="374"/>
    </row>
    <row r="40" s="372" customFormat="1" ht="36" customHeight="1" spans="1:9">
      <c r="A40" s="394">
        <v>11011</v>
      </c>
      <c r="B40" s="394" t="s">
        <v>71</v>
      </c>
      <c r="C40" s="395">
        <v>800</v>
      </c>
      <c r="D40" s="395">
        <v>7000</v>
      </c>
      <c r="E40" s="338">
        <f>IF(C40&lt;&gt;0,D40/C40-1,"")</f>
        <v>7.75</v>
      </c>
      <c r="F40" s="387"/>
      <c r="H40" s="374"/>
      <c r="I40" s="374"/>
    </row>
    <row r="41" s="372" customFormat="1" ht="34" customHeight="1" spans="1:6">
      <c r="A41" s="397"/>
      <c r="B41" s="398" t="s">
        <v>74</v>
      </c>
      <c r="C41" s="361">
        <f>SUM(C35:C35,C36)</f>
        <v>33680</v>
      </c>
      <c r="D41" s="369">
        <f>SUM(D35:D35,D36)</f>
        <v>71863</v>
      </c>
      <c r="E41" s="333">
        <f>IF(C41&lt;&gt;0,D41/C41-1,"")</f>
        <v>1.13369952494062</v>
      </c>
      <c r="F41" s="387" t="str">
        <f>IF(LEN(A41)=7,"是",IF(B41&lt;&gt;"",IF(SUM(C41:D41)&lt;&gt;0,"是","否"),"是"))</f>
        <v>是</v>
      </c>
    </row>
    <row r="42" s="372" customFormat="1" spans="1:5">
      <c r="A42" s="375"/>
      <c r="B42" s="375"/>
      <c r="C42" s="399"/>
      <c r="D42" s="399"/>
      <c r="E42" s="376"/>
    </row>
    <row r="43" s="372" customFormat="1" spans="1:5">
      <c r="A43" s="375"/>
      <c r="B43" s="375"/>
      <c r="E43" s="376"/>
    </row>
    <row r="44" s="372" customFormat="1" spans="1:5">
      <c r="A44" s="375"/>
      <c r="B44" s="375"/>
      <c r="C44" s="399"/>
      <c r="D44" s="399"/>
      <c r="E44" s="376"/>
    </row>
    <row r="45" s="372" customFormat="1" spans="1:5">
      <c r="A45" s="375"/>
      <c r="B45" s="375"/>
      <c r="E45" s="376"/>
    </row>
    <row r="46" s="372" customFormat="1" spans="1:5">
      <c r="A46" s="375"/>
      <c r="B46" s="375"/>
      <c r="C46" s="399"/>
      <c r="D46" s="399"/>
      <c r="E46" s="376"/>
    </row>
    <row r="47" s="372" customFormat="1" spans="1:5">
      <c r="A47" s="375"/>
      <c r="B47" s="375"/>
      <c r="C47" s="399"/>
      <c r="D47" s="399"/>
      <c r="E47" s="376"/>
    </row>
    <row r="48" s="372" customFormat="1" spans="1:5">
      <c r="A48" s="375"/>
      <c r="B48" s="375"/>
      <c r="E48" s="376"/>
    </row>
    <row r="49" s="372" customFormat="1" spans="1:5">
      <c r="A49" s="375"/>
      <c r="B49" s="375"/>
      <c r="C49" s="399"/>
      <c r="D49" s="399"/>
      <c r="E49" s="376"/>
    </row>
    <row r="50" s="372" customFormat="1" spans="1:5">
      <c r="A50" s="375"/>
      <c r="B50" s="375"/>
      <c r="C50" s="399"/>
      <c r="D50" s="399"/>
      <c r="E50" s="376"/>
    </row>
    <row r="51" s="372" customFormat="1" spans="1:5">
      <c r="A51" s="375"/>
      <c r="B51" s="375"/>
      <c r="C51" s="399"/>
      <c r="D51" s="399"/>
      <c r="E51" s="376"/>
    </row>
    <row r="52" s="372" customFormat="1" spans="1:5">
      <c r="A52" s="375"/>
      <c r="B52" s="375"/>
      <c r="C52" s="399"/>
      <c r="D52" s="399"/>
      <c r="E52" s="376"/>
    </row>
    <row r="53" s="372" customFormat="1" spans="1:5">
      <c r="A53" s="375"/>
      <c r="B53" s="375"/>
      <c r="E53" s="376"/>
    </row>
    <row r="54" s="372" customFormat="1" spans="1:5">
      <c r="A54" s="375"/>
      <c r="B54" s="375"/>
      <c r="C54" s="399"/>
      <c r="D54" s="399"/>
      <c r="E54" s="376"/>
    </row>
  </sheetData>
  <autoFilter ref="A3:I41">
    <extLst/>
  </autoFilter>
  <mergeCells count="1">
    <mergeCell ref="B1:E1"/>
  </mergeCells>
  <conditionalFormatting sqref="D40">
    <cfRule type="expression" dxfId="1" priority="1" stopIfTrue="1">
      <formula>"len($A:$A)=3"</formula>
    </cfRule>
  </conditionalFormatting>
  <conditionalFormatting sqref="B36:B37">
    <cfRule type="expression" dxfId="1" priority="2" stopIfTrue="1">
      <formula>"len($A:$A)=3"</formula>
    </cfRule>
  </conditionalFormatting>
  <conditionalFormatting sqref="D37:D38">
    <cfRule type="expression" dxfId="1" priority="3" stopIfTrue="1">
      <formula>"len($A:$A)=3"</formula>
    </cfRule>
  </conditionalFormatting>
  <conditionalFormatting sqref="C36:D36 D37">
    <cfRule type="expression" dxfId="1" priority="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theme="9" tint="0.4"/>
  </sheetPr>
  <dimension ref="A1:I54"/>
  <sheetViews>
    <sheetView showZeros="0" zoomScale="70" zoomScaleNormal="70" topLeftCell="A30" workbookViewId="0">
      <selection activeCell="B40" sqref="B40"/>
    </sheetView>
  </sheetViews>
  <sheetFormatPr defaultColWidth="9" defaultRowHeight="15.6"/>
  <cols>
    <col min="1" max="1" width="20.6296296296296" style="375" customWidth="1"/>
    <col min="2" max="2" width="52.3796296296296" style="375" customWidth="1"/>
    <col min="3" max="4" width="19.2037037037037" style="372" customWidth="1"/>
    <col min="5" max="5" width="16.75" style="376" customWidth="1"/>
    <col min="6" max="6" width="3.75" style="372" customWidth="1"/>
    <col min="7" max="7" width="9.37962962962963" style="372"/>
    <col min="8" max="16366" width="9" style="372"/>
    <col min="16367" max="16367" width="45.6296296296296" style="372"/>
    <col min="16368" max="16384" width="9" style="372"/>
  </cols>
  <sheetData>
    <row r="1" s="372" customFormat="1" ht="45" customHeight="1" spans="1:7">
      <c r="A1" s="375"/>
      <c r="B1" s="377" t="s">
        <v>2017</v>
      </c>
      <c r="C1" s="377"/>
      <c r="D1" s="377"/>
      <c r="E1" s="377"/>
      <c r="F1" s="378"/>
      <c r="G1" s="379"/>
    </row>
    <row r="2" s="373" customFormat="1" ht="20.1" customHeight="1" spans="1:6">
      <c r="A2" s="380"/>
      <c r="B2" s="381" t="s">
        <v>2018</v>
      </c>
      <c r="C2" s="382"/>
      <c r="D2" s="381"/>
      <c r="E2" s="383" t="s">
        <v>2</v>
      </c>
      <c r="F2" s="380"/>
    </row>
    <row r="3" s="374" customFormat="1" ht="45" customHeight="1" spans="1:6">
      <c r="A3" s="384" t="s">
        <v>3</v>
      </c>
      <c r="B3" s="385" t="s">
        <v>4</v>
      </c>
      <c r="C3" s="151" t="s">
        <v>1636</v>
      </c>
      <c r="D3" s="151" t="s">
        <v>1637</v>
      </c>
      <c r="E3" s="152" t="s">
        <v>1638</v>
      </c>
      <c r="F3" s="386" t="s">
        <v>8</v>
      </c>
    </row>
    <row r="4" s="374" customFormat="1" ht="34" customHeight="1" spans="1:6">
      <c r="A4" s="341">
        <v>1030102</v>
      </c>
      <c r="B4" s="331" t="s">
        <v>1182</v>
      </c>
      <c r="C4" s="332">
        <v>0</v>
      </c>
      <c r="D4" s="332">
        <v>0</v>
      </c>
      <c r="E4" s="338" t="str">
        <f t="shared" ref="E4:E10" si="0">IF(C4&lt;&gt;0,D4/C4-1,"")</f>
        <v/>
      </c>
      <c r="F4" s="387" t="str">
        <f t="shared" ref="F4:F41" si="1">IF(LEN(A4)=7,"是",IF(B4&lt;&gt;"",IF(SUM(C4:D4)&lt;&gt;0,"是","否"),"是"))</f>
        <v>是</v>
      </c>
    </row>
    <row r="5" s="372" customFormat="1" ht="34" customHeight="1" spans="1:9">
      <c r="A5" s="341">
        <v>1030112</v>
      </c>
      <c r="B5" s="331" t="s">
        <v>1990</v>
      </c>
      <c r="C5" s="332">
        <v>0</v>
      </c>
      <c r="D5" s="332">
        <v>0</v>
      </c>
      <c r="E5" s="338" t="str">
        <f t="shared" si="0"/>
        <v/>
      </c>
      <c r="F5" s="387" t="str">
        <f t="shared" si="1"/>
        <v>是</v>
      </c>
      <c r="H5" s="374"/>
      <c r="I5" s="374"/>
    </row>
    <row r="6" s="372" customFormat="1" ht="34" customHeight="1" spans="1:9">
      <c r="A6" s="341">
        <v>1030129</v>
      </c>
      <c r="B6" s="331" t="s">
        <v>1991</v>
      </c>
      <c r="C6" s="332"/>
      <c r="D6" s="332">
        <v>0</v>
      </c>
      <c r="E6" s="338" t="str">
        <f t="shared" si="0"/>
        <v/>
      </c>
      <c r="F6" s="387" t="str">
        <f t="shared" si="1"/>
        <v>是</v>
      </c>
      <c r="H6" s="374"/>
      <c r="I6" s="374"/>
    </row>
    <row r="7" s="372" customFormat="1" ht="34" customHeight="1" spans="1:9">
      <c r="A7" s="341">
        <v>1030146</v>
      </c>
      <c r="B7" s="331" t="s">
        <v>1992</v>
      </c>
      <c r="C7" s="332"/>
      <c r="D7" s="332"/>
      <c r="E7" s="333" t="str">
        <f t="shared" si="0"/>
        <v/>
      </c>
      <c r="F7" s="387" t="str">
        <f t="shared" si="1"/>
        <v>是</v>
      </c>
      <c r="H7" s="374"/>
      <c r="I7" s="374"/>
    </row>
    <row r="8" s="372" customFormat="1" ht="34" customHeight="1" spans="1:9">
      <c r="A8" s="341">
        <v>1030147</v>
      </c>
      <c r="B8" s="331" t="s">
        <v>1993</v>
      </c>
      <c r="C8" s="332"/>
      <c r="D8" s="332"/>
      <c r="E8" s="333" t="str">
        <f t="shared" si="0"/>
        <v/>
      </c>
      <c r="F8" s="387" t="str">
        <f t="shared" si="1"/>
        <v>是</v>
      </c>
      <c r="H8" s="374"/>
      <c r="I8" s="374"/>
    </row>
    <row r="9" s="372" customFormat="1" ht="34" customHeight="1" spans="1:9">
      <c r="A9" s="341">
        <v>1030148</v>
      </c>
      <c r="B9" s="331" t="s">
        <v>1994</v>
      </c>
      <c r="C9" s="332">
        <f>SUM(C10:C16)</f>
        <v>10635</v>
      </c>
      <c r="D9" s="332">
        <f>SUM(D10:D16)</f>
        <v>41860</v>
      </c>
      <c r="E9" s="333">
        <f t="shared" si="0"/>
        <v>2.93606017865538</v>
      </c>
      <c r="F9" s="387" t="str">
        <f t="shared" si="1"/>
        <v>是</v>
      </c>
      <c r="H9" s="374"/>
      <c r="I9" s="374"/>
    </row>
    <row r="10" s="372" customFormat="1" ht="34" customHeight="1" spans="1:9">
      <c r="A10" s="341">
        <v>103014801</v>
      </c>
      <c r="B10" s="336" t="s">
        <v>1995</v>
      </c>
      <c r="C10" s="388">
        <v>11824</v>
      </c>
      <c r="D10" s="340">
        <v>26957</v>
      </c>
      <c r="E10" s="338">
        <f t="shared" si="0"/>
        <v>1.27985453315291</v>
      </c>
      <c r="F10" s="387" t="str">
        <f t="shared" si="1"/>
        <v>是</v>
      </c>
      <c r="H10" s="374"/>
      <c r="I10" s="374"/>
    </row>
    <row r="11" s="372" customFormat="1" ht="36" customHeight="1" spans="1:9">
      <c r="A11" s="341">
        <v>103014802</v>
      </c>
      <c r="B11" s="336" t="s">
        <v>1996</v>
      </c>
      <c r="C11" s="388">
        <v>85</v>
      </c>
      <c r="D11" s="340"/>
      <c r="E11" s="338">
        <f>IF(C11&lt;&gt;0,-(D11/C11-1),"")</f>
        <v>1</v>
      </c>
      <c r="F11" s="387" t="str">
        <f t="shared" si="1"/>
        <v>是</v>
      </c>
      <c r="H11" s="374"/>
      <c r="I11" s="374"/>
    </row>
    <row r="12" s="372" customFormat="1" ht="36" customHeight="1" spans="1:9">
      <c r="A12" s="341">
        <v>103014803</v>
      </c>
      <c r="B12" s="336" t="s">
        <v>1997</v>
      </c>
      <c r="C12" s="388"/>
      <c r="D12" s="340">
        <v>14903</v>
      </c>
      <c r="E12" s="338" t="str">
        <f t="shared" ref="E12:E41" si="2">IF(C12&lt;&gt;0,D12/C12-1,"")</f>
        <v/>
      </c>
      <c r="F12" s="387" t="str">
        <f t="shared" si="1"/>
        <v>是</v>
      </c>
      <c r="H12" s="374"/>
      <c r="I12" s="374"/>
    </row>
    <row r="13" s="372" customFormat="1" ht="34" customHeight="1" spans="1:9">
      <c r="A13" s="341">
        <v>103014890</v>
      </c>
      <c r="B13" s="336" t="s">
        <v>1197</v>
      </c>
      <c r="C13" s="340"/>
      <c r="D13" s="340"/>
      <c r="E13" s="338"/>
      <c r="F13" s="387" t="str">
        <f t="shared" si="1"/>
        <v>否</v>
      </c>
      <c r="H13" s="374"/>
      <c r="I13" s="374"/>
    </row>
    <row r="14" s="372" customFormat="1" ht="34" customHeight="1" spans="1:9">
      <c r="A14" s="341">
        <v>103014893</v>
      </c>
      <c r="B14" s="336" t="s">
        <v>1198</v>
      </c>
      <c r="C14" s="340"/>
      <c r="D14" s="340"/>
      <c r="E14" s="338"/>
      <c r="F14" s="387" t="str">
        <f t="shared" si="1"/>
        <v>否</v>
      </c>
      <c r="H14" s="374"/>
      <c r="I14" s="374"/>
    </row>
    <row r="15" s="372" customFormat="1" ht="36" customHeight="1" spans="1:9">
      <c r="A15" s="341">
        <v>103014898</v>
      </c>
      <c r="B15" s="336" t="s">
        <v>1998</v>
      </c>
      <c r="C15" s="340">
        <v>-1274</v>
      </c>
      <c r="D15" s="340"/>
      <c r="E15" s="338">
        <f t="shared" si="2"/>
        <v>-1</v>
      </c>
      <c r="F15" s="387" t="str">
        <f t="shared" si="1"/>
        <v>是</v>
      </c>
      <c r="H15" s="374"/>
      <c r="I15" s="374"/>
    </row>
    <row r="16" s="372" customFormat="1" ht="36" customHeight="1" spans="1:9">
      <c r="A16" s="341">
        <v>103014899</v>
      </c>
      <c r="B16" s="336" t="s">
        <v>1999</v>
      </c>
      <c r="C16" s="388"/>
      <c r="D16" s="340"/>
      <c r="E16" s="338" t="str">
        <f t="shared" si="2"/>
        <v/>
      </c>
      <c r="F16" s="387" t="str">
        <f t="shared" si="1"/>
        <v>否</v>
      </c>
      <c r="H16" s="374"/>
      <c r="I16" s="374"/>
    </row>
    <row r="17" s="372" customFormat="1" ht="34" customHeight="1" spans="1:9">
      <c r="A17" s="389">
        <v>1030150</v>
      </c>
      <c r="B17" s="248" t="s">
        <v>2000</v>
      </c>
      <c r="C17" s="332"/>
      <c r="D17" s="332"/>
      <c r="E17" s="338" t="str">
        <f t="shared" si="2"/>
        <v/>
      </c>
      <c r="F17" s="387" t="str">
        <f t="shared" si="1"/>
        <v>是</v>
      </c>
      <c r="H17" s="374"/>
      <c r="I17" s="374"/>
    </row>
    <row r="18" s="372" customFormat="1" ht="34" customHeight="1" spans="1:9">
      <c r="A18" s="389">
        <v>1030155</v>
      </c>
      <c r="B18" s="248" t="s">
        <v>2001</v>
      </c>
      <c r="C18" s="332">
        <f>SUM(C19:C20)</f>
        <v>374</v>
      </c>
      <c r="D18" s="332">
        <f>SUM(D19:D20)</f>
        <v>400</v>
      </c>
      <c r="E18" s="338">
        <f t="shared" si="2"/>
        <v>0.0695187165775402</v>
      </c>
      <c r="F18" s="387" t="str">
        <f t="shared" si="1"/>
        <v>是</v>
      </c>
      <c r="H18" s="374"/>
      <c r="I18" s="374"/>
    </row>
    <row r="19" s="372" customFormat="1" ht="36" customHeight="1" spans="1:9">
      <c r="A19" s="389">
        <v>103015501</v>
      </c>
      <c r="B19" s="252" t="s">
        <v>2002</v>
      </c>
      <c r="C19" s="388">
        <v>166</v>
      </c>
      <c r="D19" s="340">
        <v>200</v>
      </c>
      <c r="E19" s="338">
        <f t="shared" si="2"/>
        <v>0.204819277108434</v>
      </c>
      <c r="F19" s="387" t="str">
        <f t="shared" si="1"/>
        <v>是</v>
      </c>
      <c r="H19" s="374"/>
      <c r="I19" s="374"/>
    </row>
    <row r="20" s="372" customFormat="1" ht="36" customHeight="1" spans="1:9">
      <c r="A20" s="389">
        <v>103015502</v>
      </c>
      <c r="B20" s="252" t="s">
        <v>2003</v>
      </c>
      <c r="C20" s="388">
        <v>208</v>
      </c>
      <c r="D20" s="340">
        <v>200</v>
      </c>
      <c r="E20" s="338">
        <f t="shared" si="2"/>
        <v>-0.0384615384615384</v>
      </c>
      <c r="F20" s="387" t="str">
        <f t="shared" si="1"/>
        <v>是</v>
      </c>
      <c r="H20" s="374"/>
      <c r="I20" s="374"/>
    </row>
    <row r="21" s="372" customFormat="1" ht="34" customHeight="1" spans="1:9">
      <c r="A21" s="389">
        <v>1030156</v>
      </c>
      <c r="B21" s="248" t="s">
        <v>2004</v>
      </c>
      <c r="C21" s="332">
        <v>129</v>
      </c>
      <c r="D21" s="332">
        <v>120</v>
      </c>
      <c r="E21" s="333">
        <f t="shared" si="2"/>
        <v>-0.0697674418604651</v>
      </c>
      <c r="F21" s="387" t="str">
        <f t="shared" si="1"/>
        <v>是</v>
      </c>
      <c r="H21" s="374"/>
      <c r="I21" s="374"/>
    </row>
    <row r="22" s="372" customFormat="1" ht="34" customHeight="1" spans="1:9">
      <c r="A22" s="389">
        <v>1030157</v>
      </c>
      <c r="B22" s="248" t="s">
        <v>2005</v>
      </c>
      <c r="C22" s="332"/>
      <c r="D22" s="332"/>
      <c r="E22" s="338" t="str">
        <f t="shared" si="2"/>
        <v/>
      </c>
      <c r="F22" s="387" t="str">
        <f t="shared" si="1"/>
        <v>是</v>
      </c>
      <c r="H22" s="374"/>
      <c r="I22" s="374"/>
    </row>
    <row r="23" s="372" customFormat="1" ht="34" customHeight="1" spans="1:9">
      <c r="A23" s="389">
        <v>1030158</v>
      </c>
      <c r="B23" s="248" t="s">
        <v>2006</v>
      </c>
      <c r="C23" s="332"/>
      <c r="D23" s="332"/>
      <c r="E23" s="338" t="str">
        <f t="shared" si="2"/>
        <v/>
      </c>
      <c r="F23" s="387" t="str">
        <f t="shared" si="1"/>
        <v>是</v>
      </c>
      <c r="H23" s="374"/>
      <c r="I23" s="374"/>
    </row>
    <row r="24" s="372" customFormat="1" ht="34" customHeight="1" spans="1:9">
      <c r="A24" s="341">
        <v>1030159</v>
      </c>
      <c r="B24" s="331" t="s">
        <v>2007</v>
      </c>
      <c r="C24" s="332">
        <v>0</v>
      </c>
      <c r="D24" s="332">
        <v>0</v>
      </c>
      <c r="E24" s="338" t="str">
        <f t="shared" si="2"/>
        <v/>
      </c>
      <c r="F24" s="387" t="str">
        <f t="shared" si="1"/>
        <v>是</v>
      </c>
      <c r="H24" s="374"/>
      <c r="I24" s="374"/>
    </row>
    <row r="25" s="372" customFormat="1" ht="34" customHeight="1" spans="1:9">
      <c r="A25" s="341">
        <v>1030178</v>
      </c>
      <c r="B25" s="331" t="s">
        <v>2008</v>
      </c>
      <c r="C25" s="332">
        <v>774</v>
      </c>
      <c r="D25" s="332">
        <v>630</v>
      </c>
      <c r="E25" s="338">
        <f t="shared" si="2"/>
        <v>-0.186046511627907</v>
      </c>
      <c r="F25" s="387" t="str">
        <f t="shared" si="1"/>
        <v>是</v>
      </c>
      <c r="H25" s="374"/>
      <c r="I25" s="374"/>
    </row>
    <row r="26" s="372" customFormat="1" ht="34" customHeight="1" spans="1:9">
      <c r="A26" s="341">
        <v>1030180</v>
      </c>
      <c r="B26" s="331" t="s">
        <v>2009</v>
      </c>
      <c r="C26" s="332">
        <f>SUM(C27:C31)</f>
        <v>0</v>
      </c>
      <c r="D26" s="332"/>
      <c r="E26" s="338" t="str">
        <f t="shared" si="2"/>
        <v/>
      </c>
      <c r="F26" s="387" t="str">
        <f t="shared" si="1"/>
        <v>是</v>
      </c>
      <c r="H26" s="374"/>
      <c r="I26" s="374"/>
    </row>
    <row r="27" s="372" customFormat="1" ht="36" customHeight="1" spans="1:9">
      <c r="A27" s="341">
        <v>103018003</v>
      </c>
      <c r="B27" s="336" t="s">
        <v>2010</v>
      </c>
      <c r="C27" s="340">
        <v>0</v>
      </c>
      <c r="D27" s="340">
        <v>0</v>
      </c>
      <c r="E27" s="338" t="str">
        <f t="shared" si="2"/>
        <v/>
      </c>
      <c r="F27" s="387" t="str">
        <f t="shared" si="1"/>
        <v>否</v>
      </c>
      <c r="H27" s="374"/>
      <c r="I27" s="374"/>
    </row>
    <row r="28" s="372" customFormat="1" ht="36" customHeight="1" spans="1:9">
      <c r="A28" s="341">
        <v>103018004</v>
      </c>
      <c r="B28" s="336" t="s">
        <v>2011</v>
      </c>
      <c r="C28" s="340">
        <v>0</v>
      </c>
      <c r="D28" s="340">
        <v>0</v>
      </c>
      <c r="E28" s="338" t="str">
        <f t="shared" si="2"/>
        <v/>
      </c>
      <c r="F28" s="387" t="str">
        <f t="shared" si="1"/>
        <v>否</v>
      </c>
      <c r="H28" s="374"/>
      <c r="I28" s="374"/>
    </row>
    <row r="29" s="372" customFormat="1" ht="36" customHeight="1" spans="1:9">
      <c r="A29" s="341">
        <v>103018005</v>
      </c>
      <c r="B29" s="336" t="s">
        <v>2012</v>
      </c>
      <c r="C29" s="340">
        <v>0</v>
      </c>
      <c r="D29" s="340">
        <v>0</v>
      </c>
      <c r="E29" s="338" t="str">
        <f t="shared" si="2"/>
        <v/>
      </c>
      <c r="F29" s="387" t="str">
        <f t="shared" si="1"/>
        <v>否</v>
      </c>
      <c r="H29" s="374"/>
      <c r="I29" s="374"/>
    </row>
    <row r="30" s="372" customFormat="1" ht="36" customHeight="1" spans="1:9">
      <c r="A30" s="341">
        <v>103018006</v>
      </c>
      <c r="B30" s="336" t="s">
        <v>2013</v>
      </c>
      <c r="C30" s="340">
        <v>0</v>
      </c>
      <c r="D30" s="340">
        <v>0</v>
      </c>
      <c r="E30" s="338" t="str">
        <f t="shared" si="2"/>
        <v/>
      </c>
      <c r="F30" s="387" t="str">
        <f t="shared" si="1"/>
        <v>否</v>
      </c>
      <c r="H30" s="374"/>
      <c r="I30" s="374"/>
    </row>
    <row r="31" s="372" customFormat="1" ht="36" customHeight="1" spans="1:9">
      <c r="A31" s="341">
        <v>103018007</v>
      </c>
      <c r="B31" s="336" t="s">
        <v>2014</v>
      </c>
      <c r="C31" s="340">
        <v>0</v>
      </c>
      <c r="D31" s="340">
        <v>0</v>
      </c>
      <c r="E31" s="338" t="str">
        <f t="shared" si="2"/>
        <v/>
      </c>
      <c r="F31" s="387" t="str">
        <f t="shared" si="1"/>
        <v>否</v>
      </c>
      <c r="G31" s="390"/>
      <c r="H31" s="374"/>
      <c r="I31" s="374"/>
    </row>
    <row r="32" s="372" customFormat="1" ht="34" customHeight="1" spans="1:9">
      <c r="A32" s="341">
        <v>1030199</v>
      </c>
      <c r="B32" s="331" t="s">
        <v>2015</v>
      </c>
      <c r="C32" s="391">
        <v>0</v>
      </c>
      <c r="D32" s="391">
        <v>0</v>
      </c>
      <c r="E32" s="338" t="str">
        <f t="shared" si="2"/>
        <v/>
      </c>
      <c r="F32" s="387" t="str">
        <f t="shared" si="1"/>
        <v>是</v>
      </c>
      <c r="H32" s="374"/>
      <c r="I32" s="374"/>
    </row>
    <row r="33" s="372" customFormat="1" ht="34" customHeight="1" spans="1:9">
      <c r="A33" s="341">
        <v>10310</v>
      </c>
      <c r="B33" s="331" t="s">
        <v>2016</v>
      </c>
      <c r="C33" s="332">
        <v>9459</v>
      </c>
      <c r="D33" s="332">
        <v>14917</v>
      </c>
      <c r="E33" s="333">
        <f t="shared" si="2"/>
        <v>0.577016597949043</v>
      </c>
      <c r="F33" s="387" t="str">
        <f t="shared" si="1"/>
        <v>是</v>
      </c>
      <c r="H33" s="374"/>
      <c r="I33" s="374"/>
    </row>
    <row r="34" s="372" customFormat="1" ht="34" customHeight="1" spans="1:9">
      <c r="A34" s="341"/>
      <c r="B34" s="336"/>
      <c r="C34" s="340">
        <v>0</v>
      </c>
      <c r="D34" s="340">
        <v>0</v>
      </c>
      <c r="E34" s="338" t="str">
        <f t="shared" si="2"/>
        <v/>
      </c>
      <c r="F34" s="387" t="str">
        <f t="shared" si="1"/>
        <v>是</v>
      </c>
      <c r="H34" s="374"/>
      <c r="I34" s="374"/>
    </row>
    <row r="35" s="372" customFormat="1" ht="34" customHeight="1" spans="1:9">
      <c r="A35" s="358"/>
      <c r="B35" s="294" t="s">
        <v>63</v>
      </c>
      <c r="C35" s="332">
        <f>SUM(C4,C5,C6,C7,C8,C9,C17,C18,C21,C22,C23,C24,C25,C26,C32,C33)</f>
        <v>21371</v>
      </c>
      <c r="D35" s="332">
        <f>SUM(D4,D5,D6,D7,D8,D9,D17,D18,D21,D22,D23,D24,D25,D26,D32,D33)</f>
        <v>57927</v>
      </c>
      <c r="E35" s="333">
        <f t="shared" si="2"/>
        <v>1.7105423237097</v>
      </c>
      <c r="F35" s="387" t="str">
        <f t="shared" si="1"/>
        <v>是</v>
      </c>
      <c r="H35" s="374"/>
      <c r="I35" s="374"/>
    </row>
    <row r="36" s="372" customFormat="1" ht="34" customHeight="1" spans="1:9">
      <c r="A36" s="392">
        <v>110</v>
      </c>
      <c r="B36" s="393" t="s">
        <v>65</v>
      </c>
      <c r="C36" s="361">
        <f>SUM(C37:C40)</f>
        <v>12309</v>
      </c>
      <c r="D36" s="361">
        <f>SUM(D37:D40)</f>
        <v>13936</v>
      </c>
      <c r="E36" s="333">
        <f>IF(C36&lt;&gt;0,D36/C36-1,"")</f>
        <v>0.132179705906248</v>
      </c>
      <c r="F36" s="387" t="str">
        <f>IF(LEN(A36)=7,"是",IF(B36&lt;&gt;"",IF(SUM(C36:D36)&lt;&gt;0,"是","否"),"是"))</f>
        <v>是</v>
      </c>
      <c r="H36" s="374"/>
      <c r="I36" s="374"/>
    </row>
    <row r="37" s="372" customFormat="1" ht="34" customHeight="1" spans="1:9">
      <c r="A37" s="394">
        <v>11004</v>
      </c>
      <c r="B37" s="394" t="s">
        <v>1228</v>
      </c>
      <c r="C37" s="395">
        <v>2937</v>
      </c>
      <c r="D37" s="395"/>
      <c r="E37" s="338">
        <f>IF(C37&lt;&gt;0,D37/C37-1,"")</f>
        <v>-1</v>
      </c>
      <c r="F37" s="387" t="str">
        <f>IF(LEN(A37)=7,"是",IF(B37&lt;&gt;"",IF(SUM(C37:D37)&lt;&gt;0,"是","否"),"是"))</f>
        <v>是</v>
      </c>
      <c r="H37" s="374"/>
      <c r="I37" s="374"/>
    </row>
    <row r="38" s="372" customFormat="1" ht="34" customHeight="1" spans="1:9">
      <c r="A38" s="394">
        <v>11008</v>
      </c>
      <c r="B38" s="394" t="s">
        <v>69</v>
      </c>
      <c r="C38" s="395">
        <v>8572</v>
      </c>
      <c r="D38" s="395">
        <v>6936</v>
      </c>
      <c r="E38" s="338">
        <f>IF(C38&lt;&gt;0,D38/C38-1,"")</f>
        <v>-0.190853943070462</v>
      </c>
      <c r="F38" s="387" t="str">
        <f>IF(LEN(A38)=7,"是",IF(B38&lt;&gt;"",IF(SUM(C38:D38)&lt;&gt;0,"是","否"),"是"))</f>
        <v>是</v>
      </c>
      <c r="H38" s="374"/>
      <c r="I38" s="374"/>
    </row>
    <row r="39" s="372" customFormat="1" ht="36" customHeight="1" spans="1:9">
      <c r="A39" s="394">
        <v>11009</v>
      </c>
      <c r="B39" s="394" t="s">
        <v>70</v>
      </c>
      <c r="C39" s="396"/>
      <c r="D39" s="395"/>
      <c r="E39" s="338" t="str">
        <f>IF(C39&lt;&gt;0,D39/C39-1,"")</f>
        <v/>
      </c>
      <c r="F39" s="387" t="str">
        <f>IF(LEN(A39)=7,"是",IF(B39&lt;&gt;"",IF(SUM(C39:D39)&lt;&gt;0,"是","否"),"是"))</f>
        <v>否</v>
      </c>
      <c r="H39" s="374"/>
      <c r="I39" s="374"/>
    </row>
    <row r="40" s="372" customFormat="1" ht="36" customHeight="1" spans="1:9">
      <c r="A40" s="394">
        <v>11011</v>
      </c>
      <c r="B40" s="394" t="s">
        <v>71</v>
      </c>
      <c r="C40" s="395">
        <v>800</v>
      </c>
      <c r="D40" s="395">
        <v>7000</v>
      </c>
      <c r="E40" s="338">
        <f>IF(C40&lt;&gt;0,D40/C40-1,"")</f>
        <v>7.75</v>
      </c>
      <c r="F40" s="387" t="str">
        <f>IF(LEN(A40)=7,"是",IF(B40&lt;&gt;"",IF(SUM(C40:D40)&lt;&gt;0,"是","否"),"是"))</f>
        <v>是</v>
      </c>
      <c r="H40" s="374"/>
      <c r="I40" s="374"/>
    </row>
    <row r="41" s="372" customFormat="1" ht="34" customHeight="1" spans="1:6">
      <c r="A41" s="397"/>
      <c r="B41" s="398" t="s">
        <v>74</v>
      </c>
      <c r="C41" s="361">
        <f>SUM(C35:C35,C36)</f>
        <v>33680</v>
      </c>
      <c r="D41" s="369">
        <f>SUM(D35:D35,D36)</f>
        <v>71863</v>
      </c>
      <c r="E41" s="333">
        <f>IF(C41&lt;&gt;0,D41/C41-1,"")</f>
        <v>1.13369952494062</v>
      </c>
      <c r="F41" s="387" t="str">
        <f>IF(LEN(A41)=7,"是",IF(B41&lt;&gt;"",IF(SUM(C41:D41)&lt;&gt;0,"是","否"),"是"))</f>
        <v>是</v>
      </c>
    </row>
    <row r="42" s="372" customFormat="1" spans="1:5">
      <c r="A42" s="375"/>
      <c r="B42" s="375"/>
      <c r="C42" s="399"/>
      <c r="D42" s="399"/>
      <c r="E42" s="376"/>
    </row>
    <row r="43" s="372" customFormat="1" spans="1:5">
      <c r="A43" s="375"/>
      <c r="B43" s="375"/>
      <c r="E43" s="376"/>
    </row>
    <row r="44" s="372" customFormat="1" spans="1:5">
      <c r="A44" s="375"/>
      <c r="B44" s="375"/>
      <c r="C44" s="399"/>
      <c r="D44" s="399"/>
      <c r="E44" s="376"/>
    </row>
    <row r="45" s="372" customFormat="1" spans="1:5">
      <c r="A45" s="375"/>
      <c r="B45" s="375"/>
      <c r="E45" s="376"/>
    </row>
    <row r="46" s="372" customFormat="1" spans="1:5">
      <c r="A46" s="375"/>
      <c r="B46" s="375"/>
      <c r="C46" s="399"/>
      <c r="D46" s="399"/>
      <c r="E46" s="376"/>
    </row>
    <row r="47" s="372" customFormat="1" spans="1:5">
      <c r="A47" s="375"/>
      <c r="B47" s="375"/>
      <c r="C47" s="399"/>
      <c r="D47" s="399"/>
      <c r="E47" s="376"/>
    </row>
    <row r="48" s="372" customFormat="1" spans="1:5">
      <c r="A48" s="375"/>
      <c r="B48" s="375"/>
      <c r="E48" s="376"/>
    </row>
    <row r="49" s="372" customFormat="1" spans="1:5">
      <c r="A49" s="375"/>
      <c r="B49" s="375"/>
      <c r="C49" s="399"/>
      <c r="D49" s="399"/>
      <c r="E49" s="376"/>
    </row>
    <row r="50" s="372" customFormat="1" spans="1:5">
      <c r="A50" s="375"/>
      <c r="B50" s="375"/>
      <c r="C50" s="399"/>
      <c r="D50" s="399"/>
      <c r="E50" s="376"/>
    </row>
    <row r="51" s="372" customFormat="1" spans="1:5">
      <c r="A51" s="375"/>
      <c r="B51" s="375"/>
      <c r="C51" s="399"/>
      <c r="D51" s="399"/>
      <c r="E51" s="376"/>
    </row>
    <row r="52" s="372" customFormat="1" spans="1:5">
      <c r="A52" s="375"/>
      <c r="B52" s="375"/>
      <c r="C52" s="399"/>
      <c r="D52" s="399"/>
      <c r="E52" s="376"/>
    </row>
    <row r="53" s="372" customFormat="1" spans="1:5">
      <c r="A53" s="375"/>
      <c r="B53" s="375"/>
      <c r="E53" s="376"/>
    </row>
    <row r="54" s="372" customFormat="1" spans="1:5">
      <c r="A54" s="375"/>
      <c r="B54" s="375"/>
      <c r="C54" s="399"/>
      <c r="D54" s="399"/>
      <c r="E54" s="376"/>
    </row>
  </sheetData>
  <autoFilter ref="A3:I41">
    <extLst/>
  </autoFilter>
  <mergeCells count="1">
    <mergeCell ref="B1:E1"/>
  </mergeCells>
  <conditionalFormatting sqref="D40">
    <cfRule type="expression" dxfId="1" priority="1" stopIfTrue="1">
      <formula>"len($A:$A)=3"</formula>
    </cfRule>
  </conditionalFormatting>
  <conditionalFormatting sqref="B36:B37">
    <cfRule type="expression" dxfId="1" priority="2" stopIfTrue="1">
      <formula>"len($A:$A)=3"</formula>
    </cfRule>
  </conditionalFormatting>
  <conditionalFormatting sqref="D37:D38">
    <cfRule type="expression" dxfId="1" priority="3" stopIfTrue="1">
      <formula>"len($A:$A)=3"</formula>
    </cfRule>
  </conditionalFormatting>
  <conditionalFormatting sqref="C36:D36 D37">
    <cfRule type="expression" dxfId="1" priority="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7">
    <tabColor theme="9" tint="0.4"/>
  </sheetPr>
  <dimension ref="A1:L273"/>
  <sheetViews>
    <sheetView showZeros="0" zoomScale="70" zoomScaleNormal="70" workbookViewId="0">
      <pane ySplit="3" topLeftCell="A37" activePane="bottomLeft" state="frozen"/>
      <selection/>
      <selection pane="bottomLeft" activeCell="I1" sqref="I$1:L$1048576"/>
    </sheetView>
  </sheetViews>
  <sheetFormatPr defaultColWidth="9" defaultRowHeight="15.6"/>
  <cols>
    <col min="1" max="1" width="21.5" style="319" customWidth="1"/>
    <col min="2" max="2" width="50.75" style="319" customWidth="1"/>
    <col min="3" max="4" width="18.7314814814815" style="319" customWidth="1"/>
    <col min="5" max="5" width="16.75" style="320" customWidth="1"/>
    <col min="6" max="6" width="3.75" style="321" customWidth="1"/>
    <col min="7" max="8" width="9" style="319"/>
    <col min="9" max="9" width="13.3333333333333" style="319" hidden="1" customWidth="1"/>
    <col min="10" max="10" width="11.7777777777778" style="319" hidden="1" customWidth="1"/>
    <col min="11" max="12" width="9" style="319" hidden="1" customWidth="1"/>
    <col min="13" max="13" width="9" style="319" customWidth="1"/>
    <col min="14" max="16384" width="9" style="319"/>
  </cols>
  <sheetData>
    <row r="1" ht="45" customHeight="1" spans="2:7">
      <c r="B1" s="322" t="s">
        <v>2019</v>
      </c>
      <c r="C1" s="322"/>
      <c r="D1" s="322"/>
      <c r="E1" s="322"/>
      <c r="F1" s="323"/>
      <c r="G1" s="324"/>
    </row>
    <row r="2" s="315" customFormat="1" ht="20.1" customHeight="1" spans="2:6">
      <c r="B2" s="325" t="s">
        <v>2020</v>
      </c>
      <c r="C2" s="325"/>
      <c r="D2" s="325"/>
      <c r="E2" s="326" t="s">
        <v>2</v>
      </c>
      <c r="F2" s="327"/>
    </row>
    <row r="3" s="316" customFormat="1" ht="45" customHeight="1" spans="1:12">
      <c r="A3" s="151" t="s">
        <v>3</v>
      </c>
      <c r="B3" s="328" t="s">
        <v>4</v>
      </c>
      <c r="C3" s="151" t="s">
        <v>1636</v>
      </c>
      <c r="D3" s="151" t="s">
        <v>1637</v>
      </c>
      <c r="E3" s="152" t="s">
        <v>1638</v>
      </c>
      <c r="F3" s="329" t="s">
        <v>8</v>
      </c>
      <c r="G3" s="316" t="s">
        <v>143</v>
      </c>
      <c r="I3" s="316" t="s">
        <v>1652</v>
      </c>
      <c r="J3" s="316" t="s">
        <v>2021</v>
      </c>
      <c r="K3" s="316" t="s">
        <v>1178</v>
      </c>
      <c r="L3" s="316" t="s">
        <v>1812</v>
      </c>
    </row>
    <row r="4" ht="36" customHeight="1" spans="1:11">
      <c r="A4" s="330">
        <v>207</v>
      </c>
      <c r="B4" s="331" t="s">
        <v>1237</v>
      </c>
      <c r="C4" s="332">
        <f>SUM(C5,C11,C17)</f>
        <v>0</v>
      </c>
      <c r="D4" s="332">
        <f>SUM(D5,D11,D17)</f>
        <v>5</v>
      </c>
      <c r="E4" s="333" t="str">
        <f t="shared" ref="E4:E19" si="0">IF(C4&lt;&gt;0,D4/C4-1,"")</f>
        <v/>
      </c>
      <c r="F4" s="334" t="str">
        <f t="shared" ref="F4:F19" si="1">IF(LEN(A4)=3,"是",IF(B4&lt;&gt;"",IF(SUM(C4:D4)&lt;&gt;0,"是","否"),"是"))</f>
        <v>是</v>
      </c>
      <c r="G4" s="319" t="str">
        <f t="shared" ref="G4:G19" si="2">IF(LEN(A4)=3,"类",IF(LEN(A4)=5,"款","项"))</f>
        <v>类</v>
      </c>
      <c r="K4" s="319">
        <v>0</v>
      </c>
    </row>
    <row r="5" ht="36" customHeight="1" spans="1:11">
      <c r="A5" s="335">
        <v>20707</v>
      </c>
      <c r="B5" s="336" t="s">
        <v>1238</v>
      </c>
      <c r="C5" s="337">
        <f>SUM(C6:C10)</f>
        <v>0</v>
      </c>
      <c r="D5" s="337">
        <f>SUM(D6:D10)</f>
        <v>5</v>
      </c>
      <c r="E5" s="338" t="str">
        <f t="shared" si="0"/>
        <v/>
      </c>
      <c r="F5" s="334" t="str">
        <f t="shared" si="1"/>
        <v>是</v>
      </c>
      <c r="G5" s="319" t="str">
        <f t="shared" si="2"/>
        <v>款</v>
      </c>
      <c r="K5" s="319">
        <v>0</v>
      </c>
    </row>
    <row r="6" ht="36" customHeight="1" spans="1:11">
      <c r="A6" s="339">
        <v>2070701</v>
      </c>
      <c r="B6" s="336" t="s">
        <v>2022</v>
      </c>
      <c r="C6" s="340">
        <v>0</v>
      </c>
      <c r="D6" s="340">
        <v>5</v>
      </c>
      <c r="E6" s="338" t="str">
        <f t="shared" si="0"/>
        <v/>
      </c>
      <c r="F6" s="334" t="str">
        <f t="shared" si="1"/>
        <v>是</v>
      </c>
      <c r="G6" s="319" t="str">
        <f t="shared" si="2"/>
        <v>项</v>
      </c>
      <c r="I6" s="319">
        <f>SUM(J6:L6)</f>
        <v>5.1</v>
      </c>
      <c r="K6" s="319">
        <v>5.1</v>
      </c>
    </row>
    <row r="7" ht="36" hidden="1" customHeight="1" spans="1:11">
      <c r="A7" s="341">
        <v>2070702</v>
      </c>
      <c r="B7" s="336" t="s">
        <v>2023</v>
      </c>
      <c r="C7" s="340">
        <v>0</v>
      </c>
      <c r="D7" s="340">
        <v>0</v>
      </c>
      <c r="E7" s="338" t="str">
        <f t="shared" si="0"/>
        <v/>
      </c>
      <c r="F7" s="334" t="str">
        <f t="shared" si="1"/>
        <v>否</v>
      </c>
      <c r="G7" s="319" t="str">
        <f t="shared" si="2"/>
        <v>项</v>
      </c>
      <c r="I7" s="319">
        <f t="shared" ref="I7:I70" si="3">SUM(J7:L7)</f>
        <v>0</v>
      </c>
      <c r="K7" s="319">
        <v>0</v>
      </c>
    </row>
    <row r="8" ht="36" hidden="1" customHeight="1" spans="1:11">
      <c r="A8" s="342">
        <v>2070703</v>
      </c>
      <c r="B8" s="343" t="s">
        <v>2024</v>
      </c>
      <c r="C8" s="340">
        <v>0</v>
      </c>
      <c r="D8" s="340">
        <v>0</v>
      </c>
      <c r="E8" s="344" t="str">
        <f t="shared" si="0"/>
        <v/>
      </c>
      <c r="F8" s="334" t="str">
        <f t="shared" si="1"/>
        <v>否</v>
      </c>
      <c r="G8" s="319" t="str">
        <f t="shared" si="2"/>
        <v>项</v>
      </c>
      <c r="I8" s="319">
        <f t="shared" si="3"/>
        <v>0</v>
      </c>
      <c r="K8" s="319">
        <v>0</v>
      </c>
    </row>
    <row r="9" s="317" customFormat="1" ht="36" hidden="1" customHeight="1" spans="1:11">
      <c r="A9" s="342">
        <v>2070704</v>
      </c>
      <c r="B9" s="343" t="s">
        <v>1242</v>
      </c>
      <c r="C9" s="340">
        <v>0</v>
      </c>
      <c r="D9" s="340">
        <v>0</v>
      </c>
      <c r="E9" s="338" t="str">
        <f t="shared" si="0"/>
        <v/>
      </c>
      <c r="F9" s="345" t="str">
        <f t="shared" si="1"/>
        <v>否</v>
      </c>
      <c r="G9" s="317" t="str">
        <f t="shared" si="2"/>
        <v>项</v>
      </c>
      <c r="I9" s="319">
        <f t="shared" si="3"/>
        <v>0</v>
      </c>
      <c r="J9" s="319"/>
      <c r="K9" s="319">
        <v>0</v>
      </c>
    </row>
    <row r="10" ht="36" hidden="1" customHeight="1" spans="1:11">
      <c r="A10" s="342">
        <v>2070799</v>
      </c>
      <c r="B10" s="343" t="s">
        <v>2025</v>
      </c>
      <c r="C10" s="340">
        <v>0</v>
      </c>
      <c r="D10" s="340">
        <v>0</v>
      </c>
      <c r="E10" s="338" t="str">
        <f t="shared" si="0"/>
        <v/>
      </c>
      <c r="F10" s="334" t="str">
        <f t="shared" si="1"/>
        <v>否</v>
      </c>
      <c r="G10" s="319" t="str">
        <f t="shared" si="2"/>
        <v>项</v>
      </c>
      <c r="I10" s="319">
        <f t="shared" si="3"/>
        <v>0</v>
      </c>
      <c r="K10" s="319">
        <v>0</v>
      </c>
    </row>
    <row r="11" ht="36" hidden="1" customHeight="1" spans="1:11">
      <c r="A11" s="342">
        <v>20709</v>
      </c>
      <c r="B11" s="343" t="s">
        <v>1244</v>
      </c>
      <c r="C11" s="337">
        <f>SUM(C12:C16)</f>
        <v>0</v>
      </c>
      <c r="D11" s="337">
        <f>SUM(D12:D16)</f>
        <v>0</v>
      </c>
      <c r="E11" s="338" t="str">
        <f t="shared" si="0"/>
        <v/>
      </c>
      <c r="F11" s="334" t="str">
        <f t="shared" si="1"/>
        <v>否</v>
      </c>
      <c r="G11" s="319" t="str">
        <f t="shared" si="2"/>
        <v>款</v>
      </c>
      <c r="I11" s="319">
        <f t="shared" si="3"/>
        <v>0</v>
      </c>
      <c r="K11" s="319">
        <v>0</v>
      </c>
    </row>
    <row r="12" s="317" customFormat="1" ht="36" hidden="1" customHeight="1" spans="1:11">
      <c r="A12" s="342">
        <v>2070901</v>
      </c>
      <c r="B12" s="343" t="s">
        <v>2026</v>
      </c>
      <c r="C12" s="340">
        <v>0</v>
      </c>
      <c r="D12" s="340">
        <v>0</v>
      </c>
      <c r="E12" s="338" t="str">
        <f t="shared" si="0"/>
        <v/>
      </c>
      <c r="F12" s="345" t="str">
        <f t="shared" si="1"/>
        <v>否</v>
      </c>
      <c r="G12" s="317" t="str">
        <f t="shared" si="2"/>
        <v>项</v>
      </c>
      <c r="I12" s="319">
        <f t="shared" si="3"/>
        <v>0</v>
      </c>
      <c r="J12" s="319"/>
      <c r="K12" s="319">
        <v>0</v>
      </c>
    </row>
    <row r="13" ht="36" hidden="1" customHeight="1" spans="1:11">
      <c r="A13" s="342">
        <v>2070902</v>
      </c>
      <c r="B13" s="343" t="s">
        <v>2027</v>
      </c>
      <c r="C13" s="340">
        <v>0</v>
      </c>
      <c r="D13" s="340">
        <v>0</v>
      </c>
      <c r="E13" s="338" t="str">
        <f t="shared" si="0"/>
        <v/>
      </c>
      <c r="F13" s="334" t="str">
        <f t="shared" si="1"/>
        <v>否</v>
      </c>
      <c r="G13" s="319" t="str">
        <f t="shared" si="2"/>
        <v>项</v>
      </c>
      <c r="I13" s="319">
        <f t="shared" si="3"/>
        <v>0</v>
      </c>
      <c r="K13" s="319">
        <v>0</v>
      </c>
    </row>
    <row r="14" s="317" customFormat="1" ht="36" hidden="1" customHeight="1" spans="1:11">
      <c r="A14" s="342">
        <v>2070903</v>
      </c>
      <c r="B14" s="343" t="s">
        <v>2028</v>
      </c>
      <c r="C14" s="340">
        <v>0</v>
      </c>
      <c r="D14" s="340">
        <v>0</v>
      </c>
      <c r="E14" s="338" t="str">
        <f t="shared" si="0"/>
        <v/>
      </c>
      <c r="F14" s="345" t="str">
        <f t="shared" si="1"/>
        <v>否</v>
      </c>
      <c r="G14" s="317" t="str">
        <f t="shared" si="2"/>
        <v>项</v>
      </c>
      <c r="I14" s="319">
        <f t="shared" si="3"/>
        <v>0</v>
      </c>
      <c r="J14" s="319"/>
      <c r="K14" s="319">
        <v>0</v>
      </c>
    </row>
    <row r="15" ht="36" hidden="1" customHeight="1" spans="1:11">
      <c r="A15" s="342">
        <v>2070904</v>
      </c>
      <c r="B15" s="343" t="s">
        <v>2029</v>
      </c>
      <c r="C15" s="340">
        <v>0</v>
      </c>
      <c r="D15" s="340">
        <v>0</v>
      </c>
      <c r="E15" s="338" t="str">
        <f t="shared" si="0"/>
        <v/>
      </c>
      <c r="F15" s="334" t="str">
        <f t="shared" si="1"/>
        <v>否</v>
      </c>
      <c r="G15" s="319" t="str">
        <f t="shared" si="2"/>
        <v>项</v>
      </c>
      <c r="I15" s="319">
        <f t="shared" si="3"/>
        <v>0</v>
      </c>
      <c r="K15" s="319">
        <v>0</v>
      </c>
    </row>
    <row r="16" ht="36" hidden="1" customHeight="1" spans="1:11">
      <c r="A16" s="342">
        <v>2070999</v>
      </c>
      <c r="B16" s="343" t="s">
        <v>2030</v>
      </c>
      <c r="C16" s="340">
        <v>0</v>
      </c>
      <c r="D16" s="340">
        <v>0</v>
      </c>
      <c r="E16" s="338" t="str">
        <f t="shared" si="0"/>
        <v/>
      </c>
      <c r="F16" s="334" t="str">
        <f t="shared" si="1"/>
        <v>否</v>
      </c>
      <c r="G16" s="319" t="str">
        <f t="shared" si="2"/>
        <v>项</v>
      </c>
      <c r="I16" s="319">
        <f t="shared" si="3"/>
        <v>0</v>
      </c>
      <c r="K16" s="319">
        <v>0</v>
      </c>
    </row>
    <row r="17" s="317" customFormat="1" ht="36" hidden="1" customHeight="1" spans="1:11">
      <c r="A17" s="342">
        <v>20710</v>
      </c>
      <c r="B17" s="343" t="s">
        <v>1250</v>
      </c>
      <c r="C17" s="337">
        <f>SUM(C18:C19)</f>
        <v>0</v>
      </c>
      <c r="D17" s="337">
        <f>SUM(D18:D19)</f>
        <v>0</v>
      </c>
      <c r="E17" s="338" t="str">
        <f t="shared" si="0"/>
        <v/>
      </c>
      <c r="F17" s="345" t="str">
        <f t="shared" si="1"/>
        <v>否</v>
      </c>
      <c r="G17" s="317" t="str">
        <f t="shared" si="2"/>
        <v>款</v>
      </c>
      <c r="I17" s="319">
        <f t="shared" si="3"/>
        <v>0</v>
      </c>
      <c r="J17" s="319"/>
      <c r="K17" s="319">
        <v>0</v>
      </c>
    </row>
    <row r="18" s="317" customFormat="1" ht="36" hidden="1" customHeight="1" spans="1:11">
      <c r="A18" s="342">
        <v>2071001</v>
      </c>
      <c r="B18" s="343" t="s">
        <v>2031</v>
      </c>
      <c r="C18" s="340">
        <v>0</v>
      </c>
      <c r="D18" s="340">
        <v>0</v>
      </c>
      <c r="E18" s="338" t="str">
        <f t="shared" si="0"/>
        <v/>
      </c>
      <c r="F18" s="345" t="str">
        <f t="shared" si="1"/>
        <v>否</v>
      </c>
      <c r="G18" s="317" t="str">
        <f t="shared" si="2"/>
        <v>项</v>
      </c>
      <c r="I18" s="319">
        <f t="shared" si="3"/>
        <v>0</v>
      </c>
      <c r="J18" s="319"/>
      <c r="K18" s="319">
        <v>0</v>
      </c>
    </row>
    <row r="19" s="317" customFormat="1" ht="36" hidden="1" customHeight="1" spans="1:11">
      <c r="A19" s="346">
        <v>2071099</v>
      </c>
      <c r="B19" s="347" t="s">
        <v>2032</v>
      </c>
      <c r="C19" s="340">
        <v>0</v>
      </c>
      <c r="D19" s="340">
        <v>0</v>
      </c>
      <c r="E19" s="348" t="str">
        <f t="shared" si="0"/>
        <v/>
      </c>
      <c r="F19" s="345" t="str">
        <f t="shared" si="1"/>
        <v>否</v>
      </c>
      <c r="G19" s="317" t="str">
        <f t="shared" si="2"/>
        <v>项</v>
      </c>
      <c r="I19" s="319">
        <f t="shared" si="3"/>
        <v>0</v>
      </c>
      <c r="J19" s="319"/>
      <c r="K19" s="319">
        <v>0</v>
      </c>
    </row>
    <row r="20" ht="36" customHeight="1" spans="1:11">
      <c r="A20" s="349">
        <v>211</v>
      </c>
      <c r="B20" s="331" t="s">
        <v>2033</v>
      </c>
      <c r="C20" s="332">
        <f>SUM(C21,C26)</f>
        <v>0</v>
      </c>
      <c r="D20" s="332">
        <f>SUM(D21,D26)</f>
        <v>0</v>
      </c>
      <c r="E20" s="333" t="str">
        <f t="shared" ref="E20:E57" si="4">IF(C20&lt;&gt;0,D20/C20-1,"")</f>
        <v/>
      </c>
      <c r="F20" s="334" t="str">
        <f t="shared" ref="F20:F58" si="5">IF(LEN(A20)=3,"是",IF(B20&lt;&gt;"",IF(SUM(C20:D20)&lt;&gt;0,"是","否"),"是"))</f>
        <v>是</v>
      </c>
      <c r="G20" s="319" t="str">
        <f t="shared" ref="G20:G58" si="6">IF(LEN(A20)=3,"类",IF(LEN(A20)=5,"款","项"))</f>
        <v>类</v>
      </c>
      <c r="I20" s="319">
        <f t="shared" si="3"/>
        <v>0</v>
      </c>
      <c r="K20" s="319">
        <v>0</v>
      </c>
    </row>
    <row r="21" ht="36" hidden="1" customHeight="1" spans="1:11">
      <c r="A21" s="342">
        <v>21160</v>
      </c>
      <c r="B21" s="343" t="s">
        <v>2034</v>
      </c>
      <c r="C21" s="337">
        <f>SUM(C22:C25)</f>
        <v>0</v>
      </c>
      <c r="D21" s="337">
        <f>SUM(D22:D25)</f>
        <v>0</v>
      </c>
      <c r="E21" s="344" t="str">
        <f t="shared" si="4"/>
        <v/>
      </c>
      <c r="F21" s="334" t="str">
        <f t="shared" si="5"/>
        <v>否</v>
      </c>
      <c r="G21" s="319" t="str">
        <f t="shared" si="6"/>
        <v>款</v>
      </c>
      <c r="I21" s="319">
        <f t="shared" si="3"/>
        <v>0</v>
      </c>
      <c r="K21" s="319">
        <v>0</v>
      </c>
    </row>
    <row r="22" s="317" customFormat="1" ht="36" hidden="1" customHeight="1" spans="1:11">
      <c r="A22" s="342">
        <v>2116001</v>
      </c>
      <c r="B22" s="343" t="s">
        <v>2035</v>
      </c>
      <c r="C22" s="337">
        <f>SUM(C23:C30)</f>
        <v>0</v>
      </c>
      <c r="D22" s="337">
        <f>SUM(D23:D30)</f>
        <v>0</v>
      </c>
      <c r="E22" s="338" t="str">
        <f t="shared" si="4"/>
        <v/>
      </c>
      <c r="F22" s="345" t="str">
        <f t="shared" si="5"/>
        <v>否</v>
      </c>
      <c r="G22" s="317" t="str">
        <f t="shared" si="6"/>
        <v>项</v>
      </c>
      <c r="I22" s="319">
        <f t="shared" si="3"/>
        <v>0</v>
      </c>
      <c r="J22" s="319"/>
      <c r="K22" s="319">
        <v>0</v>
      </c>
    </row>
    <row r="23" s="317" customFormat="1" ht="36" hidden="1" customHeight="1" spans="1:11">
      <c r="A23" s="342">
        <v>2116002</v>
      </c>
      <c r="B23" s="343" t="s">
        <v>2036</v>
      </c>
      <c r="C23" s="340">
        <v>0</v>
      </c>
      <c r="D23" s="340">
        <v>0</v>
      </c>
      <c r="E23" s="338" t="str">
        <f t="shared" si="4"/>
        <v/>
      </c>
      <c r="F23" s="345" t="str">
        <f t="shared" si="5"/>
        <v>否</v>
      </c>
      <c r="G23" s="317" t="str">
        <f t="shared" si="6"/>
        <v>项</v>
      </c>
      <c r="I23" s="319">
        <f t="shared" si="3"/>
        <v>0</v>
      </c>
      <c r="J23" s="319"/>
      <c r="K23" s="319">
        <v>0</v>
      </c>
    </row>
    <row r="24" s="317" customFormat="1" ht="36" hidden="1" customHeight="1" spans="1:11">
      <c r="A24" s="342">
        <v>2116003</v>
      </c>
      <c r="B24" s="343" t="s">
        <v>2037</v>
      </c>
      <c r="C24" s="340">
        <v>0</v>
      </c>
      <c r="D24" s="340">
        <v>0</v>
      </c>
      <c r="E24" s="338" t="str">
        <f t="shared" si="4"/>
        <v/>
      </c>
      <c r="F24" s="345" t="str">
        <f t="shared" si="5"/>
        <v>否</v>
      </c>
      <c r="G24" s="317" t="str">
        <f t="shared" si="6"/>
        <v>项</v>
      </c>
      <c r="I24" s="319">
        <f t="shared" si="3"/>
        <v>0</v>
      </c>
      <c r="J24" s="319"/>
      <c r="K24" s="319">
        <v>0</v>
      </c>
    </row>
    <row r="25" s="318" customFormat="1" ht="36" hidden="1" customHeight="1" spans="1:11">
      <c r="A25" s="342">
        <v>2116099</v>
      </c>
      <c r="B25" s="343" t="s">
        <v>2038</v>
      </c>
      <c r="C25" s="340">
        <v>0</v>
      </c>
      <c r="D25" s="340">
        <v>0</v>
      </c>
      <c r="E25" s="338" t="str">
        <f t="shared" si="4"/>
        <v/>
      </c>
      <c r="F25" s="345" t="str">
        <f t="shared" si="5"/>
        <v>否</v>
      </c>
      <c r="G25" s="317" t="str">
        <f t="shared" si="6"/>
        <v>项</v>
      </c>
      <c r="I25" s="319">
        <f t="shared" si="3"/>
        <v>0</v>
      </c>
      <c r="J25" s="319"/>
      <c r="K25" s="319">
        <v>0</v>
      </c>
    </row>
    <row r="26" s="317" customFormat="1" ht="36" hidden="1" customHeight="1" spans="1:11">
      <c r="A26" s="342">
        <v>21161</v>
      </c>
      <c r="B26" s="343" t="s">
        <v>2039</v>
      </c>
      <c r="C26" s="337">
        <f>SUM(C27:C30)</f>
        <v>0</v>
      </c>
      <c r="D26" s="337">
        <f>SUM(D27:D30)</f>
        <v>0</v>
      </c>
      <c r="E26" s="338" t="str">
        <f t="shared" si="4"/>
        <v/>
      </c>
      <c r="F26" s="345" t="str">
        <f t="shared" si="5"/>
        <v>否</v>
      </c>
      <c r="G26" s="317" t="str">
        <f t="shared" si="6"/>
        <v>款</v>
      </c>
      <c r="I26" s="319">
        <f t="shared" si="3"/>
        <v>0</v>
      </c>
      <c r="J26" s="319"/>
      <c r="K26" s="319">
        <v>0</v>
      </c>
    </row>
    <row r="27" ht="36" hidden="1" customHeight="1" spans="1:11">
      <c r="A27" s="342">
        <v>2116101</v>
      </c>
      <c r="B27" s="343" t="s">
        <v>2040</v>
      </c>
      <c r="C27" s="340">
        <v>0</v>
      </c>
      <c r="D27" s="340">
        <v>0</v>
      </c>
      <c r="E27" s="338" t="str">
        <f t="shared" si="4"/>
        <v/>
      </c>
      <c r="F27" s="334" t="str">
        <f t="shared" si="5"/>
        <v>否</v>
      </c>
      <c r="G27" s="319" t="str">
        <f t="shared" si="6"/>
        <v>项</v>
      </c>
      <c r="I27" s="319">
        <f t="shared" si="3"/>
        <v>0</v>
      </c>
      <c r="K27" s="319">
        <v>0</v>
      </c>
    </row>
    <row r="28" ht="36" hidden="1" customHeight="1" spans="1:11">
      <c r="A28" s="342">
        <v>2116102</v>
      </c>
      <c r="B28" s="343" t="s">
        <v>2041</v>
      </c>
      <c r="C28" s="340">
        <v>0</v>
      </c>
      <c r="D28" s="340">
        <v>0</v>
      </c>
      <c r="E28" s="338" t="str">
        <f t="shared" si="4"/>
        <v/>
      </c>
      <c r="F28" s="334" t="str">
        <f t="shared" si="5"/>
        <v>否</v>
      </c>
      <c r="G28" s="319" t="str">
        <f t="shared" si="6"/>
        <v>项</v>
      </c>
      <c r="I28" s="319">
        <f t="shared" si="3"/>
        <v>0</v>
      </c>
      <c r="K28" s="319">
        <v>0</v>
      </c>
    </row>
    <row r="29" ht="36" hidden="1" customHeight="1" spans="1:11">
      <c r="A29" s="342">
        <v>2116103</v>
      </c>
      <c r="B29" s="343" t="s">
        <v>2042</v>
      </c>
      <c r="C29" s="340">
        <v>0</v>
      </c>
      <c r="D29" s="340">
        <v>0</v>
      </c>
      <c r="E29" s="338" t="str">
        <f t="shared" si="4"/>
        <v/>
      </c>
      <c r="F29" s="334" t="str">
        <f t="shared" si="5"/>
        <v>否</v>
      </c>
      <c r="G29" s="319" t="str">
        <f t="shared" si="6"/>
        <v>项</v>
      </c>
      <c r="I29" s="319">
        <f t="shared" si="3"/>
        <v>0</v>
      </c>
      <c r="K29" s="319">
        <v>0</v>
      </c>
    </row>
    <row r="30" ht="36" hidden="1" customHeight="1" spans="1:11">
      <c r="A30" s="346">
        <v>2116104</v>
      </c>
      <c r="B30" s="347" t="s">
        <v>2043</v>
      </c>
      <c r="C30" s="340">
        <v>0</v>
      </c>
      <c r="D30" s="340">
        <v>0</v>
      </c>
      <c r="E30" s="348" t="str">
        <f t="shared" si="4"/>
        <v/>
      </c>
      <c r="F30" s="334" t="str">
        <f t="shared" si="5"/>
        <v>否</v>
      </c>
      <c r="G30" s="319" t="str">
        <f t="shared" si="6"/>
        <v>项</v>
      </c>
      <c r="I30" s="319">
        <f t="shared" si="3"/>
        <v>0</v>
      </c>
      <c r="K30" s="319">
        <v>0</v>
      </c>
    </row>
    <row r="31" ht="36" customHeight="1" spans="1:11">
      <c r="A31" s="349">
        <v>212</v>
      </c>
      <c r="B31" s="331" t="s">
        <v>2044</v>
      </c>
      <c r="C31" s="332">
        <f>SUM(C32,C47,C51,C52,C58,C62,C66,C70,C76,C79)</f>
        <v>11219</v>
      </c>
      <c r="D31" s="332">
        <f>SUM(D32,D47,D51,D52,D58,D62,D66,D70,D76,D79)</f>
        <v>37442</v>
      </c>
      <c r="E31" s="333">
        <f t="shared" si="4"/>
        <v>2.33737409751315</v>
      </c>
      <c r="F31" s="334" t="str">
        <f t="shared" si="5"/>
        <v>是</v>
      </c>
      <c r="G31" s="350" t="str">
        <f t="shared" si="6"/>
        <v>类</v>
      </c>
      <c r="I31" s="319">
        <f t="shared" si="3"/>
        <v>0</v>
      </c>
      <c r="K31" s="319">
        <v>0</v>
      </c>
    </row>
    <row r="32" ht="36" customHeight="1" spans="1:11">
      <c r="A32" s="341">
        <v>21208</v>
      </c>
      <c r="B32" s="336" t="s">
        <v>2045</v>
      </c>
      <c r="C32" s="337">
        <f>SUM(C33:C46)</f>
        <v>10492</v>
      </c>
      <c r="D32" s="337">
        <f>SUM(D33:D46)</f>
        <v>36389</v>
      </c>
      <c r="E32" s="338">
        <f t="shared" si="4"/>
        <v>2.46826153259626</v>
      </c>
      <c r="F32" s="334" t="str">
        <f t="shared" si="5"/>
        <v>是</v>
      </c>
      <c r="G32" s="319" t="str">
        <f t="shared" si="6"/>
        <v>款</v>
      </c>
      <c r="I32" s="319">
        <f t="shared" si="3"/>
        <v>0</v>
      </c>
      <c r="K32" s="319">
        <v>0</v>
      </c>
    </row>
    <row r="33" ht="36" customHeight="1" spans="1:11">
      <c r="A33" s="341">
        <v>2120801</v>
      </c>
      <c r="B33" s="336" t="s">
        <v>2046</v>
      </c>
      <c r="C33" s="340">
        <v>2762</v>
      </c>
      <c r="D33" s="340">
        <v>14363</v>
      </c>
      <c r="E33" s="338">
        <f t="shared" si="4"/>
        <v>4.20021723388849</v>
      </c>
      <c r="F33" s="334" t="str">
        <f t="shared" si="5"/>
        <v>是</v>
      </c>
      <c r="G33" s="319" t="str">
        <f t="shared" si="6"/>
        <v>项</v>
      </c>
      <c r="I33" s="319">
        <f t="shared" si="3"/>
        <v>14363.1</v>
      </c>
      <c r="J33" s="319">
        <v>14122</v>
      </c>
      <c r="K33" s="319">
        <v>241.1</v>
      </c>
    </row>
    <row r="34" ht="36" customHeight="1" spans="1:11">
      <c r="A34" s="341">
        <v>2120802</v>
      </c>
      <c r="B34" s="336" t="s">
        <v>2047</v>
      </c>
      <c r="C34" s="340">
        <v>3392</v>
      </c>
      <c r="D34" s="340">
        <v>16171</v>
      </c>
      <c r="E34" s="338">
        <f t="shared" si="4"/>
        <v>3.76739386792453</v>
      </c>
      <c r="F34" s="334" t="str">
        <f t="shared" si="5"/>
        <v>是</v>
      </c>
      <c r="G34" s="319" t="str">
        <f t="shared" si="6"/>
        <v>项</v>
      </c>
      <c r="I34" s="319">
        <f t="shared" si="3"/>
        <v>16170.7</v>
      </c>
      <c r="J34" s="319">
        <v>15223</v>
      </c>
      <c r="K34" s="319">
        <v>947.7</v>
      </c>
    </row>
    <row r="35" ht="36" customHeight="1" spans="1:11">
      <c r="A35" s="341">
        <v>2120803</v>
      </c>
      <c r="B35" s="336" t="s">
        <v>2048</v>
      </c>
      <c r="C35" s="340">
        <v>138</v>
      </c>
      <c r="D35" s="340">
        <v>245</v>
      </c>
      <c r="E35" s="338">
        <f t="shared" si="4"/>
        <v>0.77536231884058</v>
      </c>
      <c r="F35" s="334" t="str">
        <f t="shared" si="5"/>
        <v>是</v>
      </c>
      <c r="G35" s="319" t="str">
        <f t="shared" si="6"/>
        <v>项</v>
      </c>
      <c r="I35" s="319">
        <f t="shared" si="3"/>
        <v>245.2089</v>
      </c>
      <c r="K35" s="319">
        <v>245.2089</v>
      </c>
    </row>
    <row r="36" ht="36" customHeight="1" spans="1:11">
      <c r="A36" s="341">
        <v>2120804</v>
      </c>
      <c r="B36" s="336" t="s">
        <v>2049</v>
      </c>
      <c r="C36" s="340">
        <v>1846</v>
      </c>
      <c r="D36" s="340">
        <v>1602</v>
      </c>
      <c r="E36" s="338">
        <f t="shared" si="4"/>
        <v>-0.132177681473456</v>
      </c>
      <c r="F36" s="334" t="str">
        <f t="shared" si="5"/>
        <v>是</v>
      </c>
      <c r="G36" s="319" t="str">
        <f t="shared" si="6"/>
        <v>项</v>
      </c>
      <c r="I36" s="319">
        <f t="shared" si="3"/>
        <v>1601.85</v>
      </c>
      <c r="K36" s="319">
        <v>1601.85</v>
      </c>
    </row>
    <row r="37" ht="36" hidden="1" customHeight="1" spans="1:11">
      <c r="A37" s="346">
        <v>2120805</v>
      </c>
      <c r="B37" s="347" t="s">
        <v>2050</v>
      </c>
      <c r="C37" s="340">
        <v>0</v>
      </c>
      <c r="D37" s="340">
        <v>0</v>
      </c>
      <c r="E37" s="351" t="str">
        <f t="shared" si="4"/>
        <v/>
      </c>
      <c r="F37" s="334" t="str">
        <f t="shared" si="5"/>
        <v>否</v>
      </c>
      <c r="G37" s="319" t="str">
        <f t="shared" si="6"/>
        <v>项</v>
      </c>
      <c r="I37" s="319">
        <f t="shared" si="3"/>
        <v>0</v>
      </c>
      <c r="K37" s="319">
        <v>0</v>
      </c>
    </row>
    <row r="38" ht="36" customHeight="1" spans="1:11">
      <c r="A38" s="341">
        <v>2120806</v>
      </c>
      <c r="B38" s="336" t="s">
        <v>2051</v>
      </c>
      <c r="C38" s="340">
        <v>200</v>
      </c>
      <c r="D38" s="340">
        <v>474</v>
      </c>
      <c r="E38" s="338">
        <f t="shared" si="4"/>
        <v>1.37</v>
      </c>
      <c r="F38" s="334" t="str">
        <f t="shared" si="5"/>
        <v>是</v>
      </c>
      <c r="G38" s="319" t="str">
        <f t="shared" si="6"/>
        <v>项</v>
      </c>
      <c r="I38" s="319">
        <f t="shared" si="3"/>
        <v>473.84</v>
      </c>
      <c r="J38" s="319">
        <v>469</v>
      </c>
      <c r="K38" s="319">
        <v>4.84</v>
      </c>
    </row>
    <row r="39" ht="36" customHeight="1" spans="1:11">
      <c r="A39" s="341">
        <v>2120807</v>
      </c>
      <c r="B39" s="336" t="s">
        <v>2052</v>
      </c>
      <c r="C39" s="340">
        <v>202</v>
      </c>
      <c r="D39" s="340">
        <v>324</v>
      </c>
      <c r="E39" s="338">
        <f t="shared" si="4"/>
        <v>0.603960396039604</v>
      </c>
      <c r="F39" s="334" t="str">
        <f t="shared" si="5"/>
        <v>是</v>
      </c>
      <c r="G39" s="319" t="str">
        <f t="shared" si="6"/>
        <v>项</v>
      </c>
      <c r="I39" s="319">
        <f t="shared" si="3"/>
        <v>323.88</v>
      </c>
      <c r="J39" s="319">
        <v>180.88</v>
      </c>
      <c r="K39" s="319">
        <v>143</v>
      </c>
    </row>
    <row r="40" ht="36" hidden="1" customHeight="1" spans="1:11">
      <c r="A40" s="342">
        <v>2120809</v>
      </c>
      <c r="B40" s="347" t="s">
        <v>2053</v>
      </c>
      <c r="C40" s="352">
        <v>0</v>
      </c>
      <c r="D40" s="352">
        <v>0</v>
      </c>
      <c r="E40" s="351" t="str">
        <f t="shared" si="4"/>
        <v/>
      </c>
      <c r="F40" s="334" t="str">
        <f t="shared" si="5"/>
        <v>否</v>
      </c>
      <c r="G40" s="319" t="str">
        <f t="shared" si="6"/>
        <v>项</v>
      </c>
      <c r="I40" s="319">
        <f t="shared" si="3"/>
        <v>0</v>
      </c>
      <c r="K40" s="319">
        <v>0</v>
      </c>
    </row>
    <row r="41" ht="36" customHeight="1" spans="1:11">
      <c r="A41" s="353">
        <v>2120810</v>
      </c>
      <c r="B41" s="336" t="s">
        <v>2054</v>
      </c>
      <c r="C41" s="340">
        <v>0</v>
      </c>
      <c r="D41" s="340">
        <v>392</v>
      </c>
      <c r="E41" s="338" t="str">
        <f t="shared" si="4"/>
        <v/>
      </c>
      <c r="F41" s="334" t="str">
        <f t="shared" si="5"/>
        <v>是</v>
      </c>
      <c r="G41" s="319" t="str">
        <f t="shared" si="6"/>
        <v>项</v>
      </c>
      <c r="I41" s="319">
        <f t="shared" si="3"/>
        <v>391.74</v>
      </c>
      <c r="J41" s="319">
        <v>391.74</v>
      </c>
      <c r="K41" s="319">
        <v>0</v>
      </c>
    </row>
    <row r="42" ht="36" customHeight="1" spans="1:11">
      <c r="A42" s="339">
        <v>2120811</v>
      </c>
      <c r="B42" s="336" t="s">
        <v>2055</v>
      </c>
      <c r="C42" s="340">
        <v>209</v>
      </c>
      <c r="D42" s="340">
        <v>333</v>
      </c>
      <c r="E42" s="338">
        <f t="shared" si="4"/>
        <v>0.593301435406699</v>
      </c>
      <c r="F42" s="334" t="str">
        <f t="shared" si="5"/>
        <v>是</v>
      </c>
      <c r="G42" s="319" t="str">
        <f t="shared" si="6"/>
        <v>项</v>
      </c>
      <c r="I42" s="319">
        <f t="shared" si="3"/>
        <v>333.38</v>
      </c>
      <c r="J42" s="319">
        <v>228.38</v>
      </c>
      <c r="K42" s="319">
        <v>105</v>
      </c>
    </row>
    <row r="43" ht="36" hidden="1" customHeight="1" spans="1:11">
      <c r="A43" s="341">
        <v>2120813</v>
      </c>
      <c r="B43" s="336" t="s">
        <v>2056</v>
      </c>
      <c r="C43" s="340"/>
      <c r="D43" s="340">
        <v>0</v>
      </c>
      <c r="E43" s="338" t="str">
        <f t="shared" si="4"/>
        <v/>
      </c>
      <c r="F43" s="334" t="str">
        <f t="shared" si="5"/>
        <v>否</v>
      </c>
      <c r="G43" s="319" t="str">
        <f t="shared" si="6"/>
        <v>项</v>
      </c>
      <c r="I43" s="319">
        <f t="shared" si="3"/>
        <v>0</v>
      </c>
      <c r="K43" s="319">
        <v>0</v>
      </c>
    </row>
    <row r="44" ht="36" customHeight="1" spans="1:11">
      <c r="A44" s="341">
        <v>2120814</v>
      </c>
      <c r="B44" s="336" t="s">
        <v>2057</v>
      </c>
      <c r="C44" s="340">
        <v>299</v>
      </c>
      <c r="D44" s="340">
        <v>1694</v>
      </c>
      <c r="E44" s="338">
        <f t="shared" si="4"/>
        <v>4.66555183946488</v>
      </c>
      <c r="F44" s="334" t="str">
        <f t="shared" si="5"/>
        <v>是</v>
      </c>
      <c r="G44" s="319" t="str">
        <f t="shared" si="6"/>
        <v>项</v>
      </c>
      <c r="I44" s="319">
        <f t="shared" si="3"/>
        <v>1694.31</v>
      </c>
      <c r="J44" s="319">
        <v>1214.95</v>
      </c>
      <c r="K44" s="319">
        <v>479.36</v>
      </c>
    </row>
    <row r="45" ht="36" customHeight="1" spans="1:11">
      <c r="A45" s="341">
        <v>2120816</v>
      </c>
      <c r="B45" s="336" t="s">
        <v>2058</v>
      </c>
      <c r="C45" s="340">
        <v>60</v>
      </c>
      <c r="D45" s="340">
        <v>292</v>
      </c>
      <c r="E45" s="338">
        <f t="shared" si="4"/>
        <v>3.86666666666667</v>
      </c>
      <c r="F45" s="334" t="str">
        <f t="shared" si="5"/>
        <v>是</v>
      </c>
      <c r="G45" s="319" t="str">
        <f t="shared" si="6"/>
        <v>项</v>
      </c>
      <c r="I45" s="319">
        <f t="shared" si="3"/>
        <v>291.9</v>
      </c>
      <c r="J45" s="319">
        <v>291.9</v>
      </c>
      <c r="K45" s="319">
        <v>0</v>
      </c>
    </row>
    <row r="46" ht="36" customHeight="1" spans="1:11">
      <c r="A46" s="341">
        <v>2120899</v>
      </c>
      <c r="B46" s="336" t="s">
        <v>2059</v>
      </c>
      <c r="C46" s="340">
        <v>1384</v>
      </c>
      <c r="D46" s="340">
        <v>499</v>
      </c>
      <c r="E46" s="338">
        <f t="shared" si="4"/>
        <v>-0.639450867052023</v>
      </c>
      <c r="F46" s="334" t="str">
        <f t="shared" si="5"/>
        <v>是</v>
      </c>
      <c r="G46" s="319" t="str">
        <f t="shared" si="6"/>
        <v>项</v>
      </c>
      <c r="I46" s="319">
        <f t="shared" si="3"/>
        <v>499.831963</v>
      </c>
      <c r="J46" s="319">
        <v>14</v>
      </c>
      <c r="K46" s="319">
        <f>383.441963+102.39</f>
        <v>485.831963</v>
      </c>
    </row>
    <row r="47" ht="36" hidden="1" customHeight="1" spans="1:11">
      <c r="A47" s="341">
        <v>21210</v>
      </c>
      <c r="B47" s="336" t="s">
        <v>2060</v>
      </c>
      <c r="C47" s="337">
        <f>SUM(C48:C50)</f>
        <v>0</v>
      </c>
      <c r="D47" s="337">
        <f>SUM(D48:D50)</f>
        <v>0</v>
      </c>
      <c r="E47" s="338" t="str">
        <f t="shared" si="4"/>
        <v/>
      </c>
      <c r="F47" s="334" t="str">
        <f t="shared" si="5"/>
        <v>否</v>
      </c>
      <c r="G47" s="319" t="str">
        <f t="shared" si="6"/>
        <v>款</v>
      </c>
      <c r="I47" s="319">
        <f t="shared" si="3"/>
        <v>0</v>
      </c>
      <c r="K47" s="319">
        <v>0</v>
      </c>
    </row>
    <row r="48" ht="36" hidden="1" customHeight="1" spans="1:11">
      <c r="A48" s="346">
        <v>2121001</v>
      </c>
      <c r="B48" s="347" t="s">
        <v>2046</v>
      </c>
      <c r="C48" s="340">
        <v>0</v>
      </c>
      <c r="D48" s="340">
        <v>0</v>
      </c>
      <c r="E48" s="351" t="str">
        <f t="shared" si="4"/>
        <v/>
      </c>
      <c r="F48" s="334" t="str">
        <f t="shared" si="5"/>
        <v>否</v>
      </c>
      <c r="G48" s="319" t="str">
        <f t="shared" si="6"/>
        <v>项</v>
      </c>
      <c r="I48" s="319">
        <f t="shared" si="3"/>
        <v>0</v>
      </c>
      <c r="K48" s="319">
        <v>0</v>
      </c>
    </row>
    <row r="49" ht="36" hidden="1" customHeight="1" spans="1:11">
      <c r="A49" s="341">
        <v>2121002</v>
      </c>
      <c r="B49" s="336" t="s">
        <v>2047</v>
      </c>
      <c r="C49" s="340">
        <v>0</v>
      </c>
      <c r="D49" s="340">
        <v>0</v>
      </c>
      <c r="E49" s="338" t="str">
        <f t="shared" si="4"/>
        <v/>
      </c>
      <c r="F49" s="334" t="str">
        <f t="shared" si="5"/>
        <v>否</v>
      </c>
      <c r="G49" s="319" t="str">
        <f t="shared" si="6"/>
        <v>项</v>
      </c>
      <c r="I49" s="319">
        <f t="shared" si="3"/>
        <v>0</v>
      </c>
      <c r="K49" s="319">
        <v>0</v>
      </c>
    </row>
    <row r="50" ht="36" hidden="1" customHeight="1" spans="1:11">
      <c r="A50" s="346">
        <v>2121099</v>
      </c>
      <c r="B50" s="347" t="s">
        <v>2061</v>
      </c>
      <c r="C50" s="340">
        <v>0</v>
      </c>
      <c r="D50" s="340">
        <v>0</v>
      </c>
      <c r="E50" s="351" t="str">
        <f t="shared" si="4"/>
        <v/>
      </c>
      <c r="F50" s="334" t="str">
        <f t="shared" si="5"/>
        <v>否</v>
      </c>
      <c r="G50" s="319" t="str">
        <f t="shared" si="6"/>
        <v>项</v>
      </c>
      <c r="I50" s="319">
        <f t="shared" si="3"/>
        <v>0</v>
      </c>
      <c r="K50" s="319">
        <v>0</v>
      </c>
    </row>
    <row r="51" ht="36" hidden="1" customHeight="1" spans="1:11">
      <c r="A51" s="341">
        <v>21211</v>
      </c>
      <c r="B51" s="336" t="s">
        <v>2062</v>
      </c>
      <c r="C51" s="340">
        <v>0</v>
      </c>
      <c r="D51" s="340">
        <v>0</v>
      </c>
      <c r="E51" s="338" t="str">
        <f t="shared" si="4"/>
        <v/>
      </c>
      <c r="F51" s="334" t="str">
        <f t="shared" si="5"/>
        <v>否</v>
      </c>
      <c r="G51" s="319" t="str">
        <f t="shared" si="6"/>
        <v>款</v>
      </c>
      <c r="I51" s="319">
        <f t="shared" si="3"/>
        <v>0</v>
      </c>
      <c r="K51" s="319">
        <v>0</v>
      </c>
    </row>
    <row r="52" ht="36" customHeight="1" spans="1:11">
      <c r="A52" s="335">
        <v>21213</v>
      </c>
      <c r="B52" s="336" t="s">
        <v>2063</v>
      </c>
      <c r="C52" s="337">
        <f>SUM(C53:C57)</f>
        <v>70</v>
      </c>
      <c r="D52" s="337">
        <f>SUM(D53:D57)</f>
        <v>200</v>
      </c>
      <c r="E52" s="338">
        <f t="shared" si="4"/>
        <v>1.85714285714286</v>
      </c>
      <c r="F52" s="334" t="str">
        <f t="shared" si="5"/>
        <v>是</v>
      </c>
      <c r="G52" s="319" t="str">
        <f t="shared" si="6"/>
        <v>款</v>
      </c>
      <c r="I52" s="319">
        <f t="shared" si="3"/>
        <v>0</v>
      </c>
      <c r="K52" s="319">
        <v>0</v>
      </c>
    </row>
    <row r="53" ht="36" hidden="1" customHeight="1" spans="1:11">
      <c r="A53" s="339">
        <v>2121301</v>
      </c>
      <c r="B53" s="336" t="s">
        <v>2064</v>
      </c>
      <c r="C53" s="340">
        <v>0</v>
      </c>
      <c r="D53" s="340">
        <v>0</v>
      </c>
      <c r="E53" s="351" t="str">
        <f t="shared" si="4"/>
        <v/>
      </c>
      <c r="F53" s="334" t="str">
        <f t="shared" si="5"/>
        <v>否</v>
      </c>
      <c r="G53" s="319" t="str">
        <f t="shared" si="6"/>
        <v>项</v>
      </c>
      <c r="I53" s="319">
        <f t="shared" si="3"/>
        <v>0</v>
      </c>
      <c r="K53" s="319">
        <v>0</v>
      </c>
    </row>
    <row r="54" ht="36" customHeight="1" spans="1:11">
      <c r="A54" s="335">
        <v>2121302</v>
      </c>
      <c r="B54" s="336" t="s">
        <v>2065</v>
      </c>
      <c r="C54" s="340">
        <v>40</v>
      </c>
      <c r="D54" s="340">
        <v>100</v>
      </c>
      <c r="E54" s="338">
        <f t="shared" si="4"/>
        <v>1.5</v>
      </c>
      <c r="F54" s="334" t="str">
        <f t="shared" si="5"/>
        <v>是</v>
      </c>
      <c r="G54" s="319" t="str">
        <f t="shared" si="6"/>
        <v>项</v>
      </c>
      <c r="I54" s="319">
        <f t="shared" si="3"/>
        <v>100</v>
      </c>
      <c r="J54" s="319">
        <v>20</v>
      </c>
      <c r="K54" s="319">
        <v>80</v>
      </c>
    </row>
    <row r="55" ht="36" customHeight="1" spans="1:11">
      <c r="A55" s="353">
        <v>2121303</v>
      </c>
      <c r="B55" s="336" t="s">
        <v>2066</v>
      </c>
      <c r="C55" s="340">
        <v>30</v>
      </c>
      <c r="D55" s="340">
        <v>100</v>
      </c>
      <c r="E55" s="338">
        <f t="shared" si="4"/>
        <v>2.33333333333333</v>
      </c>
      <c r="F55" s="334" t="str">
        <f t="shared" si="5"/>
        <v>是</v>
      </c>
      <c r="G55" s="319" t="str">
        <f t="shared" si="6"/>
        <v>项</v>
      </c>
      <c r="I55" s="319">
        <f t="shared" si="3"/>
        <v>100</v>
      </c>
      <c r="J55" s="319">
        <v>100</v>
      </c>
      <c r="K55" s="319">
        <v>0</v>
      </c>
    </row>
    <row r="56" ht="36" hidden="1" customHeight="1" spans="1:11">
      <c r="A56" s="346">
        <v>2121304</v>
      </c>
      <c r="B56" s="347" t="s">
        <v>2067</v>
      </c>
      <c r="C56" s="340">
        <v>0</v>
      </c>
      <c r="D56" s="340">
        <v>0</v>
      </c>
      <c r="E56" s="348" t="str">
        <f t="shared" si="4"/>
        <v/>
      </c>
      <c r="F56" s="334" t="str">
        <f t="shared" si="5"/>
        <v>否</v>
      </c>
      <c r="G56" s="319" t="str">
        <f t="shared" si="6"/>
        <v>项</v>
      </c>
      <c r="I56" s="319">
        <f t="shared" si="3"/>
        <v>0</v>
      </c>
      <c r="K56" s="319">
        <v>0</v>
      </c>
    </row>
    <row r="57" ht="36" hidden="1" customHeight="1" spans="1:11">
      <c r="A57" s="341">
        <v>2121399</v>
      </c>
      <c r="B57" s="336" t="s">
        <v>2068</v>
      </c>
      <c r="C57" s="340"/>
      <c r="D57" s="340"/>
      <c r="E57" s="338" t="str">
        <f t="shared" si="4"/>
        <v/>
      </c>
      <c r="F57" s="334" t="str">
        <f t="shared" si="5"/>
        <v>否</v>
      </c>
      <c r="G57" s="319" t="str">
        <f t="shared" si="6"/>
        <v>项</v>
      </c>
      <c r="I57" s="319">
        <f t="shared" si="3"/>
        <v>0</v>
      </c>
      <c r="K57" s="319">
        <v>0</v>
      </c>
    </row>
    <row r="58" ht="36" customHeight="1" spans="1:11">
      <c r="A58" s="353">
        <v>21214</v>
      </c>
      <c r="B58" s="336" t="s">
        <v>2069</v>
      </c>
      <c r="C58" s="337">
        <f>SUM(C59:C61)</f>
        <v>657</v>
      </c>
      <c r="D58" s="337">
        <f>SUM(D59:D61)</f>
        <v>853</v>
      </c>
      <c r="E58" s="338">
        <f t="shared" ref="E58:E121" si="7">IF(C58&lt;&gt;0,D58/C58-1,"")</f>
        <v>0.298325722983257</v>
      </c>
      <c r="F58" s="334" t="str">
        <f t="shared" si="5"/>
        <v>是</v>
      </c>
      <c r="G58" s="319" t="str">
        <f t="shared" si="6"/>
        <v>款</v>
      </c>
      <c r="I58" s="319">
        <f t="shared" si="3"/>
        <v>0</v>
      </c>
      <c r="K58" s="319">
        <v>0</v>
      </c>
    </row>
    <row r="59" ht="36" customHeight="1" spans="1:11">
      <c r="A59" s="353">
        <v>2121401</v>
      </c>
      <c r="B59" s="336" t="s">
        <v>2070</v>
      </c>
      <c r="C59" s="340">
        <v>588</v>
      </c>
      <c r="D59" s="340">
        <v>803</v>
      </c>
      <c r="E59" s="338">
        <f t="shared" si="7"/>
        <v>0.365646258503401</v>
      </c>
      <c r="F59" s="334" t="str">
        <f t="shared" ref="F59:F122" si="8">IF(LEN(A59)=3,"是",IF(B59&lt;&gt;"",IF(SUM(C59:D59)&lt;&gt;0,"是","否"),"是"))</f>
        <v>是</v>
      </c>
      <c r="G59" s="319" t="str">
        <f t="shared" ref="G59:G122" si="9">IF(LEN(A59)=3,"类",IF(LEN(A59)=5,"款","项"))</f>
        <v>项</v>
      </c>
      <c r="I59" s="319">
        <f t="shared" si="3"/>
        <v>802.6</v>
      </c>
      <c r="J59" s="319">
        <v>579.6</v>
      </c>
      <c r="K59" s="371">
        <f>325.39-102.39</f>
        <v>223</v>
      </c>
    </row>
    <row r="60" ht="36" customHeight="1" spans="1:11">
      <c r="A60" s="353">
        <v>2121402</v>
      </c>
      <c r="B60" s="336" t="s">
        <v>2071</v>
      </c>
      <c r="C60" s="340">
        <v>69</v>
      </c>
      <c r="D60" s="340">
        <v>50</v>
      </c>
      <c r="E60" s="338">
        <f t="shared" si="7"/>
        <v>-0.27536231884058</v>
      </c>
      <c r="F60" s="334" t="str">
        <f t="shared" si="8"/>
        <v>是</v>
      </c>
      <c r="G60" s="319" t="str">
        <f t="shared" si="9"/>
        <v>项</v>
      </c>
      <c r="I60" s="319">
        <f t="shared" si="3"/>
        <v>50.4</v>
      </c>
      <c r="J60" s="319">
        <v>50.4</v>
      </c>
      <c r="K60" s="319">
        <v>0</v>
      </c>
    </row>
    <row r="61" ht="36" hidden="1" customHeight="1" spans="1:11">
      <c r="A61" s="342">
        <v>2121499</v>
      </c>
      <c r="B61" s="343" t="s">
        <v>2072</v>
      </c>
      <c r="C61" s="354"/>
      <c r="D61" s="354"/>
      <c r="E61" s="344" t="str">
        <f t="shared" si="7"/>
        <v/>
      </c>
      <c r="F61" s="334" t="str">
        <f t="shared" si="8"/>
        <v>否</v>
      </c>
      <c r="G61" s="319" t="str">
        <f t="shared" si="9"/>
        <v>项</v>
      </c>
      <c r="I61" s="319">
        <f t="shared" si="3"/>
        <v>0</v>
      </c>
      <c r="K61" s="319">
        <v>0</v>
      </c>
    </row>
    <row r="62" ht="36" hidden="1" customHeight="1" spans="1:11">
      <c r="A62" s="342">
        <v>21215</v>
      </c>
      <c r="B62" s="343" t="s">
        <v>2073</v>
      </c>
      <c r="C62" s="337">
        <f>SUM(C63:C65)</f>
        <v>0</v>
      </c>
      <c r="D62" s="337">
        <f>SUM(D63:D65)</f>
        <v>0</v>
      </c>
      <c r="E62" s="338" t="str">
        <f t="shared" si="7"/>
        <v/>
      </c>
      <c r="F62" s="334" t="str">
        <f t="shared" si="8"/>
        <v>否</v>
      </c>
      <c r="G62" s="319" t="str">
        <f t="shared" si="9"/>
        <v>款</v>
      </c>
      <c r="I62" s="319">
        <f t="shared" si="3"/>
        <v>0</v>
      </c>
      <c r="K62" s="319">
        <v>0</v>
      </c>
    </row>
    <row r="63" ht="36" hidden="1" customHeight="1" spans="1:11">
      <c r="A63" s="342">
        <v>2121501</v>
      </c>
      <c r="B63" s="343" t="s">
        <v>2046</v>
      </c>
      <c r="C63" s="340">
        <v>0</v>
      </c>
      <c r="D63" s="340">
        <v>0</v>
      </c>
      <c r="E63" s="338" t="str">
        <f t="shared" si="7"/>
        <v/>
      </c>
      <c r="F63" s="334" t="str">
        <f t="shared" si="8"/>
        <v>否</v>
      </c>
      <c r="G63" s="319" t="str">
        <f t="shared" si="9"/>
        <v>项</v>
      </c>
      <c r="I63" s="319">
        <f t="shared" si="3"/>
        <v>0</v>
      </c>
      <c r="K63" s="319">
        <v>0</v>
      </c>
    </row>
    <row r="64" ht="36" hidden="1" customHeight="1" spans="1:11">
      <c r="A64" s="342">
        <v>2121502</v>
      </c>
      <c r="B64" s="343" t="s">
        <v>2047</v>
      </c>
      <c r="C64" s="340">
        <v>0</v>
      </c>
      <c r="D64" s="340">
        <v>0</v>
      </c>
      <c r="E64" s="338" t="str">
        <f t="shared" si="7"/>
        <v/>
      </c>
      <c r="F64" s="334" t="str">
        <f t="shared" si="8"/>
        <v>否</v>
      </c>
      <c r="G64" s="319" t="str">
        <f t="shared" si="9"/>
        <v>项</v>
      </c>
      <c r="I64" s="319">
        <f t="shared" si="3"/>
        <v>0</v>
      </c>
      <c r="K64" s="319">
        <v>0</v>
      </c>
    </row>
    <row r="65" ht="36" hidden="1" customHeight="1" spans="1:11">
      <c r="A65" s="342">
        <v>2121599</v>
      </c>
      <c r="B65" s="343" t="s">
        <v>2074</v>
      </c>
      <c r="C65" s="340">
        <v>0</v>
      </c>
      <c r="D65" s="340">
        <v>0</v>
      </c>
      <c r="E65" s="338" t="str">
        <f t="shared" si="7"/>
        <v/>
      </c>
      <c r="F65" s="334" t="str">
        <f t="shared" si="8"/>
        <v>否</v>
      </c>
      <c r="G65" s="319" t="str">
        <f t="shared" si="9"/>
        <v>项</v>
      </c>
      <c r="I65" s="319">
        <f t="shared" si="3"/>
        <v>0</v>
      </c>
      <c r="K65" s="319">
        <v>0</v>
      </c>
    </row>
    <row r="66" ht="36" hidden="1" customHeight="1" spans="1:11">
      <c r="A66" s="342">
        <v>21216</v>
      </c>
      <c r="B66" s="343" t="s">
        <v>2075</v>
      </c>
      <c r="C66" s="337">
        <f>SUM(C67:C69)</f>
        <v>0</v>
      </c>
      <c r="D66" s="337">
        <f>SUM(D67:D69)</f>
        <v>0</v>
      </c>
      <c r="E66" s="338" t="str">
        <f t="shared" si="7"/>
        <v/>
      </c>
      <c r="F66" s="334" t="str">
        <f t="shared" si="8"/>
        <v>否</v>
      </c>
      <c r="G66" s="319" t="str">
        <f t="shared" si="9"/>
        <v>款</v>
      </c>
      <c r="I66" s="319">
        <f t="shared" si="3"/>
        <v>0</v>
      </c>
      <c r="K66" s="319">
        <v>0</v>
      </c>
    </row>
    <row r="67" ht="36" hidden="1" customHeight="1" spans="1:11">
      <c r="A67" s="342">
        <v>2121601</v>
      </c>
      <c r="B67" s="343" t="s">
        <v>2046</v>
      </c>
      <c r="C67" s="340">
        <v>0</v>
      </c>
      <c r="D67" s="340">
        <v>0</v>
      </c>
      <c r="E67" s="338" t="str">
        <f t="shared" si="7"/>
        <v/>
      </c>
      <c r="F67" s="334" t="str">
        <f t="shared" si="8"/>
        <v>否</v>
      </c>
      <c r="G67" s="319" t="str">
        <f t="shared" si="9"/>
        <v>项</v>
      </c>
      <c r="I67" s="319">
        <f t="shared" si="3"/>
        <v>0</v>
      </c>
      <c r="K67" s="319">
        <v>0</v>
      </c>
    </row>
    <row r="68" ht="36" hidden="1" customHeight="1" spans="1:11">
      <c r="A68" s="342">
        <v>2121602</v>
      </c>
      <c r="B68" s="343" t="s">
        <v>2047</v>
      </c>
      <c r="C68" s="340">
        <v>0</v>
      </c>
      <c r="D68" s="340">
        <v>0</v>
      </c>
      <c r="E68" s="338" t="str">
        <f t="shared" si="7"/>
        <v/>
      </c>
      <c r="F68" s="334" t="str">
        <f t="shared" si="8"/>
        <v>否</v>
      </c>
      <c r="G68" s="319" t="str">
        <f t="shared" si="9"/>
        <v>项</v>
      </c>
      <c r="I68" s="319">
        <f t="shared" si="3"/>
        <v>0</v>
      </c>
      <c r="K68" s="319">
        <v>0</v>
      </c>
    </row>
    <row r="69" s="317" customFormat="1" ht="36" hidden="1" customHeight="1" spans="1:11">
      <c r="A69" s="342">
        <v>2121699</v>
      </c>
      <c r="B69" s="343" t="s">
        <v>2076</v>
      </c>
      <c r="C69" s="340">
        <v>0</v>
      </c>
      <c r="D69" s="340">
        <v>0</v>
      </c>
      <c r="E69" s="338" t="str">
        <f t="shared" si="7"/>
        <v/>
      </c>
      <c r="F69" s="345" t="str">
        <f t="shared" si="8"/>
        <v>否</v>
      </c>
      <c r="G69" s="317" t="str">
        <f t="shared" si="9"/>
        <v>项</v>
      </c>
      <c r="I69" s="319">
        <f t="shared" si="3"/>
        <v>0</v>
      </c>
      <c r="J69" s="319"/>
      <c r="K69" s="319">
        <v>0</v>
      </c>
    </row>
    <row r="70" s="317" customFormat="1" ht="36" hidden="1" customHeight="1" spans="1:11">
      <c r="A70" s="342">
        <v>21217</v>
      </c>
      <c r="B70" s="343" t="s">
        <v>2077</v>
      </c>
      <c r="C70" s="337">
        <f>SUM(C71:C75)</f>
        <v>0</v>
      </c>
      <c r="D70" s="337">
        <f>SUM(D71:D75)</f>
        <v>0</v>
      </c>
      <c r="E70" s="338" t="str">
        <f t="shared" si="7"/>
        <v/>
      </c>
      <c r="F70" s="345" t="str">
        <f t="shared" si="8"/>
        <v>否</v>
      </c>
      <c r="G70" s="317" t="str">
        <f t="shared" si="9"/>
        <v>款</v>
      </c>
      <c r="I70" s="319">
        <f t="shared" si="3"/>
        <v>0</v>
      </c>
      <c r="J70" s="319"/>
      <c r="K70" s="319">
        <v>0</v>
      </c>
    </row>
    <row r="71" s="317" customFormat="1" ht="36" hidden="1" customHeight="1" spans="1:11">
      <c r="A71" s="342">
        <v>2121701</v>
      </c>
      <c r="B71" s="343" t="s">
        <v>2064</v>
      </c>
      <c r="C71" s="340">
        <v>0</v>
      </c>
      <c r="D71" s="340">
        <v>0</v>
      </c>
      <c r="E71" s="338" t="str">
        <f t="shared" si="7"/>
        <v/>
      </c>
      <c r="F71" s="345" t="str">
        <f t="shared" si="8"/>
        <v>否</v>
      </c>
      <c r="G71" s="317" t="str">
        <f t="shared" si="9"/>
        <v>项</v>
      </c>
      <c r="I71" s="319">
        <f t="shared" ref="I71:I134" si="10">SUM(J71:L71)</f>
        <v>0</v>
      </c>
      <c r="J71" s="319"/>
      <c r="K71" s="319">
        <v>0</v>
      </c>
    </row>
    <row r="72" s="317" customFormat="1" ht="36" hidden="1" customHeight="1" spans="1:11">
      <c r="A72" s="342">
        <v>2121702</v>
      </c>
      <c r="B72" s="343" t="s">
        <v>2065</v>
      </c>
      <c r="C72" s="340">
        <v>0</v>
      </c>
      <c r="D72" s="340">
        <v>0</v>
      </c>
      <c r="E72" s="338" t="str">
        <f t="shared" si="7"/>
        <v/>
      </c>
      <c r="F72" s="345" t="str">
        <f t="shared" si="8"/>
        <v>否</v>
      </c>
      <c r="G72" s="317" t="str">
        <f t="shared" si="9"/>
        <v>项</v>
      </c>
      <c r="I72" s="319">
        <f t="shared" si="10"/>
        <v>0</v>
      </c>
      <c r="J72" s="319"/>
      <c r="K72" s="319">
        <v>0</v>
      </c>
    </row>
    <row r="73" s="317" customFormat="1" ht="36" hidden="1" customHeight="1" spans="1:11">
      <c r="A73" s="342">
        <v>2121703</v>
      </c>
      <c r="B73" s="343" t="s">
        <v>2066</v>
      </c>
      <c r="C73" s="340">
        <v>0</v>
      </c>
      <c r="D73" s="340">
        <v>0</v>
      </c>
      <c r="E73" s="338" t="str">
        <f t="shared" si="7"/>
        <v/>
      </c>
      <c r="F73" s="345" t="str">
        <f t="shared" si="8"/>
        <v>否</v>
      </c>
      <c r="G73" s="317" t="str">
        <f t="shared" si="9"/>
        <v>项</v>
      </c>
      <c r="I73" s="319">
        <f t="shared" si="10"/>
        <v>0</v>
      </c>
      <c r="J73" s="319"/>
      <c r="K73" s="319">
        <v>0</v>
      </c>
    </row>
    <row r="74" s="317" customFormat="1" ht="36" hidden="1" customHeight="1" spans="1:11">
      <c r="A74" s="342">
        <v>2121704</v>
      </c>
      <c r="B74" s="343" t="s">
        <v>2067</v>
      </c>
      <c r="C74" s="340">
        <v>0</v>
      </c>
      <c r="D74" s="340">
        <v>0</v>
      </c>
      <c r="E74" s="338" t="str">
        <f t="shared" si="7"/>
        <v/>
      </c>
      <c r="F74" s="345" t="str">
        <f t="shared" si="8"/>
        <v>否</v>
      </c>
      <c r="G74" s="317" t="str">
        <f t="shared" si="9"/>
        <v>项</v>
      </c>
      <c r="I74" s="319">
        <f t="shared" si="10"/>
        <v>0</v>
      </c>
      <c r="J74" s="319"/>
      <c r="K74" s="319">
        <v>0</v>
      </c>
    </row>
    <row r="75" s="317" customFormat="1" ht="36" hidden="1" customHeight="1" spans="1:11">
      <c r="A75" s="342">
        <v>2121799</v>
      </c>
      <c r="B75" s="343" t="s">
        <v>2078</v>
      </c>
      <c r="C75" s="340">
        <v>0</v>
      </c>
      <c r="D75" s="340">
        <v>0</v>
      </c>
      <c r="E75" s="338" t="str">
        <f t="shared" si="7"/>
        <v/>
      </c>
      <c r="F75" s="345" t="str">
        <f t="shared" si="8"/>
        <v>否</v>
      </c>
      <c r="G75" s="317" t="str">
        <f t="shared" si="9"/>
        <v>项</v>
      </c>
      <c r="I75" s="319">
        <f t="shared" si="10"/>
        <v>0</v>
      </c>
      <c r="J75" s="319"/>
      <c r="K75" s="319">
        <v>0</v>
      </c>
    </row>
    <row r="76" s="317" customFormat="1" ht="36" hidden="1" customHeight="1" spans="1:11">
      <c r="A76" s="342">
        <v>21218</v>
      </c>
      <c r="B76" s="343" t="s">
        <v>2079</v>
      </c>
      <c r="C76" s="337">
        <f>SUM(C77:C78)</f>
        <v>0</v>
      </c>
      <c r="D76" s="337">
        <f>SUM(D77:D78)</f>
        <v>0</v>
      </c>
      <c r="E76" s="338" t="str">
        <f t="shared" si="7"/>
        <v/>
      </c>
      <c r="F76" s="345" t="str">
        <f t="shared" si="8"/>
        <v>否</v>
      </c>
      <c r="G76" s="317" t="str">
        <f t="shared" si="9"/>
        <v>款</v>
      </c>
      <c r="I76" s="319">
        <f t="shared" si="10"/>
        <v>0</v>
      </c>
      <c r="J76" s="319"/>
      <c r="K76" s="319">
        <v>0</v>
      </c>
    </row>
    <row r="77" s="317" customFormat="1" ht="36" hidden="1" customHeight="1" spans="1:11">
      <c r="A77" s="342">
        <v>2121801</v>
      </c>
      <c r="B77" s="343" t="s">
        <v>2070</v>
      </c>
      <c r="C77" s="340">
        <v>0</v>
      </c>
      <c r="D77" s="340">
        <v>0</v>
      </c>
      <c r="E77" s="338" t="str">
        <f t="shared" si="7"/>
        <v/>
      </c>
      <c r="F77" s="345" t="str">
        <f t="shared" si="8"/>
        <v>否</v>
      </c>
      <c r="G77" s="317" t="str">
        <f t="shared" si="9"/>
        <v>项</v>
      </c>
      <c r="I77" s="319">
        <f t="shared" si="10"/>
        <v>0</v>
      </c>
      <c r="J77" s="319"/>
      <c r="K77" s="319">
        <v>0</v>
      </c>
    </row>
    <row r="78" s="317" customFormat="1" ht="36" hidden="1" customHeight="1" spans="1:11">
      <c r="A78" s="342">
        <v>2121899</v>
      </c>
      <c r="B78" s="343" t="s">
        <v>2080</v>
      </c>
      <c r="C78" s="340">
        <v>0</v>
      </c>
      <c r="D78" s="340">
        <v>0</v>
      </c>
      <c r="E78" s="338" t="str">
        <f t="shared" si="7"/>
        <v/>
      </c>
      <c r="F78" s="345" t="str">
        <f t="shared" si="8"/>
        <v>否</v>
      </c>
      <c r="G78" s="317" t="str">
        <f t="shared" si="9"/>
        <v>项</v>
      </c>
      <c r="I78" s="319">
        <f t="shared" si="10"/>
        <v>0</v>
      </c>
      <c r="J78" s="319"/>
      <c r="K78" s="319">
        <v>0</v>
      </c>
    </row>
    <row r="79" s="317" customFormat="1" ht="36" hidden="1" customHeight="1" spans="1:11">
      <c r="A79" s="342">
        <v>21219</v>
      </c>
      <c r="B79" s="343" t="s">
        <v>2081</v>
      </c>
      <c r="C79" s="337">
        <f>SUM(C80:C87)</f>
        <v>0</v>
      </c>
      <c r="D79" s="337">
        <f>SUM(D80:D87)</f>
        <v>0</v>
      </c>
      <c r="E79" s="338" t="str">
        <f t="shared" si="7"/>
        <v/>
      </c>
      <c r="F79" s="345" t="str">
        <f t="shared" si="8"/>
        <v>否</v>
      </c>
      <c r="G79" s="317" t="str">
        <f t="shared" si="9"/>
        <v>款</v>
      </c>
      <c r="I79" s="319">
        <f t="shared" si="10"/>
        <v>0</v>
      </c>
      <c r="J79" s="319"/>
      <c r="K79" s="319">
        <v>0</v>
      </c>
    </row>
    <row r="80" s="317" customFormat="1" ht="36" hidden="1" customHeight="1" spans="1:11">
      <c r="A80" s="342">
        <v>2121901</v>
      </c>
      <c r="B80" s="343" t="s">
        <v>2046</v>
      </c>
      <c r="C80" s="340"/>
      <c r="D80" s="340"/>
      <c r="E80" s="338" t="str">
        <f t="shared" si="7"/>
        <v/>
      </c>
      <c r="F80" s="345" t="str">
        <f t="shared" si="8"/>
        <v>否</v>
      </c>
      <c r="G80" s="317" t="str">
        <f t="shared" si="9"/>
        <v>项</v>
      </c>
      <c r="I80" s="319">
        <f t="shared" si="10"/>
        <v>0</v>
      </c>
      <c r="J80" s="319"/>
      <c r="K80" s="319">
        <v>0</v>
      </c>
    </row>
    <row r="81" s="317" customFormat="1" ht="36" hidden="1" customHeight="1" spans="1:11">
      <c r="A81" s="342">
        <v>2121902</v>
      </c>
      <c r="B81" s="343" t="s">
        <v>2047</v>
      </c>
      <c r="C81" s="340"/>
      <c r="D81" s="340"/>
      <c r="E81" s="338" t="str">
        <f t="shared" si="7"/>
        <v/>
      </c>
      <c r="F81" s="345" t="str">
        <f t="shared" si="8"/>
        <v>否</v>
      </c>
      <c r="G81" s="317" t="str">
        <f t="shared" si="9"/>
        <v>项</v>
      </c>
      <c r="I81" s="319">
        <f t="shared" si="10"/>
        <v>0</v>
      </c>
      <c r="J81" s="319"/>
      <c r="K81" s="319">
        <v>0</v>
      </c>
    </row>
    <row r="82" s="317" customFormat="1" ht="36" hidden="1" customHeight="1" spans="1:11">
      <c r="A82" s="342">
        <v>2121903</v>
      </c>
      <c r="B82" s="343" t="s">
        <v>2048</v>
      </c>
      <c r="C82" s="340"/>
      <c r="D82" s="340"/>
      <c r="E82" s="338" t="str">
        <f t="shared" si="7"/>
        <v/>
      </c>
      <c r="F82" s="345" t="str">
        <f t="shared" si="8"/>
        <v>否</v>
      </c>
      <c r="G82" s="317" t="str">
        <f t="shared" si="9"/>
        <v>项</v>
      </c>
      <c r="I82" s="319">
        <f t="shared" si="10"/>
        <v>0</v>
      </c>
      <c r="J82" s="319"/>
      <c r="K82" s="319">
        <v>0</v>
      </c>
    </row>
    <row r="83" s="317" customFormat="1" ht="36" hidden="1" customHeight="1" spans="1:11">
      <c r="A83" s="342">
        <v>2121904</v>
      </c>
      <c r="B83" s="343" t="s">
        <v>2049</v>
      </c>
      <c r="C83" s="340"/>
      <c r="D83" s="340"/>
      <c r="E83" s="338" t="str">
        <f t="shared" si="7"/>
        <v/>
      </c>
      <c r="F83" s="345" t="str">
        <f t="shared" si="8"/>
        <v>否</v>
      </c>
      <c r="G83" s="317" t="str">
        <f t="shared" si="9"/>
        <v>项</v>
      </c>
      <c r="I83" s="319">
        <f t="shared" si="10"/>
        <v>0</v>
      </c>
      <c r="J83" s="319"/>
      <c r="K83" s="319">
        <v>0</v>
      </c>
    </row>
    <row r="84" ht="36" hidden="1" customHeight="1" spans="1:11">
      <c r="A84" s="342">
        <v>2121905</v>
      </c>
      <c r="B84" s="343" t="s">
        <v>2052</v>
      </c>
      <c r="C84" s="340">
        <v>0</v>
      </c>
      <c r="D84" s="340">
        <v>0</v>
      </c>
      <c r="E84" s="338" t="str">
        <f t="shared" si="7"/>
        <v/>
      </c>
      <c r="F84" s="334" t="str">
        <f t="shared" si="8"/>
        <v>否</v>
      </c>
      <c r="G84" s="319" t="str">
        <f t="shared" si="9"/>
        <v>项</v>
      </c>
      <c r="I84" s="319">
        <f t="shared" si="10"/>
        <v>0</v>
      </c>
      <c r="K84" s="319">
        <v>0</v>
      </c>
    </row>
    <row r="85" ht="36" hidden="1" customHeight="1" spans="1:11">
      <c r="A85" s="342">
        <v>2121906</v>
      </c>
      <c r="B85" s="343" t="s">
        <v>2054</v>
      </c>
      <c r="C85" s="340">
        <v>0</v>
      </c>
      <c r="D85" s="340">
        <v>0</v>
      </c>
      <c r="E85" s="338" t="str">
        <f t="shared" si="7"/>
        <v/>
      </c>
      <c r="F85" s="334" t="str">
        <f t="shared" si="8"/>
        <v>否</v>
      </c>
      <c r="G85" s="319" t="str">
        <f t="shared" si="9"/>
        <v>项</v>
      </c>
      <c r="I85" s="319">
        <f t="shared" si="10"/>
        <v>0</v>
      </c>
      <c r="K85" s="319">
        <v>0</v>
      </c>
    </row>
    <row r="86" ht="36" hidden="1" customHeight="1" spans="1:11">
      <c r="A86" s="346">
        <v>2121907</v>
      </c>
      <c r="B86" s="343" t="s">
        <v>2055</v>
      </c>
      <c r="C86" s="340">
        <v>0</v>
      </c>
      <c r="D86" s="340">
        <v>0</v>
      </c>
      <c r="E86" s="338" t="str">
        <f t="shared" si="7"/>
        <v/>
      </c>
      <c r="F86" s="334" t="str">
        <f t="shared" si="8"/>
        <v>否</v>
      </c>
      <c r="G86" s="319" t="str">
        <f t="shared" si="9"/>
        <v>项</v>
      </c>
      <c r="I86" s="319">
        <f t="shared" si="10"/>
        <v>0</v>
      </c>
      <c r="K86" s="319">
        <v>0</v>
      </c>
    </row>
    <row r="87" s="317" customFormat="1" ht="36" hidden="1" customHeight="1" spans="1:11">
      <c r="A87" s="341">
        <v>2121999</v>
      </c>
      <c r="B87" s="347" t="s">
        <v>2082</v>
      </c>
      <c r="C87" s="340">
        <v>0</v>
      </c>
      <c r="D87" s="340">
        <v>0</v>
      </c>
      <c r="E87" s="338" t="str">
        <f t="shared" si="7"/>
        <v/>
      </c>
      <c r="F87" s="345" t="str">
        <f t="shared" si="8"/>
        <v>否</v>
      </c>
      <c r="G87" s="317" t="str">
        <f t="shared" si="9"/>
        <v>项</v>
      </c>
      <c r="I87" s="319">
        <f t="shared" si="10"/>
        <v>0</v>
      </c>
      <c r="J87" s="319"/>
      <c r="K87" s="319">
        <v>0</v>
      </c>
    </row>
    <row r="88" s="317" customFormat="1" ht="36" customHeight="1" spans="1:11">
      <c r="A88" s="330">
        <v>213</v>
      </c>
      <c r="B88" s="331" t="s">
        <v>1310</v>
      </c>
      <c r="C88" s="332">
        <f>SUM(C89,C94,C99,C104,C107,C112,C116,C120)</f>
        <v>1229</v>
      </c>
      <c r="D88" s="332">
        <f>SUM(D89,D94,D99,D104,D107,D112,D116,D120)</f>
        <v>1225</v>
      </c>
      <c r="E88" s="333">
        <f t="shared" si="7"/>
        <v>-0.00325467860048823</v>
      </c>
      <c r="F88" s="345" t="str">
        <f t="shared" si="8"/>
        <v>是</v>
      </c>
      <c r="G88" s="317" t="str">
        <f t="shared" si="9"/>
        <v>类</v>
      </c>
      <c r="I88" s="319">
        <f t="shared" si="10"/>
        <v>0</v>
      </c>
      <c r="J88" s="319"/>
      <c r="K88" s="319">
        <v>0</v>
      </c>
    </row>
    <row r="89" ht="36" customHeight="1" spans="1:11">
      <c r="A89" s="335">
        <v>21366</v>
      </c>
      <c r="B89" s="336" t="s">
        <v>2083</v>
      </c>
      <c r="C89" s="337">
        <f>SUM(C90:C93)</f>
        <v>383</v>
      </c>
      <c r="D89" s="337">
        <f>SUM(D90:D93)</f>
        <v>428</v>
      </c>
      <c r="E89" s="338">
        <f t="shared" si="7"/>
        <v>0.117493472584856</v>
      </c>
      <c r="F89" s="334" t="str">
        <f t="shared" si="8"/>
        <v>是</v>
      </c>
      <c r="G89" s="319" t="str">
        <f t="shared" si="9"/>
        <v>款</v>
      </c>
      <c r="I89" s="319">
        <f t="shared" si="10"/>
        <v>0</v>
      </c>
      <c r="K89" s="319">
        <v>0</v>
      </c>
    </row>
    <row r="90" s="317" customFormat="1" ht="36" customHeight="1" spans="1:11">
      <c r="A90" s="335">
        <v>2136601</v>
      </c>
      <c r="B90" s="336" t="s">
        <v>2084</v>
      </c>
      <c r="C90" s="340"/>
      <c r="D90" s="340">
        <v>174</v>
      </c>
      <c r="E90" s="338" t="str">
        <f t="shared" si="7"/>
        <v/>
      </c>
      <c r="F90" s="345" t="str">
        <f t="shared" si="8"/>
        <v>是</v>
      </c>
      <c r="G90" s="317" t="str">
        <f t="shared" si="9"/>
        <v>项</v>
      </c>
      <c r="I90" s="319">
        <f t="shared" si="10"/>
        <v>174.324205</v>
      </c>
      <c r="J90" s="319"/>
      <c r="K90" s="319">
        <v>174.324205</v>
      </c>
    </row>
    <row r="91" s="317" customFormat="1" ht="36" customHeight="1" spans="1:11">
      <c r="A91" s="353">
        <v>2136602</v>
      </c>
      <c r="B91" s="336" t="s">
        <v>2085</v>
      </c>
      <c r="C91" s="340">
        <v>50</v>
      </c>
      <c r="D91" s="340"/>
      <c r="E91" s="338">
        <f t="shared" si="7"/>
        <v>-1</v>
      </c>
      <c r="F91" s="345" t="str">
        <f t="shared" si="8"/>
        <v>是</v>
      </c>
      <c r="G91" s="317" t="str">
        <f t="shared" si="9"/>
        <v>项</v>
      </c>
      <c r="I91" s="319">
        <f t="shared" si="10"/>
        <v>0</v>
      </c>
      <c r="J91" s="319"/>
      <c r="K91" s="319">
        <v>0</v>
      </c>
    </row>
    <row r="92" s="317" customFormat="1" ht="36" hidden="1" customHeight="1" spans="1:11">
      <c r="A92" s="346">
        <v>2136603</v>
      </c>
      <c r="B92" s="347" t="s">
        <v>2086</v>
      </c>
      <c r="C92" s="354">
        <v>0</v>
      </c>
      <c r="D92" s="354">
        <v>0</v>
      </c>
      <c r="E92" s="351" t="str">
        <f t="shared" si="7"/>
        <v/>
      </c>
      <c r="F92" s="345" t="str">
        <f t="shared" si="8"/>
        <v>否</v>
      </c>
      <c r="G92" s="317" t="str">
        <f t="shared" si="9"/>
        <v>项</v>
      </c>
      <c r="I92" s="319">
        <f t="shared" si="10"/>
        <v>0</v>
      </c>
      <c r="J92" s="319"/>
      <c r="K92" s="319">
        <v>0</v>
      </c>
    </row>
    <row r="93" s="317" customFormat="1" ht="36" customHeight="1" spans="1:11">
      <c r="A93" s="341">
        <v>2136699</v>
      </c>
      <c r="B93" s="336" t="s">
        <v>2087</v>
      </c>
      <c r="C93" s="340">
        <v>333</v>
      </c>
      <c r="D93" s="340">
        <v>254</v>
      </c>
      <c r="E93" s="338">
        <f t="shared" si="7"/>
        <v>-0.237237237237237</v>
      </c>
      <c r="F93" s="345" t="str">
        <f t="shared" si="8"/>
        <v>是</v>
      </c>
      <c r="G93" s="317" t="str">
        <f t="shared" si="9"/>
        <v>项</v>
      </c>
      <c r="I93" s="319">
        <f t="shared" si="10"/>
        <v>254.042</v>
      </c>
      <c r="J93" s="319"/>
      <c r="K93" s="319">
        <v>254.042</v>
      </c>
    </row>
    <row r="94" s="317" customFormat="1" ht="36" hidden="1" customHeight="1" spans="1:11">
      <c r="A94" s="342">
        <v>21367</v>
      </c>
      <c r="B94" s="343" t="s">
        <v>2088</v>
      </c>
      <c r="C94" s="337">
        <f>SUM(C95:C98)</f>
        <v>0</v>
      </c>
      <c r="D94" s="337">
        <f>SUM(D95:D98)</f>
        <v>0</v>
      </c>
      <c r="E94" s="344" t="str">
        <f t="shared" si="7"/>
        <v/>
      </c>
      <c r="F94" s="345" t="str">
        <f t="shared" si="8"/>
        <v>否</v>
      </c>
      <c r="G94" s="317" t="str">
        <f t="shared" si="9"/>
        <v>款</v>
      </c>
      <c r="I94" s="319">
        <f t="shared" si="10"/>
        <v>0</v>
      </c>
      <c r="J94" s="319"/>
      <c r="K94" s="319">
        <v>0</v>
      </c>
    </row>
    <row r="95" ht="36" hidden="1" customHeight="1" spans="1:11">
      <c r="A95" s="342">
        <v>2136701</v>
      </c>
      <c r="B95" s="343" t="s">
        <v>2084</v>
      </c>
      <c r="C95" s="340">
        <v>0</v>
      </c>
      <c r="D95" s="340"/>
      <c r="E95" s="338" t="str">
        <f t="shared" si="7"/>
        <v/>
      </c>
      <c r="F95" s="334" t="str">
        <f t="shared" si="8"/>
        <v>否</v>
      </c>
      <c r="G95" s="319" t="str">
        <f t="shared" si="9"/>
        <v>项</v>
      </c>
      <c r="I95" s="319">
        <f t="shared" si="10"/>
        <v>0</v>
      </c>
      <c r="K95" s="319">
        <v>0</v>
      </c>
    </row>
    <row r="96" s="317" customFormat="1" ht="36" hidden="1" customHeight="1" spans="1:11">
      <c r="A96" s="342">
        <v>2136702</v>
      </c>
      <c r="B96" s="343" t="s">
        <v>2085</v>
      </c>
      <c r="C96" s="340"/>
      <c r="D96" s="340">
        <v>0</v>
      </c>
      <c r="E96" s="338" t="str">
        <f t="shared" si="7"/>
        <v/>
      </c>
      <c r="F96" s="345" t="str">
        <f t="shared" si="8"/>
        <v>否</v>
      </c>
      <c r="G96" s="317" t="str">
        <f t="shared" si="9"/>
        <v>项</v>
      </c>
      <c r="I96" s="319">
        <f t="shared" si="10"/>
        <v>0</v>
      </c>
      <c r="J96" s="319"/>
      <c r="K96" s="319">
        <v>0</v>
      </c>
    </row>
    <row r="97" s="317" customFormat="1" ht="36" hidden="1" customHeight="1" spans="1:11">
      <c r="A97" s="342">
        <v>2136703</v>
      </c>
      <c r="B97" s="343" t="s">
        <v>2089</v>
      </c>
      <c r="C97" s="340">
        <v>0</v>
      </c>
      <c r="D97" s="340">
        <v>0</v>
      </c>
      <c r="E97" s="338" t="str">
        <f t="shared" si="7"/>
        <v/>
      </c>
      <c r="F97" s="345" t="str">
        <f t="shared" si="8"/>
        <v>否</v>
      </c>
      <c r="G97" s="317" t="str">
        <f t="shared" si="9"/>
        <v>项</v>
      </c>
      <c r="I97" s="319">
        <f t="shared" si="10"/>
        <v>0</v>
      </c>
      <c r="J97" s="319"/>
      <c r="K97" s="319">
        <v>0</v>
      </c>
    </row>
    <row r="98" s="317" customFormat="1" ht="36" hidden="1" customHeight="1" spans="1:11">
      <c r="A98" s="342">
        <v>2136799</v>
      </c>
      <c r="B98" s="343" t="s">
        <v>2090</v>
      </c>
      <c r="C98" s="340">
        <v>0</v>
      </c>
      <c r="D98" s="340">
        <v>0</v>
      </c>
      <c r="E98" s="338" t="str">
        <f t="shared" si="7"/>
        <v/>
      </c>
      <c r="F98" s="345" t="str">
        <f t="shared" si="8"/>
        <v>否</v>
      </c>
      <c r="G98" s="317" t="str">
        <f t="shared" si="9"/>
        <v>项</v>
      </c>
      <c r="I98" s="319">
        <f t="shared" si="10"/>
        <v>0</v>
      </c>
      <c r="J98" s="319"/>
      <c r="K98" s="319">
        <v>0</v>
      </c>
    </row>
    <row r="99" ht="36" hidden="1" customHeight="1" spans="1:11">
      <c r="A99" s="342">
        <v>21369</v>
      </c>
      <c r="B99" s="343" t="s">
        <v>2091</v>
      </c>
      <c r="C99" s="337">
        <f>SUM(C100:C103)</f>
        <v>0</v>
      </c>
      <c r="D99" s="337">
        <f>SUM(D100:D103)</f>
        <v>0</v>
      </c>
      <c r="E99" s="338" t="str">
        <f t="shared" si="7"/>
        <v/>
      </c>
      <c r="F99" s="334" t="str">
        <f t="shared" si="8"/>
        <v>否</v>
      </c>
      <c r="G99" s="319" t="str">
        <f t="shared" si="9"/>
        <v>款</v>
      </c>
      <c r="I99" s="319">
        <f t="shared" si="10"/>
        <v>0</v>
      </c>
      <c r="K99" s="319">
        <v>0</v>
      </c>
    </row>
    <row r="100" s="317" customFormat="1" ht="36" hidden="1" customHeight="1" spans="1:11">
      <c r="A100" s="342">
        <v>2136901</v>
      </c>
      <c r="B100" s="343" t="s">
        <v>2092</v>
      </c>
      <c r="C100" s="340">
        <v>0</v>
      </c>
      <c r="D100" s="340">
        <v>0</v>
      </c>
      <c r="E100" s="338" t="str">
        <f t="shared" si="7"/>
        <v/>
      </c>
      <c r="F100" s="345" t="str">
        <f t="shared" si="8"/>
        <v>否</v>
      </c>
      <c r="G100" s="317" t="str">
        <f t="shared" si="9"/>
        <v>项</v>
      </c>
      <c r="I100" s="319">
        <f t="shared" si="10"/>
        <v>0</v>
      </c>
      <c r="J100" s="319"/>
      <c r="K100" s="319">
        <v>0</v>
      </c>
    </row>
    <row r="101" s="317" customFormat="1" ht="36" hidden="1" customHeight="1" spans="1:11">
      <c r="A101" s="342">
        <v>2136902</v>
      </c>
      <c r="B101" s="343" t="s">
        <v>2093</v>
      </c>
      <c r="C101" s="340">
        <v>0</v>
      </c>
      <c r="D101" s="340">
        <v>0</v>
      </c>
      <c r="E101" s="338" t="str">
        <f t="shared" si="7"/>
        <v/>
      </c>
      <c r="F101" s="345" t="str">
        <f t="shared" si="8"/>
        <v>否</v>
      </c>
      <c r="G101" s="317" t="str">
        <f t="shared" si="9"/>
        <v>项</v>
      </c>
      <c r="I101" s="319">
        <f t="shared" si="10"/>
        <v>0</v>
      </c>
      <c r="J101" s="319"/>
      <c r="K101" s="319">
        <v>0</v>
      </c>
    </row>
    <row r="102" s="317" customFormat="1" ht="36" hidden="1" customHeight="1" spans="1:11">
      <c r="A102" s="342">
        <v>2136903</v>
      </c>
      <c r="B102" s="343" t="s">
        <v>2094</v>
      </c>
      <c r="C102" s="340">
        <v>0</v>
      </c>
      <c r="D102" s="340">
        <v>0</v>
      </c>
      <c r="E102" s="338" t="str">
        <f t="shared" si="7"/>
        <v/>
      </c>
      <c r="F102" s="345" t="str">
        <f t="shared" si="8"/>
        <v>否</v>
      </c>
      <c r="G102" s="317" t="str">
        <f t="shared" si="9"/>
        <v>项</v>
      </c>
      <c r="I102" s="319">
        <f t="shared" si="10"/>
        <v>0</v>
      </c>
      <c r="J102" s="319"/>
      <c r="K102" s="319">
        <v>0</v>
      </c>
    </row>
    <row r="103" ht="36" hidden="1" customHeight="1" spans="1:11">
      <c r="A103" s="342">
        <v>2136999</v>
      </c>
      <c r="B103" s="343" t="s">
        <v>2095</v>
      </c>
      <c r="C103" s="340">
        <v>0</v>
      </c>
      <c r="D103" s="340">
        <v>0</v>
      </c>
      <c r="E103" s="338" t="str">
        <f t="shared" si="7"/>
        <v/>
      </c>
      <c r="F103" s="334" t="str">
        <f t="shared" si="8"/>
        <v>否</v>
      </c>
      <c r="G103" s="319" t="str">
        <f t="shared" si="9"/>
        <v>项</v>
      </c>
      <c r="I103" s="319">
        <f t="shared" si="10"/>
        <v>0</v>
      </c>
      <c r="K103" s="319">
        <v>0</v>
      </c>
    </row>
    <row r="104" s="317" customFormat="1" ht="36" hidden="1" customHeight="1" spans="1:11">
      <c r="A104" s="355">
        <v>21370</v>
      </c>
      <c r="B104" s="343" t="s">
        <v>2096</v>
      </c>
      <c r="C104" s="337">
        <f>SUM(C105:C106)</f>
        <v>0</v>
      </c>
      <c r="D104" s="337">
        <f>SUM(D105:D106)</f>
        <v>0</v>
      </c>
      <c r="E104" s="338" t="str">
        <f t="shared" si="7"/>
        <v/>
      </c>
      <c r="F104" s="345" t="str">
        <f t="shared" si="8"/>
        <v>否</v>
      </c>
      <c r="G104" s="317" t="str">
        <f t="shared" si="9"/>
        <v>款</v>
      </c>
      <c r="I104" s="319">
        <f t="shared" si="10"/>
        <v>0</v>
      </c>
      <c r="J104" s="319"/>
      <c r="K104" s="319">
        <v>0</v>
      </c>
    </row>
    <row r="105" s="317" customFormat="1" ht="36" hidden="1" customHeight="1" spans="1:11">
      <c r="A105" s="355">
        <v>2137001</v>
      </c>
      <c r="B105" s="343" t="s">
        <v>2084</v>
      </c>
      <c r="C105" s="340">
        <v>0</v>
      </c>
      <c r="D105" s="340"/>
      <c r="E105" s="338" t="str">
        <f t="shared" si="7"/>
        <v/>
      </c>
      <c r="F105" s="345" t="str">
        <f t="shared" si="8"/>
        <v>否</v>
      </c>
      <c r="G105" s="317" t="str">
        <f t="shared" si="9"/>
        <v>项</v>
      </c>
      <c r="I105" s="319">
        <f t="shared" si="10"/>
        <v>0</v>
      </c>
      <c r="J105" s="319"/>
      <c r="K105" s="319">
        <v>0</v>
      </c>
    </row>
    <row r="106" ht="36" hidden="1" customHeight="1" spans="1:11">
      <c r="A106" s="355">
        <v>2137099</v>
      </c>
      <c r="B106" s="343" t="s">
        <v>2097</v>
      </c>
      <c r="C106" s="340">
        <v>0</v>
      </c>
      <c r="D106" s="340">
        <v>0</v>
      </c>
      <c r="E106" s="338" t="str">
        <f t="shared" si="7"/>
        <v/>
      </c>
      <c r="F106" s="334" t="str">
        <f t="shared" si="8"/>
        <v>否</v>
      </c>
      <c r="G106" s="319" t="str">
        <f t="shared" si="9"/>
        <v>项</v>
      </c>
      <c r="I106" s="319">
        <f t="shared" si="10"/>
        <v>0</v>
      </c>
      <c r="K106" s="319">
        <v>0</v>
      </c>
    </row>
    <row r="107" s="317" customFormat="1" ht="36" hidden="1" customHeight="1" spans="1:11">
      <c r="A107" s="355">
        <v>21371</v>
      </c>
      <c r="B107" s="343" t="s">
        <v>2098</v>
      </c>
      <c r="C107" s="337">
        <f>SUM(C108:C111)</f>
        <v>0</v>
      </c>
      <c r="D107" s="337">
        <f>SUM(D108:D111)</f>
        <v>0</v>
      </c>
      <c r="E107" s="338" t="str">
        <f t="shared" si="7"/>
        <v/>
      </c>
      <c r="F107" s="345" t="str">
        <f t="shared" si="8"/>
        <v>否</v>
      </c>
      <c r="G107" s="317" t="str">
        <f t="shared" si="9"/>
        <v>款</v>
      </c>
      <c r="I107" s="319">
        <f t="shared" si="10"/>
        <v>0</v>
      </c>
      <c r="J107" s="319"/>
      <c r="K107" s="319">
        <v>0</v>
      </c>
    </row>
    <row r="108" ht="36" hidden="1" customHeight="1" spans="1:11">
      <c r="A108" s="355">
        <v>2137101</v>
      </c>
      <c r="B108" s="343" t="s">
        <v>2092</v>
      </c>
      <c r="C108" s="340">
        <v>0</v>
      </c>
      <c r="D108" s="340">
        <v>0</v>
      </c>
      <c r="E108" s="338" t="str">
        <f t="shared" si="7"/>
        <v/>
      </c>
      <c r="F108" s="334" t="str">
        <f t="shared" si="8"/>
        <v>否</v>
      </c>
      <c r="G108" s="319" t="str">
        <f t="shared" si="9"/>
        <v>项</v>
      </c>
      <c r="I108" s="319">
        <f t="shared" si="10"/>
        <v>0</v>
      </c>
      <c r="K108" s="319">
        <v>0</v>
      </c>
    </row>
    <row r="109" s="317" customFormat="1" ht="36" hidden="1" customHeight="1" spans="1:11">
      <c r="A109" s="355">
        <v>2137102</v>
      </c>
      <c r="B109" s="343" t="s">
        <v>2099</v>
      </c>
      <c r="C109" s="340">
        <v>0</v>
      </c>
      <c r="D109" s="340">
        <v>0</v>
      </c>
      <c r="E109" s="338" t="str">
        <f t="shared" si="7"/>
        <v/>
      </c>
      <c r="F109" s="345" t="str">
        <f t="shared" si="8"/>
        <v>否</v>
      </c>
      <c r="G109" s="317" t="str">
        <f t="shared" si="9"/>
        <v>项</v>
      </c>
      <c r="I109" s="319">
        <f t="shared" si="10"/>
        <v>0</v>
      </c>
      <c r="J109" s="319"/>
      <c r="K109" s="319">
        <v>0</v>
      </c>
    </row>
    <row r="110" s="317" customFormat="1" ht="36" hidden="1" customHeight="1" spans="1:11">
      <c r="A110" s="355">
        <v>2137103</v>
      </c>
      <c r="B110" s="343" t="s">
        <v>2094</v>
      </c>
      <c r="C110" s="340">
        <v>0</v>
      </c>
      <c r="D110" s="340">
        <v>0</v>
      </c>
      <c r="E110" s="338" t="str">
        <f t="shared" si="7"/>
        <v/>
      </c>
      <c r="F110" s="345" t="str">
        <f t="shared" si="8"/>
        <v>否</v>
      </c>
      <c r="G110" s="317" t="str">
        <f t="shared" si="9"/>
        <v>项</v>
      </c>
      <c r="I110" s="319">
        <f t="shared" si="10"/>
        <v>0</v>
      </c>
      <c r="J110" s="319"/>
      <c r="K110" s="319">
        <v>0</v>
      </c>
    </row>
    <row r="111" s="317" customFormat="1" ht="36" hidden="1" customHeight="1" spans="1:11">
      <c r="A111" s="356">
        <v>2137199</v>
      </c>
      <c r="B111" s="347" t="s">
        <v>2100</v>
      </c>
      <c r="C111" s="340">
        <v>0</v>
      </c>
      <c r="D111" s="340">
        <v>0</v>
      </c>
      <c r="E111" s="348" t="str">
        <f t="shared" si="7"/>
        <v/>
      </c>
      <c r="F111" s="345" t="str">
        <f t="shared" si="8"/>
        <v>否</v>
      </c>
      <c r="G111" s="317" t="str">
        <f t="shared" si="9"/>
        <v>项</v>
      </c>
      <c r="I111" s="319">
        <f t="shared" si="10"/>
        <v>0</v>
      </c>
      <c r="J111" s="319"/>
      <c r="K111" s="319">
        <v>0</v>
      </c>
    </row>
    <row r="112" s="317" customFormat="1" ht="36" customHeight="1" spans="1:11">
      <c r="A112" s="336" t="s">
        <v>2101</v>
      </c>
      <c r="B112" s="336" t="s">
        <v>2102</v>
      </c>
      <c r="C112" s="332">
        <f>SUM(C113:C115)</f>
        <v>846</v>
      </c>
      <c r="D112" s="332">
        <f>SUM(D113:D115)</f>
        <v>797</v>
      </c>
      <c r="E112" s="338">
        <f t="shared" si="7"/>
        <v>-0.057919621749409</v>
      </c>
      <c r="F112" s="345" t="str">
        <f t="shared" si="8"/>
        <v>是</v>
      </c>
      <c r="G112" s="317" t="s">
        <v>1665</v>
      </c>
      <c r="I112" s="319">
        <f t="shared" si="10"/>
        <v>0</v>
      </c>
      <c r="J112" s="319"/>
      <c r="K112" s="319">
        <v>0</v>
      </c>
    </row>
    <row r="113" s="317" customFormat="1" ht="36" customHeight="1" spans="1:11">
      <c r="A113" s="336" t="s">
        <v>2103</v>
      </c>
      <c r="B113" s="336" t="s">
        <v>1255</v>
      </c>
      <c r="C113" s="340">
        <v>211</v>
      </c>
      <c r="D113" s="340">
        <v>66</v>
      </c>
      <c r="E113" s="338">
        <f t="shared" si="7"/>
        <v>-0.687203791469194</v>
      </c>
      <c r="F113" s="345" t="str">
        <f t="shared" si="8"/>
        <v>是</v>
      </c>
      <c r="G113" s="317" t="s">
        <v>1667</v>
      </c>
      <c r="I113" s="319">
        <f t="shared" si="10"/>
        <v>65.845</v>
      </c>
      <c r="J113" s="319"/>
      <c r="K113" s="319">
        <v>65.845</v>
      </c>
    </row>
    <row r="114" s="317" customFormat="1" ht="36" customHeight="1" spans="1:11">
      <c r="A114" s="336" t="s">
        <v>2104</v>
      </c>
      <c r="B114" s="336" t="s">
        <v>1256</v>
      </c>
      <c r="C114" s="340">
        <v>635</v>
      </c>
      <c r="D114" s="340">
        <v>731</v>
      </c>
      <c r="E114" s="338">
        <f t="shared" si="7"/>
        <v>0.151181102362205</v>
      </c>
      <c r="F114" s="345" t="str">
        <f t="shared" si="8"/>
        <v>是</v>
      </c>
      <c r="G114" s="317" t="s">
        <v>1667</v>
      </c>
      <c r="I114" s="319">
        <f t="shared" si="10"/>
        <v>730.7934</v>
      </c>
      <c r="J114" s="319"/>
      <c r="K114" s="319">
        <v>730.7934</v>
      </c>
    </row>
    <row r="115" s="317" customFormat="1" ht="36" hidden="1" customHeight="1" spans="1:11">
      <c r="A115" s="336" t="s">
        <v>2105</v>
      </c>
      <c r="B115" s="336" t="s">
        <v>1257</v>
      </c>
      <c r="C115" s="340"/>
      <c r="D115" s="340"/>
      <c r="E115" s="348" t="str">
        <f t="shared" si="7"/>
        <v/>
      </c>
      <c r="F115" s="345" t="str">
        <f t="shared" si="8"/>
        <v>否</v>
      </c>
      <c r="G115" s="317" t="s">
        <v>1667</v>
      </c>
      <c r="I115" s="319">
        <f t="shared" si="10"/>
        <v>0</v>
      </c>
      <c r="J115" s="319"/>
      <c r="K115" s="319">
        <v>0</v>
      </c>
    </row>
    <row r="116" s="317" customFormat="1" ht="36" hidden="1" customHeight="1" spans="1:11">
      <c r="A116" s="336" t="s">
        <v>2106</v>
      </c>
      <c r="B116" s="336" t="s">
        <v>2107</v>
      </c>
      <c r="C116" s="332">
        <f>SUM(C117:C119)</f>
        <v>0</v>
      </c>
      <c r="D116" s="332">
        <f>SUM(D117:D119)</f>
        <v>0</v>
      </c>
      <c r="E116" s="348" t="str">
        <f t="shared" si="7"/>
        <v/>
      </c>
      <c r="F116" s="345" t="str">
        <f t="shared" si="8"/>
        <v>否</v>
      </c>
      <c r="G116" s="317" t="s">
        <v>1665</v>
      </c>
      <c r="I116" s="319">
        <f t="shared" si="10"/>
        <v>0</v>
      </c>
      <c r="J116" s="319"/>
      <c r="K116" s="319">
        <v>0</v>
      </c>
    </row>
    <row r="117" s="317" customFormat="1" ht="36" hidden="1" customHeight="1" spans="1:11">
      <c r="A117" s="336" t="s">
        <v>2108</v>
      </c>
      <c r="B117" s="336" t="s">
        <v>1255</v>
      </c>
      <c r="C117" s="340"/>
      <c r="D117" s="340"/>
      <c r="E117" s="348" t="str">
        <f t="shared" si="7"/>
        <v/>
      </c>
      <c r="F117" s="345" t="str">
        <f t="shared" si="8"/>
        <v>否</v>
      </c>
      <c r="G117" s="317" t="s">
        <v>1667</v>
      </c>
      <c r="I117" s="319">
        <f t="shared" si="10"/>
        <v>0</v>
      </c>
      <c r="J117" s="319"/>
      <c r="K117" s="319">
        <v>0</v>
      </c>
    </row>
    <row r="118" s="317" customFormat="1" ht="36" hidden="1" customHeight="1" spans="1:11">
      <c r="A118" s="336" t="s">
        <v>2109</v>
      </c>
      <c r="B118" s="336" t="s">
        <v>1256</v>
      </c>
      <c r="C118" s="340"/>
      <c r="D118" s="340"/>
      <c r="E118" s="348" t="str">
        <f t="shared" si="7"/>
        <v/>
      </c>
      <c r="F118" s="345" t="str">
        <f t="shared" si="8"/>
        <v>否</v>
      </c>
      <c r="G118" s="317" t="s">
        <v>1667</v>
      </c>
      <c r="I118" s="319">
        <f t="shared" si="10"/>
        <v>0</v>
      </c>
      <c r="J118" s="319"/>
      <c r="K118" s="319">
        <v>0</v>
      </c>
    </row>
    <row r="119" s="317" customFormat="1" ht="36" hidden="1" customHeight="1" spans="1:11">
      <c r="A119" s="336" t="s">
        <v>2110</v>
      </c>
      <c r="B119" s="336" t="s">
        <v>1259</v>
      </c>
      <c r="C119" s="340"/>
      <c r="D119" s="340"/>
      <c r="E119" s="348" t="str">
        <f t="shared" si="7"/>
        <v/>
      </c>
      <c r="F119" s="345" t="str">
        <f t="shared" si="8"/>
        <v>否</v>
      </c>
      <c r="G119" s="317" t="s">
        <v>1667</v>
      </c>
      <c r="I119" s="319">
        <f t="shared" si="10"/>
        <v>0</v>
      </c>
      <c r="J119" s="319"/>
      <c r="K119" s="319">
        <v>0</v>
      </c>
    </row>
    <row r="120" s="317" customFormat="1" ht="36" hidden="1" customHeight="1" spans="1:11">
      <c r="A120" s="336" t="s">
        <v>2111</v>
      </c>
      <c r="B120" s="336" t="s">
        <v>1260</v>
      </c>
      <c r="C120" s="332">
        <f>SUM(C121:C122)</f>
        <v>0</v>
      </c>
      <c r="D120" s="332">
        <f>SUM(D121:D122)</f>
        <v>0</v>
      </c>
      <c r="E120" s="348" t="str">
        <f t="shared" si="7"/>
        <v/>
      </c>
      <c r="F120" s="345" t="str">
        <f t="shared" si="8"/>
        <v>否</v>
      </c>
      <c r="G120" s="317" t="s">
        <v>1665</v>
      </c>
      <c r="I120" s="319">
        <f t="shared" si="10"/>
        <v>0</v>
      </c>
      <c r="J120" s="319"/>
      <c r="K120" s="319">
        <v>0</v>
      </c>
    </row>
    <row r="121" s="317" customFormat="1" ht="36" hidden="1" customHeight="1" spans="1:11">
      <c r="A121" s="336" t="s">
        <v>2112</v>
      </c>
      <c r="B121" s="336" t="s">
        <v>1256</v>
      </c>
      <c r="C121" s="340"/>
      <c r="D121" s="340"/>
      <c r="E121" s="348" t="str">
        <f t="shared" si="7"/>
        <v/>
      </c>
      <c r="F121" s="345" t="str">
        <f t="shared" si="8"/>
        <v>否</v>
      </c>
      <c r="G121" s="317" t="s">
        <v>1667</v>
      </c>
      <c r="I121" s="319">
        <f t="shared" si="10"/>
        <v>0</v>
      </c>
      <c r="J121" s="319"/>
      <c r="K121" s="319">
        <v>0</v>
      </c>
    </row>
    <row r="122" s="317" customFormat="1" ht="36" hidden="1" customHeight="1" spans="1:11">
      <c r="A122" s="336" t="s">
        <v>2113</v>
      </c>
      <c r="B122" s="336" t="s">
        <v>1261</v>
      </c>
      <c r="C122" s="340"/>
      <c r="D122" s="340"/>
      <c r="E122" s="348" t="str">
        <f t="shared" ref="E122:E133" si="11">IF(C122&lt;&gt;0,D122/C122-1,"")</f>
        <v/>
      </c>
      <c r="F122" s="345" t="str">
        <f t="shared" si="8"/>
        <v>否</v>
      </c>
      <c r="G122" s="317" t="s">
        <v>1667</v>
      </c>
      <c r="I122" s="319">
        <f t="shared" si="10"/>
        <v>0</v>
      </c>
      <c r="J122" s="319"/>
      <c r="K122" s="319">
        <v>0</v>
      </c>
    </row>
    <row r="123" s="317" customFormat="1" ht="36" customHeight="1" spans="1:11">
      <c r="A123" s="349">
        <v>214</v>
      </c>
      <c r="B123" s="331" t="s">
        <v>1327</v>
      </c>
      <c r="C123" s="332">
        <f>SUM(C124,C129,C134,C143,C150,C159,C162,C165:C165)</f>
        <v>0</v>
      </c>
      <c r="D123" s="332">
        <f>SUM(D124,D129,D134,D143,D150,D159,D162,D165:D165)</f>
        <v>0</v>
      </c>
      <c r="E123" s="333" t="str">
        <f t="shared" si="11"/>
        <v/>
      </c>
      <c r="F123" s="345" t="str">
        <f t="shared" ref="F123:F133" si="12">IF(LEN(A123)=3,"是",IF(B123&lt;&gt;"",IF(SUM(C123:D123)&lt;&gt;0,"是","否"),"是"))</f>
        <v>是</v>
      </c>
      <c r="G123" s="317" t="str">
        <f t="shared" ref="G123:G133" si="13">IF(LEN(A123)=3,"类",IF(LEN(A123)=5,"款","项"))</f>
        <v>类</v>
      </c>
      <c r="I123" s="319">
        <f t="shared" si="10"/>
        <v>0</v>
      </c>
      <c r="J123" s="319"/>
      <c r="K123" s="319">
        <v>0</v>
      </c>
    </row>
    <row r="124" s="317" customFormat="1" ht="36" hidden="1" customHeight="1" spans="1:11">
      <c r="A124" s="342">
        <v>21460</v>
      </c>
      <c r="B124" s="343" t="s">
        <v>2114</v>
      </c>
      <c r="C124" s="337">
        <f>SUM(C125:C128)</f>
        <v>0</v>
      </c>
      <c r="D124" s="337">
        <f>SUM(D125:D128)</f>
        <v>0</v>
      </c>
      <c r="E124" s="344" t="str">
        <f t="shared" si="11"/>
        <v/>
      </c>
      <c r="F124" s="345" t="str">
        <f t="shared" si="12"/>
        <v>否</v>
      </c>
      <c r="G124" s="317" t="str">
        <f t="shared" si="13"/>
        <v>款</v>
      </c>
      <c r="I124" s="319">
        <f t="shared" si="10"/>
        <v>0</v>
      </c>
      <c r="J124" s="319"/>
      <c r="K124" s="319">
        <v>0</v>
      </c>
    </row>
    <row r="125" ht="36" hidden="1" customHeight="1" spans="1:11">
      <c r="A125" s="342">
        <v>2146001</v>
      </c>
      <c r="B125" s="343" t="s">
        <v>2115</v>
      </c>
      <c r="C125" s="340">
        <v>0</v>
      </c>
      <c r="D125" s="340">
        <v>0</v>
      </c>
      <c r="E125" s="338" t="str">
        <f t="shared" si="11"/>
        <v/>
      </c>
      <c r="F125" s="334" t="str">
        <f t="shared" si="12"/>
        <v>否</v>
      </c>
      <c r="G125" s="319" t="str">
        <f t="shared" si="13"/>
        <v>项</v>
      </c>
      <c r="I125" s="319">
        <f t="shared" si="10"/>
        <v>0</v>
      </c>
      <c r="K125" s="319">
        <v>0</v>
      </c>
    </row>
    <row r="126" s="317" customFormat="1" ht="36" hidden="1" customHeight="1" spans="1:11">
      <c r="A126" s="342">
        <v>2146002</v>
      </c>
      <c r="B126" s="343" t="s">
        <v>2116</v>
      </c>
      <c r="C126" s="340">
        <v>0</v>
      </c>
      <c r="D126" s="340">
        <v>0</v>
      </c>
      <c r="E126" s="338" t="str">
        <f t="shared" si="11"/>
        <v/>
      </c>
      <c r="F126" s="345" t="str">
        <f t="shared" si="12"/>
        <v>否</v>
      </c>
      <c r="G126" s="317" t="str">
        <f t="shared" si="13"/>
        <v>项</v>
      </c>
      <c r="I126" s="319">
        <f t="shared" si="10"/>
        <v>0</v>
      </c>
      <c r="J126" s="319"/>
      <c r="K126" s="319">
        <v>0</v>
      </c>
    </row>
    <row r="127" s="317" customFormat="1" ht="36" hidden="1" customHeight="1" spans="1:11">
      <c r="A127" s="342">
        <v>2146003</v>
      </c>
      <c r="B127" s="343" t="s">
        <v>2117</v>
      </c>
      <c r="C127" s="340">
        <v>0</v>
      </c>
      <c r="D127" s="340">
        <v>0</v>
      </c>
      <c r="E127" s="338" t="str">
        <f t="shared" si="11"/>
        <v/>
      </c>
      <c r="F127" s="345" t="str">
        <f t="shared" si="12"/>
        <v>否</v>
      </c>
      <c r="G127" s="317" t="str">
        <f t="shared" si="13"/>
        <v>项</v>
      </c>
      <c r="I127" s="319">
        <f t="shared" si="10"/>
        <v>0</v>
      </c>
      <c r="J127" s="319"/>
      <c r="K127" s="319">
        <v>0</v>
      </c>
    </row>
    <row r="128" s="317" customFormat="1" ht="36" hidden="1" customHeight="1" spans="1:11">
      <c r="A128" s="342">
        <v>2146099</v>
      </c>
      <c r="B128" s="343" t="s">
        <v>2118</v>
      </c>
      <c r="C128" s="340">
        <v>0</v>
      </c>
      <c r="D128" s="340">
        <v>0</v>
      </c>
      <c r="E128" s="338" t="str">
        <f t="shared" si="11"/>
        <v/>
      </c>
      <c r="F128" s="345" t="str">
        <f t="shared" si="12"/>
        <v>否</v>
      </c>
      <c r="G128" s="317" t="str">
        <f t="shared" si="13"/>
        <v>项</v>
      </c>
      <c r="I128" s="319">
        <f t="shared" si="10"/>
        <v>0</v>
      </c>
      <c r="J128" s="319"/>
      <c r="K128" s="319">
        <v>0</v>
      </c>
    </row>
    <row r="129" ht="36" hidden="1" customHeight="1" spans="1:11">
      <c r="A129" s="342">
        <v>21462</v>
      </c>
      <c r="B129" s="343" t="s">
        <v>2119</v>
      </c>
      <c r="C129" s="337">
        <f>SUM(C130:C133)</f>
        <v>0</v>
      </c>
      <c r="D129" s="337">
        <f>SUM(D130:D133)</f>
        <v>0</v>
      </c>
      <c r="E129" s="338" t="str">
        <f t="shared" si="11"/>
        <v/>
      </c>
      <c r="F129" s="334" t="str">
        <f t="shared" si="12"/>
        <v>否</v>
      </c>
      <c r="G129" s="319" t="str">
        <f t="shared" si="13"/>
        <v>款</v>
      </c>
      <c r="I129" s="319">
        <f t="shared" si="10"/>
        <v>0</v>
      </c>
      <c r="K129" s="319">
        <v>0</v>
      </c>
    </row>
    <row r="130" ht="36" hidden="1" customHeight="1" spans="1:11">
      <c r="A130" s="342">
        <v>2146201</v>
      </c>
      <c r="B130" s="343" t="s">
        <v>2117</v>
      </c>
      <c r="C130" s="340">
        <v>0</v>
      </c>
      <c r="D130" s="340">
        <v>0</v>
      </c>
      <c r="E130" s="338" t="str">
        <f t="shared" si="11"/>
        <v/>
      </c>
      <c r="F130" s="334" t="str">
        <f t="shared" si="12"/>
        <v>否</v>
      </c>
      <c r="G130" s="319" t="str">
        <f t="shared" si="13"/>
        <v>项</v>
      </c>
      <c r="I130" s="319">
        <f t="shared" si="10"/>
        <v>0</v>
      </c>
      <c r="K130" s="319">
        <v>0</v>
      </c>
    </row>
    <row r="131" s="317" customFormat="1" ht="36" hidden="1" customHeight="1" spans="1:11">
      <c r="A131" s="342">
        <v>2146202</v>
      </c>
      <c r="B131" s="343" t="s">
        <v>2120</v>
      </c>
      <c r="C131" s="340">
        <v>0</v>
      </c>
      <c r="D131" s="340">
        <v>0</v>
      </c>
      <c r="E131" s="338" t="str">
        <f t="shared" si="11"/>
        <v/>
      </c>
      <c r="F131" s="345" t="str">
        <f t="shared" si="12"/>
        <v>否</v>
      </c>
      <c r="G131" s="317" t="str">
        <f t="shared" si="13"/>
        <v>项</v>
      </c>
      <c r="I131" s="319">
        <f t="shared" si="10"/>
        <v>0</v>
      </c>
      <c r="J131" s="319"/>
      <c r="K131" s="319">
        <v>0</v>
      </c>
    </row>
    <row r="132" ht="36" hidden="1" customHeight="1" spans="1:11">
      <c r="A132" s="342">
        <v>2146203</v>
      </c>
      <c r="B132" s="343" t="s">
        <v>2121</v>
      </c>
      <c r="C132" s="340">
        <v>0</v>
      </c>
      <c r="D132" s="340">
        <v>0</v>
      </c>
      <c r="E132" s="338" t="str">
        <f t="shared" si="11"/>
        <v/>
      </c>
      <c r="F132" s="334" t="str">
        <f t="shared" si="12"/>
        <v>否</v>
      </c>
      <c r="G132" s="319" t="str">
        <f t="shared" si="13"/>
        <v>项</v>
      </c>
      <c r="I132" s="319">
        <f t="shared" si="10"/>
        <v>0</v>
      </c>
      <c r="K132" s="319">
        <v>0</v>
      </c>
    </row>
    <row r="133" ht="36" hidden="1" customHeight="1" spans="1:11">
      <c r="A133" s="342">
        <v>2146299</v>
      </c>
      <c r="B133" s="343" t="s">
        <v>2122</v>
      </c>
      <c r="C133" s="340">
        <v>0</v>
      </c>
      <c r="D133" s="340">
        <v>0</v>
      </c>
      <c r="E133" s="338" t="str">
        <f t="shared" si="11"/>
        <v/>
      </c>
      <c r="F133" s="334" t="str">
        <f t="shared" si="12"/>
        <v>否</v>
      </c>
      <c r="G133" s="319" t="str">
        <f t="shared" si="13"/>
        <v>项</v>
      </c>
      <c r="I133" s="319">
        <f t="shared" si="10"/>
        <v>0</v>
      </c>
      <c r="K133" s="319">
        <v>0</v>
      </c>
    </row>
    <row r="134" s="317" customFormat="1" ht="36" hidden="1" customHeight="1" spans="1:11">
      <c r="A134" s="342">
        <v>21464</v>
      </c>
      <c r="B134" s="343" t="s">
        <v>2123</v>
      </c>
      <c r="C134" s="337">
        <f>SUM(C135:C142)</f>
        <v>0</v>
      </c>
      <c r="D134" s="337">
        <f>SUM(D135:D142)</f>
        <v>0</v>
      </c>
      <c r="E134" s="338" t="str">
        <f t="shared" ref="E134:E197" si="14">IF(C134&lt;&gt;0,D134/C134-1,"")</f>
        <v/>
      </c>
      <c r="F134" s="345" t="str">
        <f t="shared" ref="F134:F197" si="15">IF(LEN(A134)=3,"是",IF(B134&lt;&gt;"",IF(SUM(C134:D134)&lt;&gt;0,"是","否"),"是"))</f>
        <v>否</v>
      </c>
      <c r="G134" s="317" t="str">
        <f t="shared" ref="G134:G197" si="16">IF(LEN(A134)=3,"类",IF(LEN(A134)=5,"款","项"))</f>
        <v>款</v>
      </c>
      <c r="I134" s="319">
        <f t="shared" si="10"/>
        <v>0</v>
      </c>
      <c r="J134" s="319"/>
      <c r="K134" s="319">
        <v>0</v>
      </c>
    </row>
    <row r="135" s="317" customFormat="1" ht="36" hidden="1" customHeight="1" spans="1:11">
      <c r="A135" s="342">
        <v>2146401</v>
      </c>
      <c r="B135" s="343" t="s">
        <v>2124</v>
      </c>
      <c r="C135" s="340">
        <v>0</v>
      </c>
      <c r="D135" s="340">
        <v>0</v>
      </c>
      <c r="E135" s="338" t="str">
        <f t="shared" si="14"/>
        <v/>
      </c>
      <c r="F135" s="345" t="str">
        <f t="shared" si="15"/>
        <v>否</v>
      </c>
      <c r="G135" s="317" t="str">
        <f t="shared" si="16"/>
        <v>项</v>
      </c>
      <c r="I135" s="319">
        <f t="shared" ref="I135:I198" si="17">SUM(J135:L135)</f>
        <v>0</v>
      </c>
      <c r="J135" s="319"/>
      <c r="K135" s="319">
        <v>0</v>
      </c>
    </row>
    <row r="136" s="317" customFormat="1" ht="36" hidden="1" customHeight="1" spans="1:11">
      <c r="A136" s="342">
        <v>2146402</v>
      </c>
      <c r="B136" s="343" t="s">
        <v>2125</v>
      </c>
      <c r="C136" s="340">
        <v>0</v>
      </c>
      <c r="D136" s="340">
        <v>0</v>
      </c>
      <c r="E136" s="338" t="str">
        <f t="shared" si="14"/>
        <v/>
      </c>
      <c r="F136" s="345" t="str">
        <f t="shared" si="15"/>
        <v>否</v>
      </c>
      <c r="G136" s="317" t="str">
        <f t="shared" si="16"/>
        <v>项</v>
      </c>
      <c r="I136" s="319">
        <f t="shared" si="17"/>
        <v>0</v>
      </c>
      <c r="J136" s="319"/>
      <c r="K136" s="319">
        <v>0</v>
      </c>
    </row>
    <row r="137" s="317" customFormat="1" ht="36" hidden="1" customHeight="1" spans="1:11">
      <c r="A137" s="342">
        <v>2146403</v>
      </c>
      <c r="B137" s="343" t="s">
        <v>2126</v>
      </c>
      <c r="C137" s="340">
        <v>0</v>
      </c>
      <c r="D137" s="340">
        <v>0</v>
      </c>
      <c r="E137" s="338" t="str">
        <f t="shared" si="14"/>
        <v/>
      </c>
      <c r="F137" s="345" t="str">
        <f t="shared" si="15"/>
        <v>否</v>
      </c>
      <c r="G137" s="317" t="str">
        <f t="shared" si="16"/>
        <v>项</v>
      </c>
      <c r="I137" s="319">
        <f t="shared" si="17"/>
        <v>0</v>
      </c>
      <c r="J137" s="319"/>
      <c r="K137" s="319">
        <v>0</v>
      </c>
    </row>
    <row r="138" s="317" customFormat="1" ht="36" hidden="1" customHeight="1" spans="1:11">
      <c r="A138" s="342">
        <v>2146404</v>
      </c>
      <c r="B138" s="343" t="s">
        <v>2127</v>
      </c>
      <c r="C138" s="340">
        <v>0</v>
      </c>
      <c r="D138" s="340">
        <v>0</v>
      </c>
      <c r="E138" s="338" t="str">
        <f t="shared" si="14"/>
        <v/>
      </c>
      <c r="F138" s="345" t="str">
        <f t="shared" si="15"/>
        <v>否</v>
      </c>
      <c r="G138" s="317" t="str">
        <f t="shared" si="16"/>
        <v>项</v>
      </c>
      <c r="I138" s="319">
        <f t="shared" si="17"/>
        <v>0</v>
      </c>
      <c r="J138" s="319"/>
      <c r="K138" s="319">
        <v>0</v>
      </c>
    </row>
    <row r="139" s="317" customFormat="1" ht="36" hidden="1" customHeight="1" spans="1:11">
      <c r="A139" s="342">
        <v>2146405</v>
      </c>
      <c r="B139" s="343" t="s">
        <v>2128</v>
      </c>
      <c r="C139" s="340">
        <v>0</v>
      </c>
      <c r="D139" s="340">
        <v>0</v>
      </c>
      <c r="E139" s="338" t="str">
        <f t="shared" si="14"/>
        <v/>
      </c>
      <c r="F139" s="345" t="str">
        <f t="shared" si="15"/>
        <v>否</v>
      </c>
      <c r="G139" s="317" t="str">
        <f t="shared" si="16"/>
        <v>项</v>
      </c>
      <c r="I139" s="319">
        <f t="shared" si="17"/>
        <v>0</v>
      </c>
      <c r="J139" s="319"/>
      <c r="K139" s="319">
        <v>0</v>
      </c>
    </row>
    <row r="140" s="317" customFormat="1" ht="36" hidden="1" customHeight="1" spans="1:11">
      <c r="A140" s="342">
        <v>2146406</v>
      </c>
      <c r="B140" s="343" t="s">
        <v>2129</v>
      </c>
      <c r="C140" s="340">
        <v>0</v>
      </c>
      <c r="D140" s="340">
        <v>0</v>
      </c>
      <c r="E140" s="338" t="str">
        <f t="shared" si="14"/>
        <v/>
      </c>
      <c r="F140" s="345" t="str">
        <f t="shared" si="15"/>
        <v>否</v>
      </c>
      <c r="G140" s="317" t="str">
        <f t="shared" si="16"/>
        <v>项</v>
      </c>
      <c r="I140" s="319">
        <f t="shared" si="17"/>
        <v>0</v>
      </c>
      <c r="J140" s="319"/>
      <c r="K140" s="319">
        <v>0</v>
      </c>
    </row>
    <row r="141" s="317" customFormat="1" ht="36" hidden="1" customHeight="1" spans="1:11">
      <c r="A141" s="342">
        <v>2146407</v>
      </c>
      <c r="B141" s="343" t="s">
        <v>2130</v>
      </c>
      <c r="C141" s="340">
        <v>0</v>
      </c>
      <c r="D141" s="340">
        <v>0</v>
      </c>
      <c r="E141" s="338" t="str">
        <f t="shared" si="14"/>
        <v/>
      </c>
      <c r="F141" s="345" t="str">
        <f t="shared" si="15"/>
        <v>否</v>
      </c>
      <c r="G141" s="317" t="str">
        <f t="shared" si="16"/>
        <v>项</v>
      </c>
      <c r="I141" s="319">
        <f t="shared" si="17"/>
        <v>0</v>
      </c>
      <c r="J141" s="319"/>
      <c r="K141" s="319">
        <v>0</v>
      </c>
    </row>
    <row r="142" s="317" customFormat="1" ht="36" hidden="1" customHeight="1" spans="1:11">
      <c r="A142" s="342">
        <v>2146499</v>
      </c>
      <c r="B142" s="343" t="s">
        <v>2131</v>
      </c>
      <c r="C142" s="340">
        <v>0</v>
      </c>
      <c r="D142" s="340">
        <v>0</v>
      </c>
      <c r="E142" s="338" t="str">
        <f t="shared" si="14"/>
        <v/>
      </c>
      <c r="F142" s="345" t="str">
        <f t="shared" si="15"/>
        <v>否</v>
      </c>
      <c r="G142" s="317" t="str">
        <f t="shared" si="16"/>
        <v>项</v>
      </c>
      <c r="I142" s="319">
        <f t="shared" si="17"/>
        <v>0</v>
      </c>
      <c r="J142" s="319"/>
      <c r="K142" s="319">
        <v>0</v>
      </c>
    </row>
    <row r="143" s="317" customFormat="1" ht="36" hidden="1" customHeight="1" spans="1:11">
      <c r="A143" s="342">
        <v>21468</v>
      </c>
      <c r="B143" s="343" t="s">
        <v>2132</v>
      </c>
      <c r="C143" s="337">
        <f>SUM(C144:C149)</f>
        <v>0</v>
      </c>
      <c r="D143" s="337">
        <f>SUM(D144:D149)</f>
        <v>0</v>
      </c>
      <c r="E143" s="338" t="str">
        <f t="shared" si="14"/>
        <v/>
      </c>
      <c r="F143" s="345" t="str">
        <f t="shared" si="15"/>
        <v>否</v>
      </c>
      <c r="G143" s="317" t="str">
        <f t="shared" si="16"/>
        <v>款</v>
      </c>
      <c r="I143" s="319">
        <f t="shared" si="17"/>
        <v>0</v>
      </c>
      <c r="J143" s="319"/>
      <c r="K143" s="319">
        <v>0</v>
      </c>
    </row>
    <row r="144" s="317" customFormat="1" ht="36" hidden="1" customHeight="1" spans="1:11">
      <c r="A144" s="342">
        <v>2146801</v>
      </c>
      <c r="B144" s="343" t="s">
        <v>2133</v>
      </c>
      <c r="C144" s="340">
        <v>0</v>
      </c>
      <c r="D144" s="340">
        <v>0</v>
      </c>
      <c r="E144" s="338" t="str">
        <f t="shared" si="14"/>
        <v/>
      </c>
      <c r="F144" s="345" t="str">
        <f t="shared" si="15"/>
        <v>否</v>
      </c>
      <c r="G144" s="317" t="str">
        <f t="shared" si="16"/>
        <v>项</v>
      </c>
      <c r="I144" s="319">
        <f t="shared" si="17"/>
        <v>0</v>
      </c>
      <c r="J144" s="319"/>
      <c r="K144" s="319">
        <v>0</v>
      </c>
    </row>
    <row r="145" s="317" customFormat="1" ht="36" hidden="1" customHeight="1" spans="1:11">
      <c r="A145" s="342">
        <v>2146802</v>
      </c>
      <c r="B145" s="343" t="s">
        <v>2134</v>
      </c>
      <c r="C145" s="340">
        <v>0</v>
      </c>
      <c r="D145" s="340">
        <v>0</v>
      </c>
      <c r="E145" s="338" t="str">
        <f t="shared" si="14"/>
        <v/>
      </c>
      <c r="F145" s="345" t="str">
        <f t="shared" si="15"/>
        <v>否</v>
      </c>
      <c r="G145" s="317" t="str">
        <f t="shared" si="16"/>
        <v>项</v>
      </c>
      <c r="I145" s="319">
        <f t="shared" si="17"/>
        <v>0</v>
      </c>
      <c r="J145" s="319"/>
      <c r="K145" s="319">
        <v>0</v>
      </c>
    </row>
    <row r="146" ht="36" hidden="1" customHeight="1" spans="1:11">
      <c r="A146" s="342">
        <v>2146803</v>
      </c>
      <c r="B146" s="343" t="s">
        <v>2135</v>
      </c>
      <c r="C146" s="340">
        <v>0</v>
      </c>
      <c r="D146" s="340">
        <v>0</v>
      </c>
      <c r="E146" s="338" t="str">
        <f t="shared" si="14"/>
        <v/>
      </c>
      <c r="F146" s="334" t="str">
        <f t="shared" si="15"/>
        <v>否</v>
      </c>
      <c r="G146" s="319" t="str">
        <f t="shared" si="16"/>
        <v>项</v>
      </c>
      <c r="I146" s="319">
        <f t="shared" si="17"/>
        <v>0</v>
      </c>
      <c r="K146" s="319">
        <v>0</v>
      </c>
    </row>
    <row r="147" ht="36" hidden="1" customHeight="1" spans="1:11">
      <c r="A147" s="342">
        <v>2146804</v>
      </c>
      <c r="B147" s="343" t="s">
        <v>2136</v>
      </c>
      <c r="C147" s="340">
        <v>0</v>
      </c>
      <c r="D147" s="340">
        <v>0</v>
      </c>
      <c r="E147" s="338" t="str">
        <f t="shared" si="14"/>
        <v/>
      </c>
      <c r="F147" s="334" t="str">
        <f t="shared" si="15"/>
        <v>否</v>
      </c>
      <c r="G147" s="319" t="str">
        <f t="shared" si="16"/>
        <v>项</v>
      </c>
      <c r="I147" s="319">
        <f t="shared" si="17"/>
        <v>0</v>
      </c>
      <c r="K147" s="319">
        <v>0</v>
      </c>
    </row>
    <row r="148" s="317" customFormat="1" ht="36" hidden="1" customHeight="1" spans="1:11">
      <c r="A148" s="342">
        <v>2146805</v>
      </c>
      <c r="B148" s="343" t="s">
        <v>2137</v>
      </c>
      <c r="C148" s="340">
        <v>0</v>
      </c>
      <c r="D148" s="340">
        <v>0</v>
      </c>
      <c r="E148" s="338" t="str">
        <f t="shared" si="14"/>
        <v/>
      </c>
      <c r="F148" s="345" t="str">
        <f t="shared" si="15"/>
        <v>否</v>
      </c>
      <c r="G148" s="317" t="str">
        <f t="shared" si="16"/>
        <v>项</v>
      </c>
      <c r="I148" s="319">
        <f t="shared" si="17"/>
        <v>0</v>
      </c>
      <c r="J148" s="319"/>
      <c r="K148" s="319">
        <v>0</v>
      </c>
    </row>
    <row r="149" ht="36" hidden="1" customHeight="1" spans="1:11">
      <c r="A149" s="342">
        <v>2146899</v>
      </c>
      <c r="B149" s="343" t="s">
        <v>2138</v>
      </c>
      <c r="C149" s="340">
        <v>0</v>
      </c>
      <c r="D149" s="340">
        <v>0</v>
      </c>
      <c r="E149" s="338" t="str">
        <f t="shared" si="14"/>
        <v/>
      </c>
      <c r="F149" s="334" t="str">
        <f t="shared" si="15"/>
        <v>否</v>
      </c>
      <c r="G149" s="319" t="str">
        <f t="shared" si="16"/>
        <v>项</v>
      </c>
      <c r="I149" s="319">
        <f t="shared" si="17"/>
        <v>0</v>
      </c>
      <c r="K149" s="319">
        <v>0</v>
      </c>
    </row>
    <row r="150" ht="36" hidden="1" customHeight="1" spans="1:11">
      <c r="A150" s="342">
        <v>21469</v>
      </c>
      <c r="B150" s="343" t="s">
        <v>2139</v>
      </c>
      <c r="C150" s="337">
        <f>SUM(C151:C158)</f>
        <v>0</v>
      </c>
      <c r="D150" s="337">
        <f>SUM(D151:D158)</f>
        <v>0</v>
      </c>
      <c r="E150" s="338" t="str">
        <f t="shared" si="14"/>
        <v/>
      </c>
      <c r="F150" s="334" t="str">
        <f t="shared" si="15"/>
        <v>否</v>
      </c>
      <c r="G150" s="319" t="str">
        <f t="shared" si="16"/>
        <v>款</v>
      </c>
      <c r="I150" s="319">
        <f t="shared" si="17"/>
        <v>0</v>
      </c>
      <c r="K150" s="319">
        <v>0</v>
      </c>
    </row>
    <row r="151" s="317" customFormat="1" ht="36" hidden="1" customHeight="1" spans="1:11">
      <c r="A151" s="342">
        <v>2146901</v>
      </c>
      <c r="B151" s="343" t="s">
        <v>2140</v>
      </c>
      <c r="C151" s="340">
        <v>0</v>
      </c>
      <c r="D151" s="340">
        <v>0</v>
      </c>
      <c r="E151" s="338" t="str">
        <f t="shared" si="14"/>
        <v/>
      </c>
      <c r="F151" s="345" t="str">
        <f t="shared" si="15"/>
        <v>否</v>
      </c>
      <c r="G151" s="317" t="str">
        <f t="shared" si="16"/>
        <v>项</v>
      </c>
      <c r="I151" s="319">
        <f t="shared" si="17"/>
        <v>0</v>
      </c>
      <c r="J151" s="319"/>
      <c r="K151" s="319">
        <v>0</v>
      </c>
    </row>
    <row r="152" s="317" customFormat="1" ht="36" hidden="1" customHeight="1" spans="1:11">
      <c r="A152" s="342">
        <v>2146902</v>
      </c>
      <c r="B152" s="343" t="s">
        <v>2141</v>
      </c>
      <c r="C152" s="340">
        <v>0</v>
      </c>
      <c r="D152" s="340">
        <v>0</v>
      </c>
      <c r="E152" s="338" t="str">
        <f t="shared" si="14"/>
        <v/>
      </c>
      <c r="F152" s="345" t="str">
        <f t="shared" si="15"/>
        <v>否</v>
      </c>
      <c r="G152" s="317" t="str">
        <f t="shared" si="16"/>
        <v>项</v>
      </c>
      <c r="I152" s="319">
        <f t="shared" si="17"/>
        <v>0</v>
      </c>
      <c r="J152" s="319"/>
      <c r="K152" s="319">
        <v>0</v>
      </c>
    </row>
    <row r="153" s="317" customFormat="1" ht="36" hidden="1" customHeight="1" spans="1:11">
      <c r="A153" s="342">
        <v>2146903</v>
      </c>
      <c r="B153" s="343" t="s">
        <v>2142</v>
      </c>
      <c r="C153" s="340">
        <v>0</v>
      </c>
      <c r="D153" s="340">
        <v>0</v>
      </c>
      <c r="E153" s="338" t="str">
        <f t="shared" si="14"/>
        <v/>
      </c>
      <c r="F153" s="345" t="str">
        <f t="shared" si="15"/>
        <v>否</v>
      </c>
      <c r="G153" s="317" t="str">
        <f t="shared" si="16"/>
        <v>项</v>
      </c>
      <c r="I153" s="319">
        <f t="shared" si="17"/>
        <v>0</v>
      </c>
      <c r="J153" s="319"/>
      <c r="K153" s="319">
        <v>0</v>
      </c>
    </row>
    <row r="154" s="317" customFormat="1" ht="36" hidden="1" customHeight="1" spans="1:11">
      <c r="A154" s="342">
        <v>2146904</v>
      </c>
      <c r="B154" s="343" t="s">
        <v>2143</v>
      </c>
      <c r="C154" s="340">
        <v>0</v>
      </c>
      <c r="D154" s="340">
        <v>0</v>
      </c>
      <c r="E154" s="338" t="str">
        <f t="shared" si="14"/>
        <v/>
      </c>
      <c r="F154" s="345" t="str">
        <f t="shared" si="15"/>
        <v>否</v>
      </c>
      <c r="G154" s="317" t="str">
        <f t="shared" si="16"/>
        <v>项</v>
      </c>
      <c r="I154" s="319">
        <f t="shared" si="17"/>
        <v>0</v>
      </c>
      <c r="J154" s="319"/>
      <c r="K154" s="319">
        <v>0</v>
      </c>
    </row>
    <row r="155" s="317" customFormat="1" ht="36" hidden="1" customHeight="1" spans="1:11">
      <c r="A155" s="342">
        <v>2146906</v>
      </c>
      <c r="B155" s="343" t="s">
        <v>2144</v>
      </c>
      <c r="C155" s="340">
        <v>0</v>
      </c>
      <c r="D155" s="340">
        <v>0</v>
      </c>
      <c r="E155" s="338" t="str">
        <f t="shared" si="14"/>
        <v/>
      </c>
      <c r="F155" s="345" t="str">
        <f t="shared" si="15"/>
        <v>否</v>
      </c>
      <c r="G155" s="317" t="str">
        <f t="shared" si="16"/>
        <v>项</v>
      </c>
      <c r="I155" s="319">
        <f t="shared" si="17"/>
        <v>0</v>
      </c>
      <c r="J155" s="319"/>
      <c r="K155" s="319">
        <v>0</v>
      </c>
    </row>
    <row r="156" s="317" customFormat="1" ht="36" hidden="1" customHeight="1" spans="1:11">
      <c r="A156" s="342">
        <v>2146907</v>
      </c>
      <c r="B156" s="343" t="s">
        <v>2145</v>
      </c>
      <c r="C156" s="340">
        <v>0</v>
      </c>
      <c r="D156" s="340">
        <v>0</v>
      </c>
      <c r="E156" s="338" t="str">
        <f t="shared" si="14"/>
        <v/>
      </c>
      <c r="F156" s="345" t="str">
        <f t="shared" si="15"/>
        <v>否</v>
      </c>
      <c r="G156" s="317" t="str">
        <f t="shared" si="16"/>
        <v>项</v>
      </c>
      <c r="I156" s="319">
        <f t="shared" si="17"/>
        <v>0</v>
      </c>
      <c r="J156" s="319"/>
      <c r="K156" s="319">
        <v>0</v>
      </c>
    </row>
    <row r="157" s="317" customFormat="1" ht="36" hidden="1" customHeight="1" spans="1:11">
      <c r="A157" s="342">
        <v>2146908</v>
      </c>
      <c r="B157" s="343" t="s">
        <v>2146</v>
      </c>
      <c r="C157" s="340">
        <v>0</v>
      </c>
      <c r="D157" s="340">
        <v>0</v>
      </c>
      <c r="E157" s="338" t="str">
        <f t="shared" si="14"/>
        <v/>
      </c>
      <c r="F157" s="345" t="str">
        <f t="shared" si="15"/>
        <v>否</v>
      </c>
      <c r="G157" s="317" t="str">
        <f t="shared" si="16"/>
        <v>项</v>
      </c>
      <c r="I157" s="319">
        <f t="shared" si="17"/>
        <v>0</v>
      </c>
      <c r="J157" s="319"/>
      <c r="K157" s="319">
        <v>0</v>
      </c>
    </row>
    <row r="158" ht="36" hidden="1" customHeight="1" spans="1:11">
      <c r="A158" s="342">
        <v>2146999</v>
      </c>
      <c r="B158" s="343" t="s">
        <v>2147</v>
      </c>
      <c r="C158" s="340">
        <v>0</v>
      </c>
      <c r="D158" s="340">
        <v>0</v>
      </c>
      <c r="E158" s="338" t="str">
        <f t="shared" si="14"/>
        <v/>
      </c>
      <c r="F158" s="334" t="str">
        <f t="shared" si="15"/>
        <v>否</v>
      </c>
      <c r="G158" s="319" t="str">
        <f t="shared" si="16"/>
        <v>项</v>
      </c>
      <c r="I158" s="319">
        <f t="shared" si="17"/>
        <v>0</v>
      </c>
      <c r="K158" s="319">
        <v>0</v>
      </c>
    </row>
    <row r="159" ht="36" hidden="1" customHeight="1" spans="1:11">
      <c r="A159" s="342">
        <v>21470</v>
      </c>
      <c r="B159" s="343" t="s">
        <v>2148</v>
      </c>
      <c r="C159" s="337">
        <f>SUM(C160:C161)</f>
        <v>0</v>
      </c>
      <c r="D159" s="337">
        <f>SUM(D160:D161)</f>
        <v>0</v>
      </c>
      <c r="E159" s="338" t="str">
        <f t="shared" si="14"/>
        <v/>
      </c>
      <c r="F159" s="334" t="str">
        <f t="shared" si="15"/>
        <v>否</v>
      </c>
      <c r="G159" s="319" t="str">
        <f t="shared" si="16"/>
        <v>款</v>
      </c>
      <c r="I159" s="319">
        <f t="shared" si="17"/>
        <v>0</v>
      </c>
      <c r="K159" s="319">
        <v>0</v>
      </c>
    </row>
    <row r="160" s="317" customFormat="1" ht="36" hidden="1" customHeight="1" spans="1:11">
      <c r="A160" s="342">
        <v>2147001</v>
      </c>
      <c r="B160" s="343" t="s">
        <v>2115</v>
      </c>
      <c r="C160" s="340">
        <v>0</v>
      </c>
      <c r="D160" s="340">
        <v>0</v>
      </c>
      <c r="E160" s="338" t="str">
        <f t="shared" si="14"/>
        <v/>
      </c>
      <c r="F160" s="345" t="str">
        <f t="shared" si="15"/>
        <v>否</v>
      </c>
      <c r="G160" s="317" t="str">
        <f t="shared" si="16"/>
        <v>项</v>
      </c>
      <c r="I160" s="319">
        <f t="shared" si="17"/>
        <v>0</v>
      </c>
      <c r="J160" s="319"/>
      <c r="K160" s="319">
        <v>0</v>
      </c>
    </row>
    <row r="161" s="317" customFormat="1" ht="36" hidden="1" customHeight="1" spans="1:11">
      <c r="A161" s="342">
        <v>2147099</v>
      </c>
      <c r="B161" s="343" t="s">
        <v>2149</v>
      </c>
      <c r="C161" s="340">
        <v>0</v>
      </c>
      <c r="D161" s="340">
        <v>0</v>
      </c>
      <c r="E161" s="338" t="str">
        <f t="shared" si="14"/>
        <v/>
      </c>
      <c r="F161" s="345" t="str">
        <f t="shared" si="15"/>
        <v>否</v>
      </c>
      <c r="G161" s="317" t="str">
        <f t="shared" si="16"/>
        <v>项</v>
      </c>
      <c r="I161" s="319">
        <f t="shared" si="17"/>
        <v>0</v>
      </c>
      <c r="J161" s="319"/>
      <c r="K161" s="319">
        <v>0</v>
      </c>
    </row>
    <row r="162" s="317" customFormat="1" ht="36" hidden="1" customHeight="1" spans="1:11">
      <c r="A162" s="342">
        <v>21471</v>
      </c>
      <c r="B162" s="343" t="s">
        <v>2150</v>
      </c>
      <c r="C162" s="337">
        <f>SUM(C163:C164)</f>
        <v>0</v>
      </c>
      <c r="D162" s="337">
        <f>SUM(D163:D164)</f>
        <v>0</v>
      </c>
      <c r="E162" s="338" t="str">
        <f t="shared" si="14"/>
        <v/>
      </c>
      <c r="F162" s="345" t="str">
        <f t="shared" si="15"/>
        <v>否</v>
      </c>
      <c r="G162" s="317" t="str">
        <f t="shared" si="16"/>
        <v>款</v>
      </c>
      <c r="I162" s="319">
        <f t="shared" si="17"/>
        <v>0</v>
      </c>
      <c r="J162" s="319"/>
      <c r="K162" s="319">
        <v>0</v>
      </c>
    </row>
    <row r="163" s="317" customFormat="1" ht="36" hidden="1" customHeight="1" spans="1:11">
      <c r="A163" s="342">
        <v>2147101</v>
      </c>
      <c r="B163" s="343" t="s">
        <v>2115</v>
      </c>
      <c r="C163" s="340">
        <v>0</v>
      </c>
      <c r="D163" s="340">
        <v>0</v>
      </c>
      <c r="E163" s="338" t="str">
        <f t="shared" si="14"/>
        <v/>
      </c>
      <c r="F163" s="345" t="str">
        <f t="shared" si="15"/>
        <v>否</v>
      </c>
      <c r="G163" s="317" t="str">
        <f t="shared" si="16"/>
        <v>项</v>
      </c>
      <c r="I163" s="319">
        <f t="shared" si="17"/>
        <v>0</v>
      </c>
      <c r="J163" s="319"/>
      <c r="K163" s="319">
        <v>0</v>
      </c>
    </row>
    <row r="164" s="317" customFormat="1" ht="36" hidden="1" customHeight="1" spans="1:11">
      <c r="A164" s="342">
        <v>2147199</v>
      </c>
      <c r="B164" s="343" t="s">
        <v>2151</v>
      </c>
      <c r="C164" s="340">
        <v>0</v>
      </c>
      <c r="D164" s="340">
        <v>0</v>
      </c>
      <c r="E164" s="338" t="str">
        <f t="shared" si="14"/>
        <v/>
      </c>
      <c r="F164" s="345" t="str">
        <f t="shared" si="15"/>
        <v>否</v>
      </c>
      <c r="G164" s="317" t="str">
        <f t="shared" si="16"/>
        <v>项</v>
      </c>
      <c r="I164" s="319">
        <f t="shared" si="17"/>
        <v>0</v>
      </c>
      <c r="J164" s="319"/>
      <c r="K164" s="319">
        <v>0</v>
      </c>
    </row>
    <row r="165" s="317" customFormat="1" ht="36" hidden="1" customHeight="1" spans="1:11">
      <c r="A165" s="342">
        <v>21472</v>
      </c>
      <c r="B165" s="347" t="s">
        <v>2152</v>
      </c>
      <c r="C165" s="352">
        <v>0</v>
      </c>
      <c r="D165" s="352">
        <v>0</v>
      </c>
      <c r="E165" s="348" t="str">
        <f t="shared" si="14"/>
        <v/>
      </c>
      <c r="F165" s="345" t="str">
        <f t="shared" si="15"/>
        <v>否</v>
      </c>
      <c r="G165" s="317" t="str">
        <f t="shared" si="16"/>
        <v>款</v>
      </c>
      <c r="I165" s="319">
        <f t="shared" si="17"/>
        <v>0</v>
      </c>
      <c r="J165" s="319"/>
      <c r="K165" s="319">
        <v>0</v>
      </c>
    </row>
    <row r="166" ht="36" customHeight="1" spans="1:11">
      <c r="A166" s="349">
        <v>215</v>
      </c>
      <c r="B166" s="331" t="s">
        <v>2153</v>
      </c>
      <c r="C166" s="332">
        <f>SUM(C167)</f>
        <v>0</v>
      </c>
      <c r="D166" s="332">
        <f>SUM(D167)</f>
        <v>0</v>
      </c>
      <c r="E166" s="333" t="str">
        <f t="shared" si="14"/>
        <v/>
      </c>
      <c r="F166" s="334" t="str">
        <f t="shared" si="15"/>
        <v>是</v>
      </c>
      <c r="G166" s="319" t="str">
        <f t="shared" si="16"/>
        <v>类</v>
      </c>
      <c r="I166" s="319">
        <f t="shared" si="17"/>
        <v>0</v>
      </c>
      <c r="K166" s="319">
        <v>0</v>
      </c>
    </row>
    <row r="167" ht="36" hidden="1" customHeight="1" spans="1:11">
      <c r="A167" s="342">
        <v>21562</v>
      </c>
      <c r="B167" s="343" t="s">
        <v>2154</v>
      </c>
      <c r="C167" s="337">
        <f>SUM(C168:C169)</f>
        <v>0</v>
      </c>
      <c r="D167" s="337">
        <f>SUM(D168:D169)</f>
        <v>0</v>
      </c>
      <c r="E167" s="344" t="str">
        <f t="shared" si="14"/>
        <v/>
      </c>
      <c r="F167" s="334" t="str">
        <f t="shared" si="15"/>
        <v>否</v>
      </c>
      <c r="G167" s="319" t="str">
        <f t="shared" si="16"/>
        <v>款</v>
      </c>
      <c r="I167" s="319">
        <f t="shared" si="17"/>
        <v>0</v>
      </c>
      <c r="K167" s="319">
        <v>0</v>
      </c>
    </row>
    <row r="168" ht="36" hidden="1" customHeight="1" spans="1:11">
      <c r="A168" s="342">
        <v>2156202</v>
      </c>
      <c r="B168" s="343" t="s">
        <v>2155</v>
      </c>
      <c r="C168" s="340">
        <v>0</v>
      </c>
      <c r="D168" s="340">
        <v>0</v>
      </c>
      <c r="E168" s="338" t="str">
        <f t="shared" si="14"/>
        <v/>
      </c>
      <c r="F168" s="334" t="str">
        <f t="shared" si="15"/>
        <v>否</v>
      </c>
      <c r="G168" s="319" t="str">
        <f t="shared" si="16"/>
        <v>项</v>
      </c>
      <c r="I168" s="319">
        <f t="shared" si="17"/>
        <v>0</v>
      </c>
      <c r="K168" s="319">
        <v>0</v>
      </c>
    </row>
    <row r="169" s="317" customFormat="1" ht="36" hidden="1" customHeight="1" spans="1:11">
      <c r="A169" s="346">
        <v>2156299</v>
      </c>
      <c r="B169" s="347" t="s">
        <v>2156</v>
      </c>
      <c r="C169" s="340">
        <v>0</v>
      </c>
      <c r="D169" s="340">
        <v>0</v>
      </c>
      <c r="E169" s="348" t="str">
        <f t="shared" si="14"/>
        <v/>
      </c>
      <c r="F169" s="345" t="str">
        <f t="shared" si="15"/>
        <v>否</v>
      </c>
      <c r="G169" s="317" t="str">
        <f t="shared" si="16"/>
        <v>项</v>
      </c>
      <c r="I169" s="319">
        <f t="shared" si="17"/>
        <v>0</v>
      </c>
      <c r="J169" s="319"/>
      <c r="K169" s="319">
        <v>0</v>
      </c>
    </row>
    <row r="170" s="317" customFormat="1" ht="36" customHeight="1" spans="1:11">
      <c r="A170" s="349">
        <v>229</v>
      </c>
      <c r="B170" s="331" t="s">
        <v>1374</v>
      </c>
      <c r="C170" s="332">
        <f>SUM(C172:C175,C184)</f>
        <v>1766</v>
      </c>
      <c r="D170" s="332">
        <f>SUM(D172:D175,D184)</f>
        <v>1215</v>
      </c>
      <c r="E170" s="333">
        <f t="shared" si="14"/>
        <v>-0.312004530011325</v>
      </c>
      <c r="F170" s="345" t="str">
        <f t="shared" si="15"/>
        <v>是</v>
      </c>
      <c r="G170" s="317" t="str">
        <f t="shared" si="16"/>
        <v>类</v>
      </c>
      <c r="I170" s="319">
        <f t="shared" si="17"/>
        <v>0</v>
      </c>
      <c r="J170" s="319"/>
      <c r="K170" s="319">
        <v>0</v>
      </c>
    </row>
    <row r="171" ht="36" hidden="1" customHeight="1" spans="1:11">
      <c r="A171" s="341">
        <v>22904</v>
      </c>
      <c r="B171" s="336" t="s">
        <v>2157</v>
      </c>
      <c r="C171" s="337">
        <f>SUM(C172:C174)</f>
        <v>0</v>
      </c>
      <c r="D171" s="337">
        <f>SUM(D172:D174)</f>
        <v>0</v>
      </c>
      <c r="E171" s="338" t="str">
        <f t="shared" si="14"/>
        <v/>
      </c>
      <c r="F171" s="334" t="str">
        <f t="shared" si="15"/>
        <v>否</v>
      </c>
      <c r="G171" s="319" t="str">
        <f t="shared" si="16"/>
        <v>款</v>
      </c>
      <c r="I171" s="319">
        <f t="shared" si="17"/>
        <v>0</v>
      </c>
      <c r="K171" s="319">
        <v>0</v>
      </c>
    </row>
    <row r="172" ht="36" hidden="1" customHeight="1" spans="1:11">
      <c r="A172" s="346">
        <v>2290401</v>
      </c>
      <c r="B172" s="347" t="s">
        <v>2158</v>
      </c>
      <c r="C172" s="340">
        <v>0</v>
      </c>
      <c r="D172" s="340">
        <v>0</v>
      </c>
      <c r="E172" s="351" t="str">
        <f t="shared" si="14"/>
        <v/>
      </c>
      <c r="F172" s="334" t="str">
        <f t="shared" si="15"/>
        <v>否</v>
      </c>
      <c r="G172" s="319" t="str">
        <f t="shared" si="16"/>
        <v>项</v>
      </c>
      <c r="I172" s="319">
        <f t="shared" si="17"/>
        <v>0</v>
      </c>
      <c r="K172" s="319">
        <v>0</v>
      </c>
    </row>
    <row r="173" s="317" customFormat="1" ht="36" hidden="1" customHeight="1" spans="1:11">
      <c r="A173" s="341">
        <v>2290402</v>
      </c>
      <c r="B173" s="336" t="s">
        <v>2159</v>
      </c>
      <c r="C173" s="340"/>
      <c r="D173" s="340">
        <v>0</v>
      </c>
      <c r="E173" s="338" t="str">
        <f t="shared" si="14"/>
        <v/>
      </c>
      <c r="F173" s="345" t="str">
        <f t="shared" si="15"/>
        <v>否</v>
      </c>
      <c r="G173" s="317" t="str">
        <f t="shared" si="16"/>
        <v>项</v>
      </c>
      <c r="I173" s="319">
        <f t="shared" si="17"/>
        <v>0</v>
      </c>
      <c r="J173" s="319"/>
      <c r="K173" s="319">
        <v>0</v>
      </c>
    </row>
    <row r="174" s="317" customFormat="1" ht="36" hidden="1" customHeight="1" spans="1:11">
      <c r="A174" s="342">
        <v>2290403</v>
      </c>
      <c r="B174" s="343" t="s">
        <v>2160</v>
      </c>
      <c r="C174" s="340">
        <v>0</v>
      </c>
      <c r="D174" s="340">
        <v>0</v>
      </c>
      <c r="E174" s="344" t="str">
        <f t="shared" si="14"/>
        <v/>
      </c>
      <c r="F174" s="345" t="str">
        <f t="shared" si="15"/>
        <v>否</v>
      </c>
      <c r="G174" s="317" t="str">
        <f t="shared" si="16"/>
        <v>项</v>
      </c>
      <c r="I174" s="319">
        <f t="shared" si="17"/>
        <v>0</v>
      </c>
      <c r="J174" s="319"/>
      <c r="K174" s="319">
        <v>0</v>
      </c>
    </row>
    <row r="175" ht="36" hidden="1" customHeight="1" spans="1:11">
      <c r="A175" s="342">
        <v>22908</v>
      </c>
      <c r="B175" s="343" t="s">
        <v>2161</v>
      </c>
      <c r="C175" s="337">
        <f>SUM(C176:C183)</f>
        <v>0</v>
      </c>
      <c r="D175" s="337">
        <f>SUM(D176:D183)</f>
        <v>0</v>
      </c>
      <c r="E175" s="338" t="str">
        <f t="shared" si="14"/>
        <v/>
      </c>
      <c r="F175" s="334" t="str">
        <f t="shared" si="15"/>
        <v>否</v>
      </c>
      <c r="G175" s="319" t="str">
        <f t="shared" si="16"/>
        <v>款</v>
      </c>
      <c r="I175" s="319">
        <f t="shared" si="17"/>
        <v>0</v>
      </c>
      <c r="K175" s="319">
        <v>0</v>
      </c>
    </row>
    <row r="176" s="317" customFormat="1" ht="36" hidden="1" customHeight="1" spans="1:11">
      <c r="A176" s="342">
        <v>2290802</v>
      </c>
      <c r="B176" s="343" t="s">
        <v>2162</v>
      </c>
      <c r="C176" s="340">
        <v>0</v>
      </c>
      <c r="D176" s="340">
        <v>0</v>
      </c>
      <c r="E176" s="338" t="str">
        <f t="shared" si="14"/>
        <v/>
      </c>
      <c r="F176" s="345" t="str">
        <f t="shared" si="15"/>
        <v>否</v>
      </c>
      <c r="G176" s="317" t="str">
        <f t="shared" si="16"/>
        <v>项</v>
      </c>
      <c r="I176" s="319">
        <f t="shared" si="17"/>
        <v>0</v>
      </c>
      <c r="J176" s="319"/>
      <c r="K176" s="319">
        <v>0</v>
      </c>
    </row>
    <row r="177" ht="36" hidden="1" customHeight="1" spans="1:11">
      <c r="A177" s="342">
        <v>2290803</v>
      </c>
      <c r="B177" s="343" t="s">
        <v>2163</v>
      </c>
      <c r="C177" s="340">
        <v>0</v>
      </c>
      <c r="D177" s="340">
        <v>0</v>
      </c>
      <c r="E177" s="338" t="str">
        <f t="shared" si="14"/>
        <v/>
      </c>
      <c r="F177" s="345" t="str">
        <f t="shared" si="15"/>
        <v>否</v>
      </c>
      <c r="G177" s="317" t="str">
        <f t="shared" si="16"/>
        <v>项</v>
      </c>
      <c r="I177" s="319">
        <f t="shared" si="17"/>
        <v>0</v>
      </c>
      <c r="K177" s="319">
        <v>0</v>
      </c>
    </row>
    <row r="178" ht="36" hidden="1" customHeight="1" spans="1:11">
      <c r="A178" s="342">
        <v>2290804</v>
      </c>
      <c r="B178" s="343" t="s">
        <v>2164</v>
      </c>
      <c r="C178" s="340">
        <v>0</v>
      </c>
      <c r="D178" s="340">
        <v>0</v>
      </c>
      <c r="E178" s="338" t="str">
        <f t="shared" si="14"/>
        <v/>
      </c>
      <c r="F178" s="345" t="str">
        <f t="shared" si="15"/>
        <v>否</v>
      </c>
      <c r="G178" s="317" t="str">
        <f t="shared" si="16"/>
        <v>项</v>
      </c>
      <c r="I178" s="319">
        <f t="shared" si="17"/>
        <v>0</v>
      </c>
      <c r="K178" s="319">
        <v>0</v>
      </c>
    </row>
    <row r="179" ht="36" hidden="1" customHeight="1" spans="1:11">
      <c r="A179" s="342">
        <v>2290805</v>
      </c>
      <c r="B179" s="343" t="s">
        <v>2165</v>
      </c>
      <c r="C179" s="340">
        <v>0</v>
      </c>
      <c r="D179" s="340">
        <v>0</v>
      </c>
      <c r="E179" s="338" t="str">
        <f t="shared" si="14"/>
        <v/>
      </c>
      <c r="F179" s="345" t="str">
        <f t="shared" si="15"/>
        <v>否</v>
      </c>
      <c r="G179" s="317" t="str">
        <f t="shared" si="16"/>
        <v>项</v>
      </c>
      <c r="I179" s="319">
        <f t="shared" si="17"/>
        <v>0</v>
      </c>
      <c r="K179" s="319">
        <v>0</v>
      </c>
    </row>
    <row r="180" ht="36" hidden="1" customHeight="1" spans="1:11">
      <c r="A180" s="342">
        <v>2290806</v>
      </c>
      <c r="B180" s="343" t="s">
        <v>2166</v>
      </c>
      <c r="C180" s="340">
        <v>0</v>
      </c>
      <c r="D180" s="340">
        <v>0</v>
      </c>
      <c r="E180" s="338" t="str">
        <f t="shared" si="14"/>
        <v/>
      </c>
      <c r="F180" s="345" t="str">
        <f t="shared" si="15"/>
        <v>否</v>
      </c>
      <c r="G180" s="317" t="str">
        <f t="shared" si="16"/>
        <v>项</v>
      </c>
      <c r="I180" s="319">
        <f t="shared" si="17"/>
        <v>0</v>
      </c>
      <c r="K180" s="319">
        <v>0</v>
      </c>
    </row>
    <row r="181" ht="36" hidden="1" customHeight="1" spans="1:11">
      <c r="A181" s="342">
        <v>2290807</v>
      </c>
      <c r="B181" s="343" t="s">
        <v>2167</v>
      </c>
      <c r="C181" s="340">
        <v>0</v>
      </c>
      <c r="D181" s="340">
        <v>0</v>
      </c>
      <c r="E181" s="338" t="str">
        <f t="shared" si="14"/>
        <v/>
      </c>
      <c r="F181" s="345" t="str">
        <f t="shared" si="15"/>
        <v>否</v>
      </c>
      <c r="G181" s="317" t="str">
        <f t="shared" si="16"/>
        <v>项</v>
      </c>
      <c r="I181" s="319">
        <f t="shared" si="17"/>
        <v>0</v>
      </c>
      <c r="K181" s="319">
        <v>0</v>
      </c>
    </row>
    <row r="182" s="317" customFormat="1" ht="36" hidden="1" customHeight="1" spans="1:11">
      <c r="A182" s="342">
        <v>2290808</v>
      </c>
      <c r="B182" s="343" t="s">
        <v>2168</v>
      </c>
      <c r="C182" s="340">
        <v>0</v>
      </c>
      <c r="D182" s="340">
        <v>0</v>
      </c>
      <c r="E182" s="338" t="str">
        <f t="shared" si="14"/>
        <v/>
      </c>
      <c r="F182" s="345" t="str">
        <f t="shared" si="15"/>
        <v>否</v>
      </c>
      <c r="G182" s="317" t="str">
        <f t="shared" si="16"/>
        <v>项</v>
      </c>
      <c r="I182" s="319">
        <f t="shared" si="17"/>
        <v>0</v>
      </c>
      <c r="J182" s="319"/>
      <c r="K182" s="319">
        <v>0</v>
      </c>
    </row>
    <row r="183" ht="36" hidden="1" customHeight="1" spans="1:11">
      <c r="A183" s="346">
        <v>2290899</v>
      </c>
      <c r="B183" s="347" t="s">
        <v>2169</v>
      </c>
      <c r="C183" s="340">
        <v>0</v>
      </c>
      <c r="D183" s="340">
        <v>0</v>
      </c>
      <c r="E183" s="348" t="str">
        <f t="shared" si="14"/>
        <v/>
      </c>
      <c r="F183" s="345" t="str">
        <f t="shared" si="15"/>
        <v>否</v>
      </c>
      <c r="G183" s="317" t="str">
        <f t="shared" si="16"/>
        <v>项</v>
      </c>
      <c r="I183" s="319">
        <f t="shared" si="17"/>
        <v>0</v>
      </c>
      <c r="K183" s="319">
        <v>0</v>
      </c>
    </row>
    <row r="184" ht="36" customHeight="1" spans="1:11">
      <c r="A184" s="341">
        <v>22960</v>
      </c>
      <c r="B184" s="336" t="s">
        <v>2170</v>
      </c>
      <c r="C184" s="337">
        <f>SUM(C185:C195)</f>
        <v>1766</v>
      </c>
      <c r="D184" s="337">
        <f>SUM(D185:D195)</f>
        <v>1215</v>
      </c>
      <c r="E184" s="338">
        <f t="shared" si="14"/>
        <v>-0.312004530011325</v>
      </c>
      <c r="F184" s="345" t="str">
        <f t="shared" si="15"/>
        <v>是</v>
      </c>
      <c r="G184" s="317" t="str">
        <f t="shared" si="16"/>
        <v>款</v>
      </c>
      <c r="I184" s="319">
        <f t="shared" si="17"/>
        <v>0</v>
      </c>
      <c r="K184" s="319">
        <v>0</v>
      </c>
    </row>
    <row r="185" ht="36" hidden="1" customHeight="1" spans="1:11">
      <c r="A185" s="356">
        <v>2296001</v>
      </c>
      <c r="B185" s="347" t="s">
        <v>2171</v>
      </c>
      <c r="C185" s="340">
        <v>0</v>
      </c>
      <c r="D185" s="340">
        <v>0</v>
      </c>
      <c r="E185" s="351" t="str">
        <f t="shared" si="14"/>
        <v/>
      </c>
      <c r="F185" s="345" t="str">
        <f t="shared" si="15"/>
        <v>否</v>
      </c>
      <c r="G185" s="317" t="str">
        <f t="shared" si="16"/>
        <v>项</v>
      </c>
      <c r="I185" s="319">
        <f t="shared" si="17"/>
        <v>0</v>
      </c>
      <c r="K185" s="319">
        <v>0</v>
      </c>
    </row>
    <row r="186" s="317" customFormat="1" ht="36" customHeight="1" spans="1:11">
      <c r="A186" s="341">
        <v>2296002</v>
      </c>
      <c r="B186" s="336" t="s">
        <v>2172</v>
      </c>
      <c r="C186" s="340">
        <v>907</v>
      </c>
      <c r="D186" s="340">
        <v>457</v>
      </c>
      <c r="E186" s="338">
        <f t="shared" si="14"/>
        <v>-0.496141124586549</v>
      </c>
      <c r="F186" s="345" t="str">
        <f t="shared" si="15"/>
        <v>是</v>
      </c>
      <c r="G186" s="317" t="str">
        <f t="shared" si="16"/>
        <v>项</v>
      </c>
      <c r="I186" s="319">
        <f t="shared" si="17"/>
        <v>457.605631</v>
      </c>
      <c r="J186" s="319">
        <v>200</v>
      </c>
      <c r="K186" s="319">
        <v>257.605631</v>
      </c>
    </row>
    <row r="187" ht="36" customHeight="1" spans="1:11">
      <c r="A187" s="341">
        <v>2296003</v>
      </c>
      <c r="B187" s="336" t="s">
        <v>2173</v>
      </c>
      <c r="C187" s="340">
        <v>305</v>
      </c>
      <c r="D187" s="340">
        <v>311</v>
      </c>
      <c r="E187" s="338">
        <f t="shared" si="14"/>
        <v>0.019672131147541</v>
      </c>
      <c r="F187" s="345" t="str">
        <f t="shared" si="15"/>
        <v>是</v>
      </c>
      <c r="G187" s="317" t="str">
        <f t="shared" si="16"/>
        <v>项</v>
      </c>
      <c r="I187" s="319">
        <f t="shared" si="17"/>
        <v>310.821976</v>
      </c>
      <c r="J187" s="319">
        <v>100</v>
      </c>
      <c r="K187" s="319">
        <v>210.821976</v>
      </c>
    </row>
    <row r="188" ht="36" customHeight="1" spans="1:11">
      <c r="A188" s="341">
        <v>2296004</v>
      </c>
      <c r="B188" s="336" t="s">
        <v>2174</v>
      </c>
      <c r="C188" s="340">
        <v>2</v>
      </c>
      <c r="D188" s="340">
        <v>2</v>
      </c>
      <c r="E188" s="338">
        <f t="shared" si="14"/>
        <v>0</v>
      </c>
      <c r="F188" s="345" t="str">
        <f t="shared" si="15"/>
        <v>是</v>
      </c>
      <c r="G188" s="317" t="str">
        <f t="shared" si="16"/>
        <v>项</v>
      </c>
      <c r="I188" s="319">
        <f t="shared" si="17"/>
        <v>1.5</v>
      </c>
      <c r="K188" s="319">
        <v>1.5</v>
      </c>
    </row>
    <row r="189" ht="36" hidden="1" customHeight="1" spans="1:11">
      <c r="A189" s="346">
        <v>2296005</v>
      </c>
      <c r="B189" s="347" t="s">
        <v>2175</v>
      </c>
      <c r="C189" s="340">
        <v>0</v>
      </c>
      <c r="D189" s="340">
        <v>0</v>
      </c>
      <c r="E189" s="351" t="str">
        <f t="shared" si="14"/>
        <v/>
      </c>
      <c r="F189" s="345" t="str">
        <f t="shared" si="15"/>
        <v>否</v>
      </c>
      <c r="G189" s="317" t="str">
        <f t="shared" si="16"/>
        <v>项</v>
      </c>
      <c r="I189" s="319">
        <f t="shared" si="17"/>
        <v>0</v>
      </c>
      <c r="K189" s="319">
        <v>0</v>
      </c>
    </row>
    <row r="190" ht="36" customHeight="1" spans="1:11">
      <c r="A190" s="341">
        <v>2296006</v>
      </c>
      <c r="B190" s="336" t="s">
        <v>2176</v>
      </c>
      <c r="C190" s="340">
        <v>98</v>
      </c>
      <c r="D190" s="340">
        <v>119</v>
      </c>
      <c r="E190" s="338">
        <f t="shared" si="14"/>
        <v>0.214285714285714</v>
      </c>
      <c r="F190" s="345" t="str">
        <f t="shared" si="15"/>
        <v>是</v>
      </c>
      <c r="G190" s="317" t="str">
        <f t="shared" si="16"/>
        <v>项</v>
      </c>
      <c r="I190" s="319">
        <f t="shared" si="17"/>
        <v>118.9165</v>
      </c>
      <c r="K190" s="319">
        <v>118.9165</v>
      </c>
    </row>
    <row r="191" s="317" customFormat="1" ht="36" customHeight="1" spans="1:11">
      <c r="A191" s="341">
        <v>2296010</v>
      </c>
      <c r="B191" s="336" t="s">
        <v>2177</v>
      </c>
      <c r="C191" s="340">
        <v>10</v>
      </c>
      <c r="D191" s="340">
        <v>16</v>
      </c>
      <c r="E191" s="338">
        <f t="shared" si="14"/>
        <v>0.6</v>
      </c>
      <c r="F191" s="345" t="str">
        <f t="shared" si="15"/>
        <v>是</v>
      </c>
      <c r="G191" s="317" t="str">
        <f t="shared" si="16"/>
        <v>项</v>
      </c>
      <c r="I191" s="319">
        <f t="shared" si="17"/>
        <v>16.532</v>
      </c>
      <c r="J191" s="319"/>
      <c r="K191" s="319">
        <v>16.532</v>
      </c>
    </row>
    <row r="192" s="317" customFormat="1" ht="36" hidden="1" customHeight="1" spans="1:11">
      <c r="A192" s="342">
        <v>2296011</v>
      </c>
      <c r="B192" s="343" t="s">
        <v>2178</v>
      </c>
      <c r="C192" s="340">
        <v>0</v>
      </c>
      <c r="D192" s="340">
        <v>0</v>
      </c>
      <c r="E192" s="344" t="str">
        <f t="shared" si="14"/>
        <v/>
      </c>
      <c r="F192" s="345" t="str">
        <f t="shared" si="15"/>
        <v>否</v>
      </c>
      <c r="G192" s="317" t="str">
        <f t="shared" si="16"/>
        <v>项</v>
      </c>
      <c r="I192" s="319">
        <f t="shared" si="17"/>
        <v>0</v>
      </c>
      <c r="J192" s="319"/>
      <c r="K192" s="319">
        <v>0</v>
      </c>
    </row>
    <row r="193" s="317" customFormat="1" ht="36" hidden="1" customHeight="1" spans="1:11">
      <c r="A193" s="346">
        <v>2296012</v>
      </c>
      <c r="B193" s="347" t="s">
        <v>2179</v>
      </c>
      <c r="C193" s="340">
        <v>0</v>
      </c>
      <c r="D193" s="340">
        <v>0</v>
      </c>
      <c r="E193" s="348" t="str">
        <f t="shared" si="14"/>
        <v/>
      </c>
      <c r="F193" s="345" t="str">
        <f t="shared" si="15"/>
        <v>否</v>
      </c>
      <c r="G193" s="317" t="str">
        <f t="shared" si="16"/>
        <v>项</v>
      </c>
      <c r="I193" s="319">
        <f t="shared" si="17"/>
        <v>0</v>
      </c>
      <c r="J193" s="319"/>
      <c r="K193" s="319">
        <v>0</v>
      </c>
    </row>
    <row r="194" ht="36" hidden="1" customHeight="1" spans="1:11">
      <c r="A194" s="341">
        <v>2296013</v>
      </c>
      <c r="B194" s="336" t="s">
        <v>2180</v>
      </c>
      <c r="C194" s="340">
        <v>0</v>
      </c>
      <c r="D194" s="340">
        <v>0</v>
      </c>
      <c r="E194" s="338" t="str">
        <f t="shared" si="14"/>
        <v/>
      </c>
      <c r="F194" s="345" t="str">
        <f t="shared" si="15"/>
        <v>否</v>
      </c>
      <c r="G194" s="317" t="str">
        <f t="shared" si="16"/>
        <v>项</v>
      </c>
      <c r="I194" s="319">
        <f t="shared" si="17"/>
        <v>0</v>
      </c>
      <c r="K194" s="319">
        <v>0</v>
      </c>
    </row>
    <row r="195" s="317" customFormat="1" ht="36" customHeight="1" spans="1:11">
      <c r="A195" s="341">
        <v>2296099</v>
      </c>
      <c r="B195" s="336" t="s">
        <v>2181</v>
      </c>
      <c r="C195" s="340">
        <v>444</v>
      </c>
      <c r="D195" s="340">
        <v>310</v>
      </c>
      <c r="E195" s="338">
        <f t="shared" si="14"/>
        <v>-0.301801801801802</v>
      </c>
      <c r="F195" s="345" t="str">
        <f t="shared" si="15"/>
        <v>是</v>
      </c>
      <c r="G195" s="317" t="str">
        <f t="shared" si="16"/>
        <v>项</v>
      </c>
      <c r="I195" s="319">
        <f t="shared" si="17"/>
        <v>309.726612</v>
      </c>
      <c r="J195" s="319">
        <v>100</v>
      </c>
      <c r="K195" s="319">
        <v>209.726612</v>
      </c>
    </row>
    <row r="196" s="317" customFormat="1" ht="36" customHeight="1" spans="1:11">
      <c r="A196" s="349">
        <v>232</v>
      </c>
      <c r="B196" s="331" t="s">
        <v>1400</v>
      </c>
      <c r="C196" s="332">
        <f>SUM(C197:C211)</f>
        <v>9355</v>
      </c>
      <c r="D196" s="332">
        <f>SUM(D197:D211)</f>
        <v>12625</v>
      </c>
      <c r="E196" s="333">
        <f t="shared" si="14"/>
        <v>0.349545697487974</v>
      </c>
      <c r="F196" s="345" t="str">
        <f t="shared" si="15"/>
        <v>是</v>
      </c>
      <c r="G196" s="317" t="str">
        <f t="shared" si="16"/>
        <v>类</v>
      </c>
      <c r="I196" s="319">
        <f t="shared" si="17"/>
        <v>0</v>
      </c>
      <c r="J196" s="319"/>
      <c r="K196" s="319">
        <v>0</v>
      </c>
    </row>
    <row r="197" s="317" customFormat="1" ht="36" hidden="1" customHeight="1" spans="1:11">
      <c r="A197" s="342">
        <v>2320401</v>
      </c>
      <c r="B197" s="343" t="s">
        <v>2182</v>
      </c>
      <c r="C197" s="340">
        <v>0</v>
      </c>
      <c r="D197" s="340">
        <v>0</v>
      </c>
      <c r="E197" s="344" t="str">
        <f t="shared" si="14"/>
        <v/>
      </c>
      <c r="F197" s="345" t="str">
        <f t="shared" si="15"/>
        <v>否</v>
      </c>
      <c r="G197" s="317" t="str">
        <f t="shared" si="16"/>
        <v>项</v>
      </c>
      <c r="I197" s="319">
        <f t="shared" si="17"/>
        <v>0</v>
      </c>
      <c r="J197" s="319"/>
      <c r="K197" s="319">
        <v>0</v>
      </c>
    </row>
    <row r="198" s="317" customFormat="1" ht="36" hidden="1" customHeight="1" spans="1:11">
      <c r="A198" s="346">
        <v>2320405</v>
      </c>
      <c r="B198" s="347" t="s">
        <v>2183</v>
      </c>
      <c r="C198" s="340">
        <v>0</v>
      </c>
      <c r="D198" s="340">
        <v>0</v>
      </c>
      <c r="E198" s="348" t="str">
        <f t="shared" ref="E198:E214" si="18">IF(C198&lt;&gt;0,D198/C198-1,"")</f>
        <v/>
      </c>
      <c r="F198" s="345" t="str">
        <f t="shared" ref="F198:F214" si="19">IF(LEN(A198)=3,"是",IF(B198&lt;&gt;"",IF(SUM(C198:D198)&lt;&gt;0,"是","否"),"是"))</f>
        <v>否</v>
      </c>
      <c r="G198" s="317" t="str">
        <f t="shared" ref="G198:G214" si="20">IF(LEN(A198)=3,"类",IF(LEN(A198)=5,"款","项"))</f>
        <v>项</v>
      </c>
      <c r="I198" s="319">
        <f t="shared" si="17"/>
        <v>0</v>
      </c>
      <c r="J198" s="319"/>
      <c r="K198" s="319">
        <v>0</v>
      </c>
    </row>
    <row r="199" s="317" customFormat="1" ht="36" customHeight="1" spans="1:11">
      <c r="A199" s="341">
        <v>2320411</v>
      </c>
      <c r="B199" s="336" t="s">
        <v>2184</v>
      </c>
      <c r="C199" s="340">
        <v>230</v>
      </c>
      <c r="D199" s="340">
        <v>183</v>
      </c>
      <c r="E199" s="338">
        <f t="shared" si="18"/>
        <v>-0.204347826086957</v>
      </c>
      <c r="F199" s="345" t="str">
        <f t="shared" si="19"/>
        <v>是</v>
      </c>
      <c r="G199" s="317" t="str">
        <f t="shared" si="20"/>
        <v>项</v>
      </c>
      <c r="I199" s="319">
        <f t="shared" ref="I199:I258" si="21">SUM(J199:L199)</f>
        <v>183.52</v>
      </c>
      <c r="J199" s="319">
        <v>183.52</v>
      </c>
      <c r="K199" s="319">
        <v>0</v>
      </c>
    </row>
    <row r="200" s="317" customFormat="1" ht="36" hidden="1" customHeight="1" spans="1:11">
      <c r="A200" s="342">
        <v>2320413</v>
      </c>
      <c r="B200" s="343" t="s">
        <v>2185</v>
      </c>
      <c r="C200" s="340">
        <v>0</v>
      </c>
      <c r="D200" s="340">
        <v>0</v>
      </c>
      <c r="E200" s="344" t="str">
        <f t="shared" si="18"/>
        <v/>
      </c>
      <c r="F200" s="345" t="str">
        <f t="shared" si="19"/>
        <v>否</v>
      </c>
      <c r="G200" s="317" t="str">
        <f t="shared" si="20"/>
        <v>项</v>
      </c>
      <c r="I200" s="319">
        <f t="shared" si="21"/>
        <v>0</v>
      </c>
      <c r="J200" s="319"/>
      <c r="K200" s="319">
        <v>0</v>
      </c>
    </row>
    <row r="201" ht="36" hidden="1" customHeight="1" spans="1:11">
      <c r="A201" s="342">
        <v>2320414</v>
      </c>
      <c r="B201" s="343" t="s">
        <v>2186</v>
      </c>
      <c r="C201" s="340">
        <v>0</v>
      </c>
      <c r="D201" s="340">
        <v>0</v>
      </c>
      <c r="E201" s="338" t="str">
        <f t="shared" si="18"/>
        <v/>
      </c>
      <c r="F201" s="345" t="str">
        <f t="shared" si="19"/>
        <v>否</v>
      </c>
      <c r="G201" s="317" t="str">
        <f t="shared" si="20"/>
        <v>项</v>
      </c>
      <c r="I201" s="319">
        <f t="shared" si="21"/>
        <v>0</v>
      </c>
      <c r="K201" s="319">
        <v>0</v>
      </c>
    </row>
    <row r="202" ht="36" hidden="1" customHeight="1" spans="1:11">
      <c r="A202" s="342">
        <v>2320416</v>
      </c>
      <c r="B202" s="343" t="s">
        <v>2187</v>
      </c>
      <c r="C202" s="340">
        <v>0</v>
      </c>
      <c r="D202" s="340">
        <v>0</v>
      </c>
      <c r="E202" s="338" t="str">
        <f t="shared" si="18"/>
        <v/>
      </c>
      <c r="F202" s="345" t="str">
        <f t="shared" si="19"/>
        <v>否</v>
      </c>
      <c r="G202" s="317" t="str">
        <f t="shared" si="20"/>
        <v>项</v>
      </c>
      <c r="I202" s="319">
        <f t="shared" si="21"/>
        <v>0</v>
      </c>
      <c r="K202" s="319">
        <v>0</v>
      </c>
    </row>
    <row r="203" ht="36" hidden="1" customHeight="1" spans="1:11">
      <c r="A203" s="342">
        <v>2320417</v>
      </c>
      <c r="B203" s="343" t="s">
        <v>2188</v>
      </c>
      <c r="C203" s="340">
        <v>0</v>
      </c>
      <c r="D203" s="340">
        <v>0</v>
      </c>
      <c r="E203" s="338" t="str">
        <f t="shared" si="18"/>
        <v/>
      </c>
      <c r="F203" s="345" t="str">
        <f t="shared" si="19"/>
        <v>否</v>
      </c>
      <c r="G203" s="317" t="str">
        <f t="shared" si="20"/>
        <v>项</v>
      </c>
      <c r="I203" s="319">
        <f t="shared" si="21"/>
        <v>0</v>
      </c>
      <c r="K203" s="319">
        <v>0</v>
      </c>
    </row>
    <row r="204" ht="36" hidden="1" customHeight="1" spans="1:11">
      <c r="A204" s="342">
        <v>2320418</v>
      </c>
      <c r="B204" s="343" t="s">
        <v>2189</v>
      </c>
      <c r="C204" s="340">
        <v>0</v>
      </c>
      <c r="D204" s="340">
        <v>0</v>
      </c>
      <c r="E204" s="338" t="str">
        <f t="shared" si="18"/>
        <v/>
      </c>
      <c r="F204" s="345" t="str">
        <f t="shared" si="19"/>
        <v>否</v>
      </c>
      <c r="G204" s="317" t="str">
        <f t="shared" si="20"/>
        <v>项</v>
      </c>
      <c r="I204" s="319">
        <f t="shared" si="21"/>
        <v>0</v>
      </c>
      <c r="K204" s="319">
        <v>0</v>
      </c>
    </row>
    <row r="205" ht="36" hidden="1" customHeight="1" spans="1:11">
      <c r="A205" s="342">
        <v>2320419</v>
      </c>
      <c r="B205" s="343" t="s">
        <v>2190</v>
      </c>
      <c r="C205" s="340">
        <v>0</v>
      </c>
      <c r="D205" s="340">
        <v>0</v>
      </c>
      <c r="E205" s="338" t="str">
        <f t="shared" si="18"/>
        <v/>
      </c>
      <c r="F205" s="345" t="str">
        <f t="shared" si="19"/>
        <v>否</v>
      </c>
      <c r="G205" s="317" t="str">
        <f t="shared" si="20"/>
        <v>项</v>
      </c>
      <c r="I205" s="319">
        <f t="shared" si="21"/>
        <v>0</v>
      </c>
      <c r="K205" s="319">
        <v>0</v>
      </c>
    </row>
    <row r="206" ht="36" hidden="1" customHeight="1" spans="1:11">
      <c r="A206" s="346">
        <v>2320420</v>
      </c>
      <c r="B206" s="347" t="s">
        <v>2191</v>
      </c>
      <c r="C206" s="340">
        <v>0</v>
      </c>
      <c r="D206" s="340">
        <v>0</v>
      </c>
      <c r="E206" s="348" t="str">
        <f t="shared" si="18"/>
        <v/>
      </c>
      <c r="F206" s="345" t="str">
        <f t="shared" si="19"/>
        <v>否</v>
      </c>
      <c r="G206" s="317" t="str">
        <f t="shared" si="20"/>
        <v>项</v>
      </c>
      <c r="I206" s="319">
        <f t="shared" si="21"/>
        <v>0</v>
      </c>
      <c r="K206" s="319">
        <v>0</v>
      </c>
    </row>
    <row r="207" ht="36" customHeight="1" spans="1:11">
      <c r="A207" s="341">
        <v>2320431</v>
      </c>
      <c r="B207" s="336" t="s">
        <v>2192</v>
      </c>
      <c r="C207" s="340">
        <v>334</v>
      </c>
      <c r="D207" s="340">
        <v>635</v>
      </c>
      <c r="E207" s="338">
        <f t="shared" si="18"/>
        <v>0.901197604790419</v>
      </c>
      <c r="F207" s="345" t="str">
        <f t="shared" si="19"/>
        <v>是</v>
      </c>
      <c r="G207" s="317" t="str">
        <f t="shared" si="20"/>
        <v>项</v>
      </c>
      <c r="I207" s="319">
        <f t="shared" si="21"/>
        <v>634.5833</v>
      </c>
      <c r="J207" s="319">
        <v>300.6</v>
      </c>
      <c r="K207" s="319">
        <v>333.9833</v>
      </c>
    </row>
    <row r="208" s="317" customFormat="1" ht="36" hidden="1" customHeight="1" spans="1:11">
      <c r="A208" s="342">
        <v>2320432</v>
      </c>
      <c r="B208" s="343" t="s">
        <v>2193</v>
      </c>
      <c r="C208" s="340">
        <v>0</v>
      </c>
      <c r="D208" s="340">
        <v>0</v>
      </c>
      <c r="E208" s="344" t="str">
        <f t="shared" si="18"/>
        <v/>
      </c>
      <c r="F208" s="345" t="str">
        <f t="shared" si="19"/>
        <v>否</v>
      </c>
      <c r="G208" s="317" t="str">
        <f t="shared" si="20"/>
        <v>项</v>
      </c>
      <c r="I208" s="319">
        <f t="shared" si="21"/>
        <v>0</v>
      </c>
      <c r="J208" s="319"/>
      <c r="K208" s="319">
        <v>0</v>
      </c>
    </row>
    <row r="209" s="317" customFormat="1" ht="36" hidden="1" customHeight="1" spans="1:11">
      <c r="A209" s="346">
        <v>2320433</v>
      </c>
      <c r="B209" s="347" t="s">
        <v>2194</v>
      </c>
      <c r="C209" s="340">
        <v>0</v>
      </c>
      <c r="D209" s="340"/>
      <c r="E209" s="348" t="str">
        <f t="shared" si="18"/>
        <v/>
      </c>
      <c r="F209" s="345" t="str">
        <f t="shared" si="19"/>
        <v>否</v>
      </c>
      <c r="G209" s="317" t="str">
        <f t="shared" si="20"/>
        <v>项</v>
      </c>
      <c r="I209" s="319">
        <f t="shared" si="21"/>
        <v>0</v>
      </c>
      <c r="J209" s="319"/>
      <c r="K209" s="319">
        <v>0</v>
      </c>
    </row>
    <row r="210" s="317" customFormat="1" ht="36" customHeight="1" spans="1:11">
      <c r="A210" s="341">
        <v>2320498</v>
      </c>
      <c r="B210" s="336" t="s">
        <v>2195</v>
      </c>
      <c r="C210" s="340">
        <v>8791</v>
      </c>
      <c r="D210" s="340">
        <v>11807</v>
      </c>
      <c r="E210" s="338">
        <f t="shared" si="18"/>
        <v>0.343078148106017</v>
      </c>
      <c r="F210" s="345" t="str">
        <f t="shared" si="19"/>
        <v>是</v>
      </c>
      <c r="G210" s="317" t="str">
        <f t="shared" si="20"/>
        <v>项</v>
      </c>
      <c r="I210" s="319">
        <f t="shared" si="21"/>
        <v>11806.74</v>
      </c>
      <c r="J210" s="319">
        <v>11806.74</v>
      </c>
      <c r="K210" s="319">
        <v>0</v>
      </c>
    </row>
    <row r="211" ht="36" hidden="1" customHeight="1" spans="1:11">
      <c r="A211" s="346">
        <v>2320499</v>
      </c>
      <c r="B211" s="347" t="s">
        <v>2196</v>
      </c>
      <c r="C211" s="340">
        <v>0</v>
      </c>
      <c r="D211" s="340">
        <v>0</v>
      </c>
      <c r="E211" s="351" t="str">
        <f t="shared" si="18"/>
        <v/>
      </c>
      <c r="F211" s="345" t="str">
        <f t="shared" si="19"/>
        <v>否</v>
      </c>
      <c r="G211" s="317" t="str">
        <f t="shared" si="20"/>
        <v>项</v>
      </c>
      <c r="I211" s="319">
        <f t="shared" si="21"/>
        <v>0</v>
      </c>
      <c r="K211" s="319">
        <v>0</v>
      </c>
    </row>
    <row r="212" s="317" customFormat="1" ht="36" customHeight="1" spans="1:11">
      <c r="A212" s="349">
        <v>233</v>
      </c>
      <c r="B212" s="331" t="s">
        <v>1419</v>
      </c>
      <c r="C212" s="332">
        <f>C213</f>
        <v>1</v>
      </c>
      <c r="D212" s="332">
        <f>D213</f>
        <v>121</v>
      </c>
      <c r="E212" s="333">
        <f t="shared" si="18"/>
        <v>120</v>
      </c>
      <c r="F212" s="345" t="str">
        <f t="shared" si="19"/>
        <v>是</v>
      </c>
      <c r="G212" s="317" t="str">
        <f t="shared" si="20"/>
        <v>类</v>
      </c>
      <c r="I212" s="319">
        <f t="shared" si="21"/>
        <v>0</v>
      </c>
      <c r="J212" s="319"/>
      <c r="K212" s="319">
        <v>0</v>
      </c>
    </row>
    <row r="213" s="317" customFormat="1" ht="36" customHeight="1" spans="1:11">
      <c r="A213" s="336">
        <v>23304</v>
      </c>
      <c r="B213" s="336" t="s">
        <v>2197</v>
      </c>
      <c r="C213" s="337">
        <f>SUM(C214:C228)</f>
        <v>1</v>
      </c>
      <c r="D213" s="337">
        <f>SUM(D214:D228)</f>
        <v>121</v>
      </c>
      <c r="E213" s="338">
        <f t="shared" si="18"/>
        <v>120</v>
      </c>
      <c r="F213" s="345" t="str">
        <f t="shared" si="19"/>
        <v>是</v>
      </c>
      <c r="G213" s="317" t="str">
        <f t="shared" si="20"/>
        <v>款</v>
      </c>
      <c r="I213" s="319">
        <f t="shared" si="21"/>
        <v>0</v>
      </c>
      <c r="J213" s="319"/>
      <c r="K213" s="319">
        <v>0</v>
      </c>
    </row>
    <row r="214" ht="36" hidden="1" customHeight="1" spans="1:11">
      <c r="A214" s="342">
        <v>2330401</v>
      </c>
      <c r="B214" s="343" t="s">
        <v>2198</v>
      </c>
      <c r="C214" s="340">
        <v>0</v>
      </c>
      <c r="D214" s="340">
        <v>0</v>
      </c>
      <c r="E214" s="344" t="str">
        <f t="shared" si="18"/>
        <v/>
      </c>
      <c r="F214" s="345" t="str">
        <f t="shared" si="19"/>
        <v>否</v>
      </c>
      <c r="G214" s="317" t="str">
        <f t="shared" si="20"/>
        <v>项</v>
      </c>
      <c r="I214" s="319">
        <f t="shared" si="21"/>
        <v>0</v>
      </c>
      <c r="K214" s="319">
        <v>0</v>
      </c>
    </row>
    <row r="215" ht="36" hidden="1" customHeight="1" spans="1:11">
      <c r="A215" s="346">
        <v>2330405</v>
      </c>
      <c r="B215" s="347" t="s">
        <v>2199</v>
      </c>
      <c r="C215" s="340">
        <v>0</v>
      </c>
      <c r="D215" s="340">
        <v>0</v>
      </c>
      <c r="E215" s="348" t="str">
        <f t="shared" ref="E215:E249" si="22">IF(C215&lt;&gt;0,D215/C215-1,"")</f>
        <v/>
      </c>
      <c r="F215" s="345" t="str">
        <f t="shared" ref="F215:F250" si="23">IF(LEN(A215)=3,"是",IF(B215&lt;&gt;"",IF(SUM(C215:D215)&lt;&gt;0,"是","否"),"是"))</f>
        <v>否</v>
      </c>
      <c r="G215" s="317" t="str">
        <f t="shared" ref="G215:G250" si="24">IF(LEN(A215)=3,"类",IF(LEN(A215)=5,"款","项"))</f>
        <v>项</v>
      </c>
      <c r="I215" s="319">
        <f t="shared" si="21"/>
        <v>0</v>
      </c>
      <c r="K215" s="319">
        <v>0</v>
      </c>
    </row>
    <row r="216" s="317" customFormat="1" ht="36" customHeight="1" spans="1:11">
      <c r="A216" s="341">
        <v>2330411</v>
      </c>
      <c r="B216" s="336" t="s">
        <v>2200</v>
      </c>
      <c r="C216" s="340">
        <v>1</v>
      </c>
      <c r="D216" s="340"/>
      <c r="E216" s="338">
        <f t="shared" si="22"/>
        <v>-1</v>
      </c>
      <c r="F216" s="345" t="str">
        <f t="shared" si="23"/>
        <v>是</v>
      </c>
      <c r="G216" s="317" t="str">
        <f t="shared" si="24"/>
        <v>项</v>
      </c>
      <c r="I216" s="319">
        <f t="shared" si="21"/>
        <v>0.01</v>
      </c>
      <c r="J216" s="319">
        <v>0.01</v>
      </c>
      <c r="K216" s="319">
        <v>0</v>
      </c>
    </row>
    <row r="217" s="317" customFormat="1" ht="36" hidden="1" customHeight="1" spans="1:11">
      <c r="A217" s="342">
        <v>2330413</v>
      </c>
      <c r="B217" s="343" t="s">
        <v>2201</v>
      </c>
      <c r="C217" s="340">
        <v>0</v>
      </c>
      <c r="D217" s="340">
        <v>0</v>
      </c>
      <c r="E217" s="344" t="str">
        <f t="shared" si="22"/>
        <v/>
      </c>
      <c r="F217" s="345" t="str">
        <f t="shared" si="23"/>
        <v>否</v>
      </c>
      <c r="G217" s="317" t="str">
        <f t="shared" si="24"/>
        <v>项</v>
      </c>
      <c r="I217" s="319">
        <f t="shared" si="21"/>
        <v>0</v>
      </c>
      <c r="J217" s="319"/>
      <c r="K217" s="319">
        <v>0</v>
      </c>
    </row>
    <row r="218" ht="36" hidden="1" customHeight="1" spans="1:11">
      <c r="A218" s="342">
        <v>2330414</v>
      </c>
      <c r="B218" s="343" t="s">
        <v>2202</v>
      </c>
      <c r="C218" s="340">
        <v>0</v>
      </c>
      <c r="D218" s="340">
        <v>0</v>
      </c>
      <c r="E218" s="338" t="str">
        <f t="shared" si="22"/>
        <v/>
      </c>
      <c r="F218" s="345" t="str">
        <f t="shared" si="23"/>
        <v>否</v>
      </c>
      <c r="G218" s="317" t="str">
        <f t="shared" si="24"/>
        <v>项</v>
      </c>
      <c r="I218" s="319">
        <f t="shared" si="21"/>
        <v>0</v>
      </c>
      <c r="K218" s="319">
        <v>0</v>
      </c>
    </row>
    <row r="219" ht="36" hidden="1" customHeight="1" spans="1:11">
      <c r="A219" s="342">
        <v>2330416</v>
      </c>
      <c r="B219" s="343" t="s">
        <v>2203</v>
      </c>
      <c r="C219" s="340">
        <v>0</v>
      </c>
      <c r="D219" s="340">
        <v>0</v>
      </c>
      <c r="E219" s="338" t="str">
        <f t="shared" si="22"/>
        <v/>
      </c>
      <c r="F219" s="345" t="str">
        <f t="shared" si="23"/>
        <v>否</v>
      </c>
      <c r="G219" s="317" t="str">
        <f t="shared" si="24"/>
        <v>项</v>
      </c>
      <c r="I219" s="319">
        <f t="shared" si="21"/>
        <v>0</v>
      </c>
      <c r="K219" s="319">
        <v>0</v>
      </c>
    </row>
    <row r="220" ht="36" hidden="1" customHeight="1" spans="1:11">
      <c r="A220" s="342">
        <v>2330417</v>
      </c>
      <c r="B220" s="343" t="s">
        <v>2204</v>
      </c>
      <c r="C220" s="340">
        <v>0</v>
      </c>
      <c r="D220" s="340">
        <v>0</v>
      </c>
      <c r="E220" s="338" t="str">
        <f t="shared" si="22"/>
        <v/>
      </c>
      <c r="F220" s="345" t="str">
        <f t="shared" si="23"/>
        <v>否</v>
      </c>
      <c r="G220" s="317" t="str">
        <f t="shared" si="24"/>
        <v>项</v>
      </c>
      <c r="I220" s="319">
        <f t="shared" si="21"/>
        <v>0</v>
      </c>
      <c r="K220" s="319">
        <v>0</v>
      </c>
    </row>
    <row r="221" ht="36" hidden="1" customHeight="1" spans="1:11">
      <c r="A221" s="342">
        <v>2330418</v>
      </c>
      <c r="B221" s="343" t="s">
        <v>2205</v>
      </c>
      <c r="C221" s="340">
        <v>0</v>
      </c>
      <c r="D221" s="340">
        <v>0</v>
      </c>
      <c r="E221" s="338" t="str">
        <f t="shared" si="22"/>
        <v/>
      </c>
      <c r="F221" s="345" t="str">
        <f t="shared" si="23"/>
        <v>否</v>
      </c>
      <c r="G221" s="317" t="str">
        <f t="shared" si="24"/>
        <v>项</v>
      </c>
      <c r="I221" s="319">
        <f t="shared" si="21"/>
        <v>0</v>
      </c>
      <c r="K221" s="319">
        <v>0</v>
      </c>
    </row>
    <row r="222" ht="36" hidden="1" customHeight="1" spans="1:11">
      <c r="A222" s="342">
        <v>2330419</v>
      </c>
      <c r="B222" s="343" t="s">
        <v>2206</v>
      </c>
      <c r="C222" s="340">
        <v>0</v>
      </c>
      <c r="D222" s="340">
        <v>0</v>
      </c>
      <c r="E222" s="338" t="str">
        <f t="shared" si="22"/>
        <v/>
      </c>
      <c r="F222" s="345" t="str">
        <f t="shared" si="23"/>
        <v>否</v>
      </c>
      <c r="G222" s="317" t="str">
        <f t="shared" si="24"/>
        <v>项</v>
      </c>
      <c r="I222" s="319">
        <f t="shared" si="21"/>
        <v>0</v>
      </c>
      <c r="K222" s="319">
        <v>0</v>
      </c>
    </row>
    <row r="223" ht="36" hidden="1" customHeight="1" spans="1:11">
      <c r="A223" s="346">
        <v>2330420</v>
      </c>
      <c r="B223" s="347" t="s">
        <v>2207</v>
      </c>
      <c r="C223" s="340">
        <v>0</v>
      </c>
      <c r="D223" s="340">
        <v>0</v>
      </c>
      <c r="E223" s="348" t="str">
        <f t="shared" si="22"/>
        <v/>
      </c>
      <c r="F223" s="345" t="str">
        <f t="shared" si="23"/>
        <v>否</v>
      </c>
      <c r="G223" s="317" t="str">
        <f t="shared" si="24"/>
        <v>项</v>
      </c>
      <c r="I223" s="319">
        <f t="shared" si="21"/>
        <v>0</v>
      </c>
      <c r="K223" s="319">
        <v>0</v>
      </c>
    </row>
    <row r="224" ht="36" customHeight="1" spans="1:11">
      <c r="A224" s="341">
        <v>2330431</v>
      </c>
      <c r="B224" s="336" t="s">
        <v>2208</v>
      </c>
      <c r="C224" s="340"/>
      <c r="D224" s="340">
        <v>10</v>
      </c>
      <c r="E224" s="338" t="str">
        <f t="shared" si="22"/>
        <v/>
      </c>
      <c r="F224" s="345" t="str">
        <f t="shared" si="23"/>
        <v>是</v>
      </c>
      <c r="G224" s="317" t="str">
        <f t="shared" si="24"/>
        <v>项</v>
      </c>
      <c r="I224" s="319">
        <f t="shared" si="21"/>
        <v>10.016</v>
      </c>
      <c r="J224" s="319">
        <v>10.016</v>
      </c>
      <c r="K224" s="319">
        <v>0</v>
      </c>
    </row>
    <row r="225" ht="36" hidden="1" customHeight="1" spans="1:11">
      <c r="A225" s="342">
        <v>2330432</v>
      </c>
      <c r="B225" s="343" t="s">
        <v>2209</v>
      </c>
      <c r="C225" s="340">
        <v>0</v>
      </c>
      <c r="D225" s="340">
        <v>0</v>
      </c>
      <c r="E225" s="344" t="str">
        <f t="shared" si="22"/>
        <v/>
      </c>
      <c r="F225" s="345" t="str">
        <f t="shared" si="23"/>
        <v>否</v>
      </c>
      <c r="G225" s="317" t="str">
        <f t="shared" si="24"/>
        <v>项</v>
      </c>
      <c r="I225" s="319">
        <f t="shared" si="21"/>
        <v>0</v>
      </c>
      <c r="K225" s="319">
        <v>0</v>
      </c>
    </row>
    <row r="226" s="317" customFormat="1" ht="36" hidden="1" customHeight="1" spans="1:11">
      <c r="A226" s="346">
        <v>2330433</v>
      </c>
      <c r="B226" s="347" t="s">
        <v>2210</v>
      </c>
      <c r="C226" s="340">
        <v>0</v>
      </c>
      <c r="D226" s="340">
        <v>0</v>
      </c>
      <c r="E226" s="348" t="str">
        <f t="shared" si="22"/>
        <v/>
      </c>
      <c r="F226" s="345" t="str">
        <f t="shared" si="23"/>
        <v>否</v>
      </c>
      <c r="G226" s="317" t="str">
        <f t="shared" si="24"/>
        <v>项</v>
      </c>
      <c r="I226" s="319">
        <f t="shared" si="21"/>
        <v>0</v>
      </c>
      <c r="J226" s="319"/>
      <c r="K226" s="319">
        <v>0</v>
      </c>
    </row>
    <row r="227" ht="36" customHeight="1" spans="1:11">
      <c r="A227" s="341">
        <v>2330498</v>
      </c>
      <c r="B227" s="336" t="s">
        <v>2211</v>
      </c>
      <c r="C227" s="340"/>
      <c r="D227" s="340">
        <v>111</v>
      </c>
      <c r="E227" s="338" t="str">
        <f t="shared" si="22"/>
        <v/>
      </c>
      <c r="F227" s="345" t="str">
        <f t="shared" si="23"/>
        <v>是</v>
      </c>
      <c r="G227" s="317" t="str">
        <f t="shared" si="24"/>
        <v>项</v>
      </c>
      <c r="I227" s="319">
        <f t="shared" si="21"/>
        <v>110.6</v>
      </c>
      <c r="J227" s="319">
        <v>110.6</v>
      </c>
      <c r="K227" s="319">
        <v>0</v>
      </c>
    </row>
    <row r="228" ht="36" hidden="1" customHeight="1" spans="1:11">
      <c r="A228" s="346">
        <v>2330499</v>
      </c>
      <c r="B228" s="347" t="s">
        <v>2212</v>
      </c>
      <c r="C228" s="340">
        <v>0</v>
      </c>
      <c r="D228" s="340">
        <v>0</v>
      </c>
      <c r="E228" s="351" t="str">
        <f t="shared" si="22"/>
        <v/>
      </c>
      <c r="F228" s="345" t="str">
        <f t="shared" si="23"/>
        <v>否</v>
      </c>
      <c r="G228" s="317" t="str">
        <f t="shared" si="24"/>
        <v>项</v>
      </c>
      <c r="I228" s="319">
        <f t="shared" si="21"/>
        <v>0</v>
      </c>
      <c r="K228" s="319">
        <v>0</v>
      </c>
    </row>
    <row r="229" ht="36" customHeight="1" spans="1:11">
      <c r="A229" s="331">
        <v>234</v>
      </c>
      <c r="B229" s="331" t="s">
        <v>1438</v>
      </c>
      <c r="C229" s="332">
        <f>SUM(C230,C243)</f>
        <v>0</v>
      </c>
      <c r="D229" s="332">
        <f>SUM(D230,D243)</f>
        <v>0</v>
      </c>
      <c r="E229" s="333" t="str">
        <f t="shared" si="22"/>
        <v/>
      </c>
      <c r="F229" s="345" t="str">
        <f t="shared" si="23"/>
        <v>是</v>
      </c>
      <c r="G229" s="317" t="str">
        <f t="shared" si="24"/>
        <v>类</v>
      </c>
      <c r="I229" s="319">
        <f t="shared" si="21"/>
        <v>0</v>
      </c>
      <c r="K229" s="319">
        <v>0</v>
      </c>
    </row>
    <row r="230" ht="36" hidden="1" customHeight="1" spans="1:11">
      <c r="A230" s="336">
        <v>23401</v>
      </c>
      <c r="B230" s="336" t="s">
        <v>2213</v>
      </c>
      <c r="C230" s="337">
        <f>SUM(C231:C242)</f>
        <v>0</v>
      </c>
      <c r="D230" s="337">
        <f>SUM(D231:D242)</f>
        <v>0</v>
      </c>
      <c r="E230" s="338" t="str">
        <f t="shared" si="22"/>
        <v/>
      </c>
      <c r="F230" s="345" t="str">
        <f t="shared" si="23"/>
        <v>否</v>
      </c>
      <c r="G230" s="317" t="str">
        <f t="shared" si="24"/>
        <v>款</v>
      </c>
      <c r="I230" s="319">
        <f t="shared" si="21"/>
        <v>0</v>
      </c>
      <c r="K230" s="319">
        <v>0</v>
      </c>
    </row>
    <row r="231" ht="36" hidden="1" customHeight="1" spans="1:11">
      <c r="A231" s="336">
        <v>2340101</v>
      </c>
      <c r="B231" s="336" t="s">
        <v>2214</v>
      </c>
      <c r="C231" s="340">
        <v>0</v>
      </c>
      <c r="D231" s="340">
        <v>0</v>
      </c>
      <c r="E231" s="338" t="str">
        <f t="shared" si="22"/>
        <v/>
      </c>
      <c r="F231" s="345" t="str">
        <f t="shared" si="23"/>
        <v>否</v>
      </c>
      <c r="G231" s="317" t="str">
        <f t="shared" si="24"/>
        <v>项</v>
      </c>
      <c r="I231" s="319">
        <f t="shared" si="21"/>
        <v>0</v>
      </c>
      <c r="K231" s="319">
        <v>0</v>
      </c>
    </row>
    <row r="232" ht="36" hidden="1" customHeight="1" spans="1:11">
      <c r="A232" s="355">
        <v>2340102</v>
      </c>
      <c r="B232" s="343" t="s">
        <v>2215</v>
      </c>
      <c r="C232" s="340">
        <v>0</v>
      </c>
      <c r="D232" s="340">
        <v>0</v>
      </c>
      <c r="E232" s="344" t="str">
        <f t="shared" si="22"/>
        <v/>
      </c>
      <c r="F232" s="345" t="str">
        <f t="shared" si="23"/>
        <v>否</v>
      </c>
      <c r="G232" s="317" t="str">
        <f t="shared" si="24"/>
        <v>项</v>
      </c>
      <c r="I232" s="319">
        <f t="shared" si="21"/>
        <v>0</v>
      </c>
      <c r="K232" s="319">
        <v>0</v>
      </c>
    </row>
    <row r="233" ht="36" hidden="1" customHeight="1" spans="1:11">
      <c r="A233" s="355">
        <v>2340103</v>
      </c>
      <c r="B233" s="343" t="s">
        <v>2216</v>
      </c>
      <c r="C233" s="340">
        <v>0</v>
      </c>
      <c r="D233" s="340">
        <v>0</v>
      </c>
      <c r="E233" s="338" t="str">
        <f t="shared" si="22"/>
        <v/>
      </c>
      <c r="F233" s="345" t="str">
        <f t="shared" si="23"/>
        <v>否</v>
      </c>
      <c r="G233" s="317" t="str">
        <f t="shared" si="24"/>
        <v>项</v>
      </c>
      <c r="I233" s="319">
        <f t="shared" si="21"/>
        <v>0</v>
      </c>
      <c r="K233" s="319">
        <v>0</v>
      </c>
    </row>
    <row r="234" ht="36" hidden="1" customHeight="1" spans="1:11">
      <c r="A234" s="355">
        <v>2340104</v>
      </c>
      <c r="B234" s="343" t="s">
        <v>2217</v>
      </c>
      <c r="C234" s="340">
        <v>0</v>
      </c>
      <c r="D234" s="340">
        <v>0</v>
      </c>
      <c r="E234" s="338" t="str">
        <f t="shared" si="22"/>
        <v/>
      </c>
      <c r="F234" s="345" t="str">
        <f t="shared" si="23"/>
        <v>否</v>
      </c>
      <c r="G234" s="317" t="str">
        <f t="shared" si="24"/>
        <v>项</v>
      </c>
      <c r="I234" s="319">
        <f t="shared" si="21"/>
        <v>0</v>
      </c>
      <c r="K234" s="319">
        <v>0</v>
      </c>
    </row>
    <row r="235" ht="36" hidden="1" customHeight="1" spans="1:11">
      <c r="A235" s="355">
        <v>2340105</v>
      </c>
      <c r="B235" s="343" t="s">
        <v>2218</v>
      </c>
      <c r="C235" s="340">
        <v>0</v>
      </c>
      <c r="D235" s="340">
        <v>0</v>
      </c>
      <c r="E235" s="338" t="str">
        <f t="shared" si="22"/>
        <v/>
      </c>
      <c r="F235" s="345" t="str">
        <f t="shared" si="23"/>
        <v>否</v>
      </c>
      <c r="G235" s="317" t="str">
        <f t="shared" si="24"/>
        <v>项</v>
      </c>
      <c r="I235" s="319">
        <f t="shared" si="21"/>
        <v>0</v>
      </c>
      <c r="K235" s="319">
        <v>0</v>
      </c>
    </row>
    <row r="236" ht="36" hidden="1" customHeight="1" spans="1:11">
      <c r="A236" s="355">
        <v>2340106</v>
      </c>
      <c r="B236" s="343" t="s">
        <v>2219</v>
      </c>
      <c r="C236" s="340">
        <v>0</v>
      </c>
      <c r="D236" s="340">
        <v>0</v>
      </c>
      <c r="E236" s="338" t="str">
        <f t="shared" si="22"/>
        <v/>
      </c>
      <c r="F236" s="345" t="str">
        <f t="shared" si="23"/>
        <v>否</v>
      </c>
      <c r="G236" s="317" t="str">
        <f t="shared" si="24"/>
        <v>项</v>
      </c>
      <c r="I236" s="319">
        <f t="shared" si="21"/>
        <v>0</v>
      </c>
      <c r="K236" s="319">
        <v>0</v>
      </c>
    </row>
    <row r="237" ht="36" hidden="1" customHeight="1" spans="1:11">
      <c r="A237" s="355">
        <v>2340107</v>
      </c>
      <c r="B237" s="343" t="s">
        <v>2220</v>
      </c>
      <c r="C237" s="340">
        <v>0</v>
      </c>
      <c r="D237" s="340">
        <v>0</v>
      </c>
      <c r="E237" s="338" t="str">
        <f t="shared" si="22"/>
        <v/>
      </c>
      <c r="F237" s="345" t="str">
        <f t="shared" si="23"/>
        <v>否</v>
      </c>
      <c r="G237" s="317" t="str">
        <f t="shared" si="24"/>
        <v>项</v>
      </c>
      <c r="I237" s="319">
        <f t="shared" si="21"/>
        <v>0</v>
      </c>
      <c r="K237" s="319">
        <v>0</v>
      </c>
    </row>
    <row r="238" ht="36" hidden="1" customHeight="1" spans="1:11">
      <c r="A238" s="355">
        <v>2340108</v>
      </c>
      <c r="B238" s="343" t="s">
        <v>2221</v>
      </c>
      <c r="C238" s="340">
        <v>0</v>
      </c>
      <c r="D238" s="340">
        <v>0</v>
      </c>
      <c r="E238" s="338" t="str">
        <f t="shared" si="22"/>
        <v/>
      </c>
      <c r="F238" s="345" t="str">
        <f t="shared" si="23"/>
        <v>否</v>
      </c>
      <c r="G238" s="317" t="str">
        <f t="shared" si="24"/>
        <v>项</v>
      </c>
      <c r="I238" s="319">
        <f t="shared" si="21"/>
        <v>0</v>
      </c>
      <c r="K238" s="319">
        <v>0</v>
      </c>
    </row>
    <row r="239" ht="36" hidden="1" customHeight="1" spans="1:11">
      <c r="A239" s="355">
        <v>2340109</v>
      </c>
      <c r="B239" s="343" t="s">
        <v>2222</v>
      </c>
      <c r="C239" s="340">
        <v>0</v>
      </c>
      <c r="D239" s="340">
        <v>0</v>
      </c>
      <c r="E239" s="338" t="str">
        <f t="shared" si="22"/>
        <v/>
      </c>
      <c r="F239" s="345" t="str">
        <f t="shared" si="23"/>
        <v>否</v>
      </c>
      <c r="G239" s="317" t="str">
        <f t="shared" si="24"/>
        <v>项</v>
      </c>
      <c r="I239" s="319">
        <f t="shared" si="21"/>
        <v>0</v>
      </c>
      <c r="K239" s="319">
        <v>0</v>
      </c>
    </row>
    <row r="240" ht="36" hidden="1" customHeight="1" spans="1:11">
      <c r="A240" s="355">
        <v>2340110</v>
      </c>
      <c r="B240" s="343" t="s">
        <v>2223</v>
      </c>
      <c r="C240" s="340">
        <v>0</v>
      </c>
      <c r="D240" s="340">
        <v>0</v>
      </c>
      <c r="E240" s="338" t="str">
        <f t="shared" si="22"/>
        <v/>
      </c>
      <c r="F240" s="345" t="str">
        <f t="shared" si="23"/>
        <v>否</v>
      </c>
      <c r="G240" s="317" t="str">
        <f t="shared" si="24"/>
        <v>项</v>
      </c>
      <c r="I240" s="319">
        <f t="shared" si="21"/>
        <v>0</v>
      </c>
      <c r="K240" s="319">
        <v>0</v>
      </c>
    </row>
    <row r="241" ht="36" hidden="1" customHeight="1" spans="1:11">
      <c r="A241" s="355">
        <v>2340111</v>
      </c>
      <c r="B241" s="343" t="s">
        <v>2224</v>
      </c>
      <c r="C241" s="340">
        <v>0</v>
      </c>
      <c r="D241" s="340">
        <v>0</v>
      </c>
      <c r="E241" s="338" t="str">
        <f t="shared" si="22"/>
        <v/>
      </c>
      <c r="F241" s="345" t="str">
        <f t="shared" si="23"/>
        <v>否</v>
      </c>
      <c r="G241" s="317" t="str">
        <f t="shared" si="24"/>
        <v>项</v>
      </c>
      <c r="I241" s="319">
        <f t="shared" si="21"/>
        <v>0</v>
      </c>
      <c r="K241" s="319">
        <v>0</v>
      </c>
    </row>
    <row r="242" ht="36" hidden="1" customHeight="1" spans="1:11">
      <c r="A242" s="356">
        <v>2340199</v>
      </c>
      <c r="B242" s="347" t="s">
        <v>2225</v>
      </c>
      <c r="C242" s="340">
        <v>0</v>
      </c>
      <c r="D242" s="340">
        <v>0</v>
      </c>
      <c r="E242" s="348" t="str">
        <f t="shared" si="22"/>
        <v/>
      </c>
      <c r="F242" s="345" t="str">
        <f t="shared" si="23"/>
        <v>否</v>
      </c>
      <c r="G242" s="317" t="str">
        <f t="shared" si="24"/>
        <v>项</v>
      </c>
      <c r="I242" s="319">
        <f t="shared" si="21"/>
        <v>0</v>
      </c>
      <c r="K242" s="319">
        <v>0</v>
      </c>
    </row>
    <row r="243" ht="36" hidden="1" customHeight="1" spans="1:11">
      <c r="A243" s="336">
        <v>23402</v>
      </c>
      <c r="B243" s="336" t="s">
        <v>2226</v>
      </c>
      <c r="C243" s="337">
        <f>SUM(C244:C249)</f>
        <v>0</v>
      </c>
      <c r="D243" s="337">
        <f>SUM(D244:D249)</f>
        <v>0</v>
      </c>
      <c r="E243" s="338" t="str">
        <f t="shared" si="22"/>
        <v/>
      </c>
      <c r="F243" s="345" t="str">
        <f t="shared" si="23"/>
        <v>否</v>
      </c>
      <c r="G243" s="317" t="str">
        <f t="shared" si="24"/>
        <v>款</v>
      </c>
      <c r="I243" s="319">
        <f t="shared" si="21"/>
        <v>0</v>
      </c>
      <c r="K243" s="319">
        <v>0</v>
      </c>
    </row>
    <row r="244" ht="36" hidden="1" customHeight="1" spans="1:11">
      <c r="A244" s="355">
        <v>2340201</v>
      </c>
      <c r="B244" s="343" t="s">
        <v>2227</v>
      </c>
      <c r="C244" s="340">
        <v>0</v>
      </c>
      <c r="D244" s="340">
        <v>0</v>
      </c>
      <c r="E244" s="344" t="str">
        <f t="shared" si="22"/>
        <v/>
      </c>
      <c r="F244" s="345" t="str">
        <f t="shared" si="23"/>
        <v>否</v>
      </c>
      <c r="G244" s="317" t="str">
        <f t="shared" si="24"/>
        <v>项</v>
      </c>
      <c r="I244" s="319">
        <f t="shared" si="21"/>
        <v>0</v>
      </c>
      <c r="K244" s="319">
        <v>0</v>
      </c>
    </row>
    <row r="245" ht="36" hidden="1" customHeight="1" spans="1:11">
      <c r="A245" s="355">
        <v>2340202</v>
      </c>
      <c r="B245" s="343" t="s">
        <v>2228</v>
      </c>
      <c r="C245" s="340">
        <v>0</v>
      </c>
      <c r="D245" s="340">
        <v>0</v>
      </c>
      <c r="E245" s="338" t="str">
        <f t="shared" si="22"/>
        <v/>
      </c>
      <c r="F245" s="345" t="str">
        <f t="shared" si="23"/>
        <v>否</v>
      </c>
      <c r="G245" s="317" t="str">
        <f t="shared" si="24"/>
        <v>项</v>
      </c>
      <c r="I245" s="319">
        <f t="shared" si="21"/>
        <v>0</v>
      </c>
      <c r="K245" s="319">
        <v>0</v>
      </c>
    </row>
    <row r="246" ht="36" hidden="1" customHeight="1" spans="1:11">
      <c r="A246" s="355">
        <v>2340203</v>
      </c>
      <c r="B246" s="343" t="s">
        <v>2229</v>
      </c>
      <c r="C246" s="340">
        <v>0</v>
      </c>
      <c r="D246" s="340">
        <v>0</v>
      </c>
      <c r="E246" s="338" t="str">
        <f t="shared" si="22"/>
        <v/>
      </c>
      <c r="F246" s="345" t="str">
        <f t="shared" si="23"/>
        <v>否</v>
      </c>
      <c r="G246" s="317" t="str">
        <f t="shared" si="24"/>
        <v>项</v>
      </c>
      <c r="I246" s="319">
        <f t="shared" si="21"/>
        <v>0</v>
      </c>
      <c r="K246" s="319">
        <v>0</v>
      </c>
    </row>
    <row r="247" ht="36" hidden="1" customHeight="1" spans="1:11">
      <c r="A247" s="356">
        <v>2340204</v>
      </c>
      <c r="B247" s="347" t="s">
        <v>2230</v>
      </c>
      <c r="C247" s="340">
        <v>0</v>
      </c>
      <c r="D247" s="340">
        <v>0</v>
      </c>
      <c r="E247" s="348" t="str">
        <f t="shared" si="22"/>
        <v/>
      </c>
      <c r="F247" s="345" t="str">
        <f t="shared" si="23"/>
        <v>否</v>
      </c>
      <c r="G247" s="317" t="str">
        <f t="shared" si="24"/>
        <v>项</v>
      </c>
      <c r="I247" s="319">
        <f t="shared" si="21"/>
        <v>0</v>
      </c>
      <c r="K247" s="319">
        <v>0</v>
      </c>
    </row>
    <row r="248" ht="36" hidden="1" customHeight="1" spans="1:11">
      <c r="A248" s="336">
        <v>2340205</v>
      </c>
      <c r="B248" s="336" t="s">
        <v>2231</v>
      </c>
      <c r="C248" s="340">
        <v>0</v>
      </c>
      <c r="D248" s="340">
        <v>0</v>
      </c>
      <c r="E248" s="338" t="str">
        <f t="shared" si="22"/>
        <v/>
      </c>
      <c r="F248" s="345" t="str">
        <f t="shared" si="23"/>
        <v>否</v>
      </c>
      <c r="G248" s="317" t="str">
        <f t="shared" si="24"/>
        <v>项</v>
      </c>
      <c r="I248" s="319">
        <f t="shared" si="21"/>
        <v>0</v>
      </c>
      <c r="K248" s="319">
        <v>0</v>
      </c>
    </row>
    <row r="249" ht="36" hidden="1" customHeight="1" spans="1:11">
      <c r="A249" s="356">
        <v>2340299</v>
      </c>
      <c r="B249" s="347" t="s">
        <v>2232</v>
      </c>
      <c r="C249" s="340">
        <v>0</v>
      </c>
      <c r="D249" s="340">
        <v>0</v>
      </c>
      <c r="E249" s="351" t="str">
        <f t="shared" si="22"/>
        <v/>
      </c>
      <c r="F249" s="345" t="str">
        <f t="shared" si="23"/>
        <v>否</v>
      </c>
      <c r="G249" s="317" t="str">
        <f t="shared" si="24"/>
        <v>项</v>
      </c>
      <c r="I249" s="319">
        <f t="shared" si="21"/>
        <v>0</v>
      </c>
      <c r="K249" s="319">
        <v>0</v>
      </c>
    </row>
    <row r="250" ht="36" customHeight="1" spans="1:11">
      <c r="A250" s="341"/>
      <c r="B250" s="336"/>
      <c r="C250" s="340"/>
      <c r="D250" s="340">
        <v>0</v>
      </c>
      <c r="E250" s="357"/>
      <c r="F250" s="334" t="str">
        <f t="shared" si="23"/>
        <v>是</v>
      </c>
      <c r="G250" s="317"/>
      <c r="I250" s="319">
        <f t="shared" si="21"/>
        <v>0</v>
      </c>
      <c r="K250" s="319">
        <v>0</v>
      </c>
    </row>
    <row r="251" ht="36" customHeight="1" spans="1:11">
      <c r="A251" s="358"/>
      <c r="B251" s="152" t="s">
        <v>1459</v>
      </c>
      <c r="C251" s="332">
        <f>SUM(C4,C20,C31,C88,C123,C166,C170,C196,C212,C229)</f>
        <v>23570</v>
      </c>
      <c r="D251" s="332">
        <f>SUM(D4,D20,D31,D88,D123,D166,D170,D196,D212,D229)</f>
        <v>52633</v>
      </c>
      <c r="E251" s="333">
        <f>IF(C251&lt;&gt;0,D251/C251-1,"")</f>
        <v>1.23305048790836</v>
      </c>
      <c r="F251" s="334" t="str">
        <f t="shared" ref="F251:F260" si="25">IF(LEN(A251)=3,"是",IF(B251&lt;&gt;"",IF(SUM(C251:D251)&lt;&gt;0,"是","否"),"是"))</f>
        <v>是</v>
      </c>
      <c r="G251" s="317"/>
      <c r="I251" s="319">
        <f t="shared" si="21"/>
        <v>0</v>
      </c>
      <c r="K251" s="319">
        <v>0</v>
      </c>
    </row>
    <row r="252" ht="36" customHeight="1" spans="1:11">
      <c r="A252" s="359">
        <v>230</v>
      </c>
      <c r="B252" s="360" t="s">
        <v>132</v>
      </c>
      <c r="C252" s="361">
        <f>SUM(C253:C254)</f>
        <v>1074</v>
      </c>
      <c r="D252" s="361">
        <f>SUM(D253:D254)</f>
        <v>9230</v>
      </c>
      <c r="E252" s="333">
        <f>IF(C252&lt;&gt;0,D252/C252-1,"")</f>
        <v>7.59404096834264</v>
      </c>
      <c r="F252" s="334" t="str">
        <f t="shared" si="25"/>
        <v>是</v>
      </c>
      <c r="G252" s="317" t="str">
        <f t="shared" ref="G251:G259" si="26">IF(LEN(A252)=3,"类",IF(LEN(A252)=5,"款","项"))</f>
        <v>类</v>
      </c>
      <c r="I252" s="319">
        <f t="shared" si="21"/>
        <v>0</v>
      </c>
      <c r="K252" s="319">
        <v>0</v>
      </c>
    </row>
    <row r="253" ht="36" customHeight="1" spans="1:11">
      <c r="A253" s="362">
        <v>2300603</v>
      </c>
      <c r="B253" s="363" t="s">
        <v>1460</v>
      </c>
      <c r="C253" s="340">
        <v>323</v>
      </c>
      <c r="D253" s="340">
        <v>0</v>
      </c>
      <c r="E253" s="333"/>
      <c r="F253" s="345" t="str">
        <f t="shared" si="25"/>
        <v>是</v>
      </c>
      <c r="G253" s="317" t="str">
        <f t="shared" si="26"/>
        <v>项</v>
      </c>
      <c r="I253" s="319">
        <f t="shared" si="21"/>
        <v>0</v>
      </c>
      <c r="K253" s="319">
        <v>0</v>
      </c>
    </row>
    <row r="254" ht="36" customHeight="1" spans="1:11">
      <c r="A254" s="364">
        <v>23008</v>
      </c>
      <c r="B254" s="363" t="s">
        <v>1461</v>
      </c>
      <c r="C254" s="340">
        <v>751</v>
      </c>
      <c r="D254" s="340">
        <v>9230</v>
      </c>
      <c r="E254" s="338">
        <f>IF(C254&lt;&gt;0,D254/C254-1,"")</f>
        <v>11.2902796271638</v>
      </c>
      <c r="F254" s="334" t="str">
        <f t="shared" si="25"/>
        <v>是</v>
      </c>
      <c r="G254" s="317" t="str">
        <f t="shared" si="26"/>
        <v>款</v>
      </c>
      <c r="I254" s="319">
        <f t="shared" si="21"/>
        <v>0</v>
      </c>
      <c r="K254" s="319">
        <v>0</v>
      </c>
    </row>
    <row r="255" ht="36" customHeight="1" spans="1:11">
      <c r="A255" s="364">
        <v>231</v>
      </c>
      <c r="B255" s="365" t="s">
        <v>137</v>
      </c>
      <c r="C255" s="361">
        <f>C256</f>
        <v>2100</v>
      </c>
      <c r="D255" s="361">
        <f>D256</f>
        <v>10000</v>
      </c>
      <c r="E255" s="333">
        <f>IF(C255&lt;&gt;0,D255/C255-1,"")</f>
        <v>3.76190476190476</v>
      </c>
      <c r="F255" s="334" t="str">
        <f t="shared" si="25"/>
        <v>是</v>
      </c>
      <c r="G255" s="317" t="str">
        <f t="shared" si="26"/>
        <v>类</v>
      </c>
      <c r="I255" s="319">
        <f t="shared" si="21"/>
        <v>0</v>
      </c>
      <c r="K255" s="319">
        <v>0</v>
      </c>
    </row>
    <row r="256" ht="36" customHeight="1" spans="1:11">
      <c r="A256" s="366">
        <v>23104</v>
      </c>
      <c r="B256" s="367" t="s">
        <v>1463</v>
      </c>
      <c r="C256" s="361">
        <f>SUM(C257:C258)</f>
        <v>2100</v>
      </c>
      <c r="D256" s="361">
        <f>SUM(D257:D258)</f>
        <v>10000</v>
      </c>
      <c r="E256" s="338">
        <f>IF(C256&lt;&gt;0,D256/C256-1,"")</f>
        <v>3.76190476190476</v>
      </c>
      <c r="F256" s="334" t="str">
        <f t="shared" si="25"/>
        <v>是</v>
      </c>
      <c r="G256" s="317" t="str">
        <f t="shared" si="26"/>
        <v>款</v>
      </c>
      <c r="I256" s="319">
        <f t="shared" si="21"/>
        <v>0</v>
      </c>
      <c r="K256" s="319">
        <v>0</v>
      </c>
    </row>
    <row r="257" ht="36" hidden="1" customHeight="1" spans="1:11">
      <c r="A257" s="366">
        <v>2310411</v>
      </c>
      <c r="B257" s="367" t="s">
        <v>2233</v>
      </c>
      <c r="C257" s="340"/>
      <c r="D257" s="340"/>
      <c r="E257" s="338"/>
      <c r="F257" s="334" t="str">
        <f t="shared" si="25"/>
        <v>否</v>
      </c>
      <c r="G257" s="317" t="str">
        <f t="shared" si="26"/>
        <v>项</v>
      </c>
      <c r="I257" s="319">
        <f t="shared" si="21"/>
        <v>0</v>
      </c>
      <c r="K257" s="319">
        <v>0</v>
      </c>
    </row>
    <row r="258" ht="36" customHeight="1" spans="1:12">
      <c r="A258" s="366">
        <v>2310431</v>
      </c>
      <c r="B258" s="367" t="s">
        <v>2234</v>
      </c>
      <c r="C258" s="340">
        <v>2100</v>
      </c>
      <c r="D258" s="340">
        <v>10000</v>
      </c>
      <c r="E258" s="338"/>
      <c r="F258" s="334" t="str">
        <f t="shared" si="25"/>
        <v>是</v>
      </c>
      <c r="G258" s="317" t="str">
        <f t="shared" si="26"/>
        <v>项</v>
      </c>
      <c r="I258" s="319">
        <f t="shared" si="21"/>
        <v>10000</v>
      </c>
      <c r="J258" s="319">
        <v>1000</v>
      </c>
      <c r="K258" s="319">
        <v>0</v>
      </c>
      <c r="L258" s="319">
        <v>9000</v>
      </c>
    </row>
    <row r="259" ht="36" customHeight="1" spans="1:11">
      <c r="A259" s="364">
        <v>23009</v>
      </c>
      <c r="B259" s="365" t="s">
        <v>2235</v>
      </c>
      <c r="C259" s="340">
        <v>6936</v>
      </c>
      <c r="D259" s="340"/>
      <c r="E259" s="338">
        <f>IF(C259&lt;&gt;0,D259/C259-1,"")</f>
        <v>-1</v>
      </c>
      <c r="F259" s="334" t="str">
        <f t="shared" si="25"/>
        <v>是</v>
      </c>
      <c r="G259" s="317" t="str">
        <f t="shared" si="26"/>
        <v>款</v>
      </c>
      <c r="K259" s="319">
        <v>0</v>
      </c>
    </row>
    <row r="260" ht="36" customHeight="1" spans="1:7">
      <c r="A260" s="368"/>
      <c r="B260" s="152" t="s">
        <v>140</v>
      </c>
      <c r="C260" s="369">
        <f>SUM(C251:C252,C255,C259)</f>
        <v>33680</v>
      </c>
      <c r="D260" s="369">
        <f>SUM(D251:D252,D255,D259)</f>
        <v>71863</v>
      </c>
      <c r="E260" s="333">
        <f>IF(C260&lt;&gt;0,D260/C260-1,"")</f>
        <v>1.13369952494062</v>
      </c>
      <c r="F260" s="334" t="str">
        <f t="shared" si="25"/>
        <v>是</v>
      </c>
      <c r="G260" s="317"/>
    </row>
    <row r="261" spans="3:3">
      <c r="C261" s="370"/>
    </row>
    <row r="263" spans="3:3">
      <c r="C263" s="370"/>
    </row>
    <row r="265" spans="3:3">
      <c r="C265" s="370"/>
    </row>
    <row r="266" spans="3:3">
      <c r="C266" s="370"/>
    </row>
    <row r="268" spans="3:3">
      <c r="C268" s="370"/>
    </row>
    <row r="269" spans="3:3">
      <c r="C269" s="370"/>
    </row>
    <row r="270" spans="3:3">
      <c r="C270" s="370"/>
    </row>
    <row r="271" spans="3:3">
      <c r="C271" s="370"/>
    </row>
    <row r="273" spans="3:3">
      <c r="C273" s="370"/>
    </row>
  </sheetData>
  <autoFilter ref="A3:K260">
    <filterColumn colId="5">
      <customFilters>
        <customFilter operator="equal" val="是"/>
      </customFilters>
    </filterColumn>
    <extLst/>
  </autoFilter>
  <mergeCells count="1">
    <mergeCell ref="B1:E1"/>
  </mergeCells>
  <conditionalFormatting sqref="B255:B259">
    <cfRule type="expression" dxfId="1" priority="5"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38">
    <tabColor theme="9" tint="0.4"/>
  </sheetPr>
  <dimension ref="A1:G272"/>
  <sheetViews>
    <sheetView showZeros="0" zoomScale="70" zoomScaleNormal="70" workbookViewId="0">
      <pane ySplit="3" topLeftCell="A4" activePane="bottomLeft" state="frozen"/>
      <selection/>
      <selection pane="bottomLeft" activeCell="D263" sqref="D263"/>
    </sheetView>
  </sheetViews>
  <sheetFormatPr defaultColWidth="9" defaultRowHeight="15.6" outlineLevelCol="6"/>
  <cols>
    <col min="1" max="1" width="21.5" style="319" customWidth="1"/>
    <col min="2" max="2" width="50.75" style="319" customWidth="1"/>
    <col min="3" max="4" width="18.7314814814815" style="319" customWidth="1"/>
    <col min="5" max="5" width="16.75" style="320" customWidth="1"/>
    <col min="6" max="6" width="3.75" style="321" customWidth="1"/>
    <col min="7" max="16384" width="9" style="319"/>
  </cols>
  <sheetData>
    <row r="1" ht="45" customHeight="1" spans="2:7">
      <c r="B1" s="322" t="s">
        <v>2236</v>
      </c>
      <c r="C1" s="322"/>
      <c r="D1" s="322"/>
      <c r="E1" s="322"/>
      <c r="F1" s="323"/>
      <c r="G1" s="324"/>
    </row>
    <row r="2" s="315" customFormat="1" ht="20.1" customHeight="1" spans="2:6">
      <c r="B2" s="325" t="s">
        <v>2237</v>
      </c>
      <c r="C2" s="325"/>
      <c r="D2" s="325"/>
      <c r="E2" s="326" t="s">
        <v>2</v>
      </c>
      <c r="F2" s="327"/>
    </row>
    <row r="3" s="316" customFormat="1" ht="45" customHeight="1" spans="1:7">
      <c r="A3" s="151" t="s">
        <v>3</v>
      </c>
      <c r="B3" s="328" t="s">
        <v>4</v>
      </c>
      <c r="C3" s="151" t="s">
        <v>1636</v>
      </c>
      <c r="D3" s="151" t="s">
        <v>1637</v>
      </c>
      <c r="E3" s="152" t="s">
        <v>1638</v>
      </c>
      <c r="F3" s="329" t="s">
        <v>8</v>
      </c>
      <c r="G3" s="316" t="s">
        <v>143</v>
      </c>
    </row>
    <row r="4" ht="36" customHeight="1" spans="1:7">
      <c r="A4" s="330">
        <v>207</v>
      </c>
      <c r="B4" s="331" t="s">
        <v>1237</v>
      </c>
      <c r="C4" s="332">
        <f>SUM(C5,C11,C17)</f>
        <v>0</v>
      </c>
      <c r="D4" s="332">
        <f>SUM(D5,D11,D17)</f>
        <v>5</v>
      </c>
      <c r="E4" s="333" t="str">
        <f t="shared" ref="E4:E67" si="0">IF(C4&lt;&gt;0,D4/C4-1,"")</f>
        <v/>
      </c>
      <c r="F4" s="334" t="str">
        <f t="shared" ref="F4:F67" si="1">IF(LEN(A4)=3,"是",IF(B4&lt;&gt;"",IF(SUM(C4:D4)&lt;&gt;0,"是","否"),"是"))</f>
        <v>是</v>
      </c>
      <c r="G4" s="319" t="str">
        <f t="shared" ref="G4:G67" si="2">IF(LEN(A4)=3,"类",IF(LEN(A4)=5,"款","项"))</f>
        <v>类</v>
      </c>
    </row>
    <row r="5" ht="36" customHeight="1" spans="1:7">
      <c r="A5" s="335">
        <v>20707</v>
      </c>
      <c r="B5" s="336" t="s">
        <v>1238</v>
      </c>
      <c r="C5" s="337">
        <f>SUM(C6:C10)</f>
        <v>0</v>
      </c>
      <c r="D5" s="337">
        <f>SUM(D6:D10)</f>
        <v>5</v>
      </c>
      <c r="E5" s="338" t="str">
        <f t="shared" si="0"/>
        <v/>
      </c>
      <c r="F5" s="334" t="str">
        <f t="shared" si="1"/>
        <v>是</v>
      </c>
      <c r="G5" s="319" t="str">
        <f t="shared" si="2"/>
        <v>款</v>
      </c>
    </row>
    <row r="6" ht="36" customHeight="1" spans="1:7">
      <c r="A6" s="339">
        <v>2070701</v>
      </c>
      <c r="B6" s="336" t="s">
        <v>2022</v>
      </c>
      <c r="C6" s="340">
        <v>0</v>
      </c>
      <c r="D6" s="340">
        <v>5</v>
      </c>
      <c r="E6" s="338" t="str">
        <f t="shared" si="0"/>
        <v/>
      </c>
      <c r="F6" s="334" t="str">
        <f t="shared" si="1"/>
        <v>是</v>
      </c>
      <c r="G6" s="319" t="str">
        <f t="shared" si="2"/>
        <v>项</v>
      </c>
    </row>
    <row r="7" ht="36" hidden="1" customHeight="1" spans="1:7">
      <c r="A7" s="341">
        <v>2070702</v>
      </c>
      <c r="B7" s="336" t="s">
        <v>2023</v>
      </c>
      <c r="C7" s="340">
        <v>0</v>
      </c>
      <c r="D7" s="340">
        <v>0</v>
      </c>
      <c r="E7" s="338" t="str">
        <f t="shared" si="0"/>
        <v/>
      </c>
      <c r="F7" s="334" t="str">
        <f t="shared" si="1"/>
        <v>否</v>
      </c>
      <c r="G7" s="319" t="str">
        <f t="shared" si="2"/>
        <v>项</v>
      </c>
    </row>
    <row r="8" ht="36" hidden="1" customHeight="1" spans="1:7">
      <c r="A8" s="342">
        <v>2070703</v>
      </c>
      <c r="B8" s="343" t="s">
        <v>2024</v>
      </c>
      <c r="C8" s="340">
        <v>0</v>
      </c>
      <c r="D8" s="340">
        <v>0</v>
      </c>
      <c r="E8" s="344" t="str">
        <f t="shared" si="0"/>
        <v/>
      </c>
      <c r="F8" s="334" t="str">
        <f t="shared" si="1"/>
        <v>否</v>
      </c>
      <c r="G8" s="319" t="str">
        <f t="shared" si="2"/>
        <v>项</v>
      </c>
    </row>
    <row r="9" s="317" customFormat="1" ht="36" hidden="1" customHeight="1" spans="1:7">
      <c r="A9" s="342">
        <v>2070704</v>
      </c>
      <c r="B9" s="343" t="s">
        <v>1242</v>
      </c>
      <c r="C9" s="340">
        <v>0</v>
      </c>
      <c r="D9" s="340">
        <v>0</v>
      </c>
      <c r="E9" s="338" t="str">
        <f t="shared" si="0"/>
        <v/>
      </c>
      <c r="F9" s="345" t="str">
        <f t="shared" si="1"/>
        <v>否</v>
      </c>
      <c r="G9" s="317" t="str">
        <f t="shared" si="2"/>
        <v>项</v>
      </c>
    </row>
    <row r="10" ht="36" hidden="1" customHeight="1" spans="1:7">
      <c r="A10" s="342">
        <v>2070799</v>
      </c>
      <c r="B10" s="343" t="s">
        <v>2025</v>
      </c>
      <c r="C10" s="340">
        <v>0</v>
      </c>
      <c r="D10" s="340">
        <v>0</v>
      </c>
      <c r="E10" s="338" t="str">
        <f t="shared" si="0"/>
        <v/>
      </c>
      <c r="F10" s="334" t="str">
        <f t="shared" si="1"/>
        <v>否</v>
      </c>
      <c r="G10" s="319" t="str">
        <f t="shared" si="2"/>
        <v>项</v>
      </c>
    </row>
    <row r="11" ht="36" hidden="1" customHeight="1" spans="1:7">
      <c r="A11" s="342">
        <v>20709</v>
      </c>
      <c r="B11" s="343" t="s">
        <v>1244</v>
      </c>
      <c r="C11" s="337">
        <f>SUM(C12:C16)</f>
        <v>0</v>
      </c>
      <c r="D11" s="337">
        <f>SUM(D12:D16)</f>
        <v>0</v>
      </c>
      <c r="E11" s="338" t="str">
        <f t="shared" si="0"/>
        <v/>
      </c>
      <c r="F11" s="334" t="str">
        <f t="shared" si="1"/>
        <v>否</v>
      </c>
      <c r="G11" s="319" t="str">
        <f t="shared" si="2"/>
        <v>款</v>
      </c>
    </row>
    <row r="12" s="317" customFormat="1" ht="36" hidden="1" customHeight="1" spans="1:7">
      <c r="A12" s="342">
        <v>2070901</v>
      </c>
      <c r="B12" s="343" t="s">
        <v>2026</v>
      </c>
      <c r="C12" s="340">
        <v>0</v>
      </c>
      <c r="D12" s="340">
        <v>0</v>
      </c>
      <c r="E12" s="338" t="str">
        <f t="shared" si="0"/>
        <v/>
      </c>
      <c r="F12" s="345" t="str">
        <f t="shared" si="1"/>
        <v>否</v>
      </c>
      <c r="G12" s="317" t="str">
        <f t="shared" si="2"/>
        <v>项</v>
      </c>
    </row>
    <row r="13" ht="36" hidden="1" customHeight="1" spans="1:7">
      <c r="A13" s="342">
        <v>2070902</v>
      </c>
      <c r="B13" s="343" t="s">
        <v>2027</v>
      </c>
      <c r="C13" s="340">
        <v>0</v>
      </c>
      <c r="D13" s="340">
        <v>0</v>
      </c>
      <c r="E13" s="338" t="str">
        <f t="shared" si="0"/>
        <v/>
      </c>
      <c r="F13" s="334" t="str">
        <f t="shared" si="1"/>
        <v>否</v>
      </c>
      <c r="G13" s="319" t="str">
        <f t="shared" si="2"/>
        <v>项</v>
      </c>
    </row>
    <row r="14" s="317" customFormat="1" ht="36" hidden="1" customHeight="1" spans="1:7">
      <c r="A14" s="342">
        <v>2070903</v>
      </c>
      <c r="B14" s="343" t="s">
        <v>2028</v>
      </c>
      <c r="C14" s="340">
        <v>0</v>
      </c>
      <c r="D14" s="340">
        <v>0</v>
      </c>
      <c r="E14" s="338" t="str">
        <f t="shared" si="0"/>
        <v/>
      </c>
      <c r="F14" s="345" t="str">
        <f t="shared" si="1"/>
        <v>否</v>
      </c>
      <c r="G14" s="317" t="str">
        <f t="shared" si="2"/>
        <v>项</v>
      </c>
    </row>
    <row r="15" ht="36" hidden="1" customHeight="1" spans="1:7">
      <c r="A15" s="342">
        <v>2070904</v>
      </c>
      <c r="B15" s="343" t="s">
        <v>2029</v>
      </c>
      <c r="C15" s="340">
        <v>0</v>
      </c>
      <c r="D15" s="340">
        <v>0</v>
      </c>
      <c r="E15" s="338" t="str">
        <f t="shared" si="0"/>
        <v/>
      </c>
      <c r="F15" s="334" t="str">
        <f t="shared" si="1"/>
        <v>否</v>
      </c>
      <c r="G15" s="319" t="str">
        <f t="shared" si="2"/>
        <v>项</v>
      </c>
    </row>
    <row r="16" ht="36" hidden="1" customHeight="1" spans="1:7">
      <c r="A16" s="342">
        <v>2070999</v>
      </c>
      <c r="B16" s="343" t="s">
        <v>2030</v>
      </c>
      <c r="C16" s="340">
        <v>0</v>
      </c>
      <c r="D16" s="340">
        <v>0</v>
      </c>
      <c r="E16" s="338" t="str">
        <f t="shared" si="0"/>
        <v/>
      </c>
      <c r="F16" s="334" t="str">
        <f t="shared" si="1"/>
        <v>否</v>
      </c>
      <c r="G16" s="319" t="str">
        <f t="shared" si="2"/>
        <v>项</v>
      </c>
    </row>
    <row r="17" s="317" customFormat="1" ht="36" hidden="1" customHeight="1" spans="1:7">
      <c r="A17" s="342">
        <v>20710</v>
      </c>
      <c r="B17" s="343" t="s">
        <v>1250</v>
      </c>
      <c r="C17" s="337">
        <f>SUM(C18:C19)</f>
        <v>0</v>
      </c>
      <c r="D17" s="337">
        <f>SUM(D18:D19)</f>
        <v>0</v>
      </c>
      <c r="E17" s="338" t="str">
        <f t="shared" si="0"/>
        <v/>
      </c>
      <c r="F17" s="345" t="str">
        <f t="shared" si="1"/>
        <v>否</v>
      </c>
      <c r="G17" s="317" t="str">
        <f t="shared" si="2"/>
        <v>款</v>
      </c>
    </row>
    <row r="18" s="317" customFormat="1" ht="36" hidden="1" customHeight="1" spans="1:7">
      <c r="A18" s="342">
        <v>2071001</v>
      </c>
      <c r="B18" s="343" t="s">
        <v>2031</v>
      </c>
      <c r="C18" s="340">
        <v>0</v>
      </c>
      <c r="D18" s="340">
        <v>0</v>
      </c>
      <c r="E18" s="338" t="str">
        <f t="shared" si="0"/>
        <v/>
      </c>
      <c r="F18" s="345" t="str">
        <f t="shared" si="1"/>
        <v>否</v>
      </c>
      <c r="G18" s="317" t="str">
        <f t="shared" si="2"/>
        <v>项</v>
      </c>
    </row>
    <row r="19" s="317" customFormat="1" ht="36" hidden="1" customHeight="1" spans="1:7">
      <c r="A19" s="346">
        <v>2071099</v>
      </c>
      <c r="B19" s="347" t="s">
        <v>2032</v>
      </c>
      <c r="C19" s="340">
        <v>0</v>
      </c>
      <c r="D19" s="340">
        <v>0</v>
      </c>
      <c r="E19" s="348" t="str">
        <f t="shared" si="0"/>
        <v/>
      </c>
      <c r="F19" s="345" t="str">
        <f t="shared" si="1"/>
        <v>否</v>
      </c>
      <c r="G19" s="317" t="str">
        <f t="shared" si="2"/>
        <v>项</v>
      </c>
    </row>
    <row r="20" ht="36" customHeight="1" spans="1:7">
      <c r="A20" s="349">
        <v>211</v>
      </c>
      <c r="B20" s="331" t="s">
        <v>2033</v>
      </c>
      <c r="C20" s="332">
        <f>SUM(C21,C26)</f>
        <v>0</v>
      </c>
      <c r="D20" s="332">
        <f>SUM(D21,D26)</f>
        <v>0</v>
      </c>
      <c r="E20" s="333" t="str">
        <f t="shared" si="0"/>
        <v/>
      </c>
      <c r="F20" s="334" t="str">
        <f t="shared" si="1"/>
        <v>是</v>
      </c>
      <c r="G20" s="319" t="str">
        <f t="shared" si="2"/>
        <v>类</v>
      </c>
    </row>
    <row r="21" ht="36" hidden="1" customHeight="1" spans="1:7">
      <c r="A21" s="342">
        <v>21160</v>
      </c>
      <c r="B21" s="343" t="s">
        <v>2034</v>
      </c>
      <c r="C21" s="337">
        <f>SUM(C22:C25)</f>
        <v>0</v>
      </c>
      <c r="D21" s="337">
        <f>SUM(D22:D25)</f>
        <v>0</v>
      </c>
      <c r="E21" s="344" t="str">
        <f t="shared" si="0"/>
        <v/>
      </c>
      <c r="F21" s="334" t="str">
        <f t="shared" si="1"/>
        <v>否</v>
      </c>
      <c r="G21" s="319" t="str">
        <f t="shared" si="2"/>
        <v>款</v>
      </c>
    </row>
    <row r="22" ht="36" hidden="1" customHeight="1" spans="1:7">
      <c r="A22" s="342">
        <v>2116001</v>
      </c>
      <c r="B22" s="343" t="s">
        <v>2035</v>
      </c>
      <c r="C22" s="337">
        <f>SUM(C23:C30)</f>
        <v>0</v>
      </c>
      <c r="D22" s="337">
        <f>SUM(D23:D30)</f>
        <v>0</v>
      </c>
      <c r="E22" s="338" t="str">
        <f t="shared" si="0"/>
        <v/>
      </c>
      <c r="F22" s="345" t="str">
        <f t="shared" si="1"/>
        <v>否</v>
      </c>
      <c r="G22" s="317" t="str">
        <f t="shared" si="2"/>
        <v>项</v>
      </c>
    </row>
    <row r="23" ht="36" hidden="1" customHeight="1" spans="1:7">
      <c r="A23" s="342">
        <v>2116002</v>
      </c>
      <c r="B23" s="343" t="s">
        <v>2036</v>
      </c>
      <c r="C23" s="340">
        <v>0</v>
      </c>
      <c r="D23" s="340">
        <v>0</v>
      </c>
      <c r="E23" s="338" t="str">
        <f t="shared" si="0"/>
        <v/>
      </c>
      <c r="F23" s="345" t="str">
        <f t="shared" si="1"/>
        <v>否</v>
      </c>
      <c r="G23" s="317" t="str">
        <f t="shared" si="2"/>
        <v>项</v>
      </c>
    </row>
    <row r="24" ht="36" hidden="1" customHeight="1" spans="1:7">
      <c r="A24" s="342">
        <v>2116003</v>
      </c>
      <c r="B24" s="343" t="s">
        <v>2037</v>
      </c>
      <c r="C24" s="340">
        <v>0</v>
      </c>
      <c r="D24" s="340">
        <v>0</v>
      </c>
      <c r="E24" s="338" t="str">
        <f t="shared" si="0"/>
        <v/>
      </c>
      <c r="F24" s="345" t="str">
        <f t="shared" si="1"/>
        <v>否</v>
      </c>
      <c r="G24" s="317" t="str">
        <f t="shared" si="2"/>
        <v>项</v>
      </c>
    </row>
    <row r="25" ht="36" hidden="1" customHeight="1" spans="1:7">
      <c r="A25" s="342">
        <v>2116099</v>
      </c>
      <c r="B25" s="343" t="s">
        <v>2038</v>
      </c>
      <c r="C25" s="340">
        <v>0</v>
      </c>
      <c r="D25" s="340">
        <v>0</v>
      </c>
      <c r="E25" s="338" t="str">
        <f t="shared" si="0"/>
        <v/>
      </c>
      <c r="F25" s="345" t="str">
        <f t="shared" si="1"/>
        <v>否</v>
      </c>
      <c r="G25" s="317" t="str">
        <f t="shared" si="2"/>
        <v>项</v>
      </c>
    </row>
    <row r="26" s="317" customFormat="1" ht="36" hidden="1" customHeight="1" spans="1:7">
      <c r="A26" s="342">
        <v>21161</v>
      </c>
      <c r="B26" s="343" t="s">
        <v>2039</v>
      </c>
      <c r="C26" s="337">
        <f>SUM(C27:C30)</f>
        <v>0</v>
      </c>
      <c r="D26" s="337">
        <f>SUM(D27:D30)</f>
        <v>0</v>
      </c>
      <c r="E26" s="338" t="str">
        <f t="shared" si="0"/>
        <v/>
      </c>
      <c r="F26" s="345" t="str">
        <f t="shared" si="1"/>
        <v>否</v>
      </c>
      <c r="G26" s="317" t="str">
        <f t="shared" si="2"/>
        <v>款</v>
      </c>
    </row>
    <row r="27" ht="36" hidden="1" customHeight="1" spans="1:7">
      <c r="A27" s="342">
        <v>2116101</v>
      </c>
      <c r="B27" s="343" t="s">
        <v>2040</v>
      </c>
      <c r="C27" s="340">
        <v>0</v>
      </c>
      <c r="D27" s="340">
        <v>0</v>
      </c>
      <c r="E27" s="338" t="str">
        <f t="shared" si="0"/>
        <v/>
      </c>
      <c r="F27" s="334" t="str">
        <f t="shared" si="1"/>
        <v>否</v>
      </c>
      <c r="G27" s="319" t="str">
        <f t="shared" si="2"/>
        <v>项</v>
      </c>
    </row>
    <row r="28" ht="36" hidden="1" customHeight="1" spans="1:7">
      <c r="A28" s="342">
        <v>2116102</v>
      </c>
      <c r="B28" s="343" t="s">
        <v>2041</v>
      </c>
      <c r="C28" s="340">
        <v>0</v>
      </c>
      <c r="D28" s="340">
        <v>0</v>
      </c>
      <c r="E28" s="338" t="str">
        <f t="shared" si="0"/>
        <v/>
      </c>
      <c r="F28" s="334" t="str">
        <f t="shared" si="1"/>
        <v>否</v>
      </c>
      <c r="G28" s="319" t="str">
        <f t="shared" si="2"/>
        <v>项</v>
      </c>
    </row>
    <row r="29" s="318" customFormat="1" ht="36" hidden="1" customHeight="1" spans="1:7">
      <c r="A29" s="342">
        <v>2116103</v>
      </c>
      <c r="B29" s="343" t="s">
        <v>2042</v>
      </c>
      <c r="C29" s="340">
        <v>0</v>
      </c>
      <c r="D29" s="340">
        <v>0</v>
      </c>
      <c r="E29" s="338" t="str">
        <f t="shared" si="0"/>
        <v/>
      </c>
      <c r="F29" s="334" t="str">
        <f t="shared" si="1"/>
        <v>否</v>
      </c>
      <c r="G29" s="319" t="str">
        <f t="shared" si="2"/>
        <v>项</v>
      </c>
    </row>
    <row r="30" s="317" customFormat="1" ht="36" hidden="1" customHeight="1" spans="1:7">
      <c r="A30" s="346">
        <v>2116104</v>
      </c>
      <c r="B30" s="347" t="s">
        <v>2043</v>
      </c>
      <c r="C30" s="340">
        <v>0</v>
      </c>
      <c r="D30" s="340">
        <v>0</v>
      </c>
      <c r="E30" s="348" t="str">
        <f t="shared" si="0"/>
        <v/>
      </c>
      <c r="F30" s="334" t="str">
        <f t="shared" si="1"/>
        <v>否</v>
      </c>
      <c r="G30" s="319" t="str">
        <f t="shared" si="2"/>
        <v>项</v>
      </c>
    </row>
    <row r="31" s="317" customFormat="1" ht="36" customHeight="1" spans="1:7">
      <c r="A31" s="349">
        <v>212</v>
      </c>
      <c r="B31" s="331" t="s">
        <v>2044</v>
      </c>
      <c r="C31" s="332">
        <f>SUM(C32,C47,C51,C52,C58,C62,C66,C70,C76,C79)</f>
        <v>11219</v>
      </c>
      <c r="D31" s="332">
        <f>SUM(D32,D47,D51,D52,D58,D62,D66,D70,D76,D79)</f>
        <v>37442</v>
      </c>
      <c r="E31" s="333">
        <f t="shared" si="0"/>
        <v>2.33737409751315</v>
      </c>
      <c r="F31" s="334" t="str">
        <f t="shared" si="1"/>
        <v>是</v>
      </c>
      <c r="G31" s="350" t="str">
        <f t="shared" si="2"/>
        <v>类</v>
      </c>
    </row>
    <row r="32" ht="36" customHeight="1" spans="1:7">
      <c r="A32" s="341">
        <v>21208</v>
      </c>
      <c r="B32" s="336" t="s">
        <v>2045</v>
      </c>
      <c r="C32" s="337">
        <f>SUM(C33:C46)</f>
        <v>10492</v>
      </c>
      <c r="D32" s="337">
        <f>SUM(D33:D46)</f>
        <v>36389</v>
      </c>
      <c r="E32" s="338">
        <f t="shared" si="0"/>
        <v>2.46826153259626</v>
      </c>
      <c r="F32" s="334" t="str">
        <f t="shared" si="1"/>
        <v>是</v>
      </c>
      <c r="G32" s="319" t="str">
        <f t="shared" si="2"/>
        <v>款</v>
      </c>
    </row>
    <row r="33" ht="36" customHeight="1" spans="1:7">
      <c r="A33" s="341">
        <v>2120801</v>
      </c>
      <c r="B33" s="336" t="s">
        <v>2046</v>
      </c>
      <c r="C33" s="340">
        <v>2762</v>
      </c>
      <c r="D33" s="340">
        <v>14363</v>
      </c>
      <c r="E33" s="338">
        <f t="shared" si="0"/>
        <v>4.20021723388849</v>
      </c>
      <c r="F33" s="334" t="str">
        <f t="shared" si="1"/>
        <v>是</v>
      </c>
      <c r="G33" s="319" t="str">
        <f t="shared" si="2"/>
        <v>项</v>
      </c>
    </row>
    <row r="34" s="317" customFormat="1" ht="36" customHeight="1" spans="1:7">
      <c r="A34" s="341">
        <v>2120802</v>
      </c>
      <c r="B34" s="336" t="s">
        <v>2047</v>
      </c>
      <c r="C34" s="340">
        <v>3392</v>
      </c>
      <c r="D34" s="340">
        <v>16171</v>
      </c>
      <c r="E34" s="338">
        <f t="shared" si="0"/>
        <v>3.76739386792453</v>
      </c>
      <c r="F34" s="334" t="str">
        <f t="shared" si="1"/>
        <v>是</v>
      </c>
      <c r="G34" s="319" t="str">
        <f t="shared" si="2"/>
        <v>项</v>
      </c>
    </row>
    <row r="35" s="317" customFormat="1" ht="36" customHeight="1" spans="1:7">
      <c r="A35" s="341">
        <v>2120803</v>
      </c>
      <c r="B35" s="336" t="s">
        <v>2048</v>
      </c>
      <c r="C35" s="340">
        <v>138</v>
      </c>
      <c r="D35" s="340">
        <v>245</v>
      </c>
      <c r="E35" s="338">
        <f t="shared" si="0"/>
        <v>0.77536231884058</v>
      </c>
      <c r="F35" s="334" t="str">
        <f t="shared" si="1"/>
        <v>是</v>
      </c>
      <c r="G35" s="319" t="str">
        <f t="shared" si="2"/>
        <v>项</v>
      </c>
    </row>
    <row r="36" s="317" customFormat="1" ht="36" customHeight="1" spans="1:7">
      <c r="A36" s="341">
        <v>2120804</v>
      </c>
      <c r="B36" s="336" t="s">
        <v>2049</v>
      </c>
      <c r="C36" s="340">
        <v>1846</v>
      </c>
      <c r="D36" s="340">
        <v>1602</v>
      </c>
      <c r="E36" s="338">
        <f t="shared" si="0"/>
        <v>-0.132177681473456</v>
      </c>
      <c r="F36" s="334" t="str">
        <f t="shared" si="1"/>
        <v>是</v>
      </c>
      <c r="G36" s="319" t="str">
        <f t="shared" si="2"/>
        <v>项</v>
      </c>
    </row>
    <row r="37" s="318" customFormat="1" ht="36" hidden="1" customHeight="1" spans="1:7">
      <c r="A37" s="346">
        <v>2120805</v>
      </c>
      <c r="B37" s="347" t="s">
        <v>2050</v>
      </c>
      <c r="C37" s="340">
        <v>0</v>
      </c>
      <c r="D37" s="340">
        <v>0</v>
      </c>
      <c r="E37" s="351" t="str">
        <f t="shared" si="0"/>
        <v/>
      </c>
      <c r="F37" s="334" t="str">
        <f t="shared" si="1"/>
        <v>否</v>
      </c>
      <c r="G37" s="319" t="str">
        <f t="shared" si="2"/>
        <v>项</v>
      </c>
    </row>
    <row r="38" s="317" customFormat="1" ht="36" customHeight="1" spans="1:7">
      <c r="A38" s="341">
        <v>2120806</v>
      </c>
      <c r="B38" s="336" t="s">
        <v>2051</v>
      </c>
      <c r="C38" s="340">
        <v>200</v>
      </c>
      <c r="D38" s="340">
        <v>474</v>
      </c>
      <c r="E38" s="338">
        <f t="shared" si="0"/>
        <v>1.37</v>
      </c>
      <c r="F38" s="334" t="str">
        <f t="shared" si="1"/>
        <v>是</v>
      </c>
      <c r="G38" s="319" t="str">
        <f t="shared" si="2"/>
        <v>项</v>
      </c>
    </row>
    <row r="39" ht="36" customHeight="1" spans="1:7">
      <c r="A39" s="341">
        <v>2120807</v>
      </c>
      <c r="B39" s="336" t="s">
        <v>2052</v>
      </c>
      <c r="C39" s="340">
        <v>202</v>
      </c>
      <c r="D39" s="340">
        <v>324</v>
      </c>
      <c r="E39" s="338">
        <f t="shared" si="0"/>
        <v>0.603960396039604</v>
      </c>
      <c r="F39" s="334" t="str">
        <f t="shared" si="1"/>
        <v>是</v>
      </c>
      <c r="G39" s="319" t="str">
        <f t="shared" si="2"/>
        <v>项</v>
      </c>
    </row>
    <row r="40" ht="36" hidden="1" customHeight="1" spans="1:7">
      <c r="A40" s="342">
        <v>2120809</v>
      </c>
      <c r="B40" s="347" t="s">
        <v>2053</v>
      </c>
      <c r="C40" s="352">
        <v>0</v>
      </c>
      <c r="D40" s="352">
        <v>0</v>
      </c>
      <c r="E40" s="351" t="str">
        <f t="shared" si="0"/>
        <v/>
      </c>
      <c r="F40" s="334" t="str">
        <f t="shared" si="1"/>
        <v>否</v>
      </c>
      <c r="G40" s="319" t="str">
        <f t="shared" si="2"/>
        <v>项</v>
      </c>
    </row>
    <row r="41" ht="36" customHeight="1" spans="1:7">
      <c r="A41" s="353">
        <v>2120810</v>
      </c>
      <c r="B41" s="336" t="s">
        <v>2054</v>
      </c>
      <c r="C41" s="340">
        <v>0</v>
      </c>
      <c r="D41" s="340">
        <v>392</v>
      </c>
      <c r="E41" s="338" t="str">
        <f t="shared" si="0"/>
        <v/>
      </c>
      <c r="F41" s="334" t="str">
        <f t="shared" si="1"/>
        <v>是</v>
      </c>
      <c r="G41" s="319" t="str">
        <f t="shared" si="2"/>
        <v>项</v>
      </c>
    </row>
    <row r="42" ht="36" customHeight="1" spans="1:7">
      <c r="A42" s="339">
        <v>2120811</v>
      </c>
      <c r="B42" s="336" t="s">
        <v>2055</v>
      </c>
      <c r="C42" s="340">
        <v>209</v>
      </c>
      <c r="D42" s="340">
        <v>333</v>
      </c>
      <c r="E42" s="338">
        <f t="shared" si="0"/>
        <v>0.593301435406699</v>
      </c>
      <c r="F42" s="334" t="str">
        <f t="shared" si="1"/>
        <v>是</v>
      </c>
      <c r="G42" s="319" t="str">
        <f t="shared" si="2"/>
        <v>项</v>
      </c>
    </row>
    <row r="43" ht="36" hidden="1" customHeight="1" spans="1:7">
      <c r="A43" s="341">
        <v>2120813</v>
      </c>
      <c r="B43" s="336" t="s">
        <v>2056</v>
      </c>
      <c r="C43" s="340"/>
      <c r="D43" s="340">
        <v>0</v>
      </c>
      <c r="E43" s="338" t="str">
        <f t="shared" si="0"/>
        <v/>
      </c>
      <c r="F43" s="334" t="str">
        <f t="shared" si="1"/>
        <v>否</v>
      </c>
      <c r="G43" s="319" t="str">
        <f t="shared" si="2"/>
        <v>项</v>
      </c>
    </row>
    <row r="44" ht="36" customHeight="1" spans="1:7">
      <c r="A44" s="341">
        <v>2120814</v>
      </c>
      <c r="B44" s="336" t="s">
        <v>2057</v>
      </c>
      <c r="C44" s="340">
        <v>299</v>
      </c>
      <c r="D44" s="340">
        <v>1694</v>
      </c>
      <c r="E44" s="338">
        <f t="shared" si="0"/>
        <v>4.66555183946488</v>
      </c>
      <c r="F44" s="334" t="str">
        <f t="shared" si="1"/>
        <v>是</v>
      </c>
      <c r="G44" s="319" t="str">
        <f t="shared" si="2"/>
        <v>项</v>
      </c>
    </row>
    <row r="45" ht="36" customHeight="1" spans="1:7">
      <c r="A45" s="341">
        <v>2120816</v>
      </c>
      <c r="B45" s="336" t="s">
        <v>2058</v>
      </c>
      <c r="C45" s="340">
        <v>60</v>
      </c>
      <c r="D45" s="340">
        <v>292</v>
      </c>
      <c r="E45" s="338">
        <f t="shared" si="0"/>
        <v>3.86666666666667</v>
      </c>
      <c r="F45" s="334" t="str">
        <f t="shared" si="1"/>
        <v>是</v>
      </c>
      <c r="G45" s="319" t="str">
        <f t="shared" si="2"/>
        <v>项</v>
      </c>
    </row>
    <row r="46" ht="36" customHeight="1" spans="1:7">
      <c r="A46" s="341">
        <v>2120899</v>
      </c>
      <c r="B46" s="336" t="s">
        <v>2059</v>
      </c>
      <c r="C46" s="340">
        <v>1384</v>
      </c>
      <c r="D46" s="340">
        <v>499</v>
      </c>
      <c r="E46" s="338">
        <f t="shared" si="0"/>
        <v>-0.639450867052023</v>
      </c>
      <c r="F46" s="334" t="str">
        <f t="shared" si="1"/>
        <v>是</v>
      </c>
      <c r="G46" s="319" t="str">
        <f t="shared" si="2"/>
        <v>项</v>
      </c>
    </row>
    <row r="47" ht="36" hidden="1" customHeight="1" spans="1:7">
      <c r="A47" s="341">
        <v>21210</v>
      </c>
      <c r="B47" s="336" t="s">
        <v>2060</v>
      </c>
      <c r="C47" s="337">
        <f>SUM(C48:C50)</f>
        <v>0</v>
      </c>
      <c r="D47" s="337">
        <f>SUM(D48:D50)</f>
        <v>0</v>
      </c>
      <c r="E47" s="338" t="str">
        <f t="shared" si="0"/>
        <v/>
      </c>
      <c r="F47" s="334" t="str">
        <f t="shared" si="1"/>
        <v>否</v>
      </c>
      <c r="G47" s="319" t="str">
        <f t="shared" si="2"/>
        <v>款</v>
      </c>
    </row>
    <row r="48" ht="36" hidden="1" customHeight="1" spans="1:7">
      <c r="A48" s="346">
        <v>2121001</v>
      </c>
      <c r="B48" s="347" t="s">
        <v>2046</v>
      </c>
      <c r="C48" s="340">
        <v>0</v>
      </c>
      <c r="D48" s="340">
        <v>0</v>
      </c>
      <c r="E48" s="351" t="str">
        <f t="shared" si="0"/>
        <v/>
      </c>
      <c r="F48" s="334" t="str">
        <f t="shared" si="1"/>
        <v>否</v>
      </c>
      <c r="G48" s="319" t="str">
        <f t="shared" si="2"/>
        <v>项</v>
      </c>
    </row>
    <row r="49" ht="36" hidden="1" customHeight="1" spans="1:7">
      <c r="A49" s="341">
        <v>2121002</v>
      </c>
      <c r="B49" s="336" t="s">
        <v>2047</v>
      </c>
      <c r="C49" s="340">
        <v>0</v>
      </c>
      <c r="D49" s="340">
        <v>0</v>
      </c>
      <c r="E49" s="338" t="str">
        <f t="shared" si="0"/>
        <v/>
      </c>
      <c r="F49" s="334" t="str">
        <f t="shared" si="1"/>
        <v>否</v>
      </c>
      <c r="G49" s="319" t="str">
        <f t="shared" si="2"/>
        <v>项</v>
      </c>
    </row>
    <row r="50" ht="36" hidden="1" customHeight="1" spans="1:7">
      <c r="A50" s="346">
        <v>2121099</v>
      </c>
      <c r="B50" s="347" t="s">
        <v>2061</v>
      </c>
      <c r="C50" s="340">
        <v>0</v>
      </c>
      <c r="D50" s="340">
        <v>0</v>
      </c>
      <c r="E50" s="351" t="str">
        <f t="shared" si="0"/>
        <v/>
      </c>
      <c r="F50" s="334" t="str">
        <f t="shared" si="1"/>
        <v>否</v>
      </c>
      <c r="G50" s="319" t="str">
        <f t="shared" si="2"/>
        <v>项</v>
      </c>
    </row>
    <row r="51" ht="36" hidden="1" customHeight="1" spans="1:7">
      <c r="A51" s="341">
        <v>21211</v>
      </c>
      <c r="B51" s="336" t="s">
        <v>2062</v>
      </c>
      <c r="C51" s="340">
        <v>0</v>
      </c>
      <c r="D51" s="340">
        <v>0</v>
      </c>
      <c r="E51" s="338" t="str">
        <f t="shared" si="0"/>
        <v/>
      </c>
      <c r="F51" s="334" t="str">
        <f t="shared" si="1"/>
        <v>否</v>
      </c>
      <c r="G51" s="319" t="str">
        <f t="shared" si="2"/>
        <v>款</v>
      </c>
    </row>
    <row r="52" ht="36" customHeight="1" spans="1:7">
      <c r="A52" s="335">
        <v>21213</v>
      </c>
      <c r="B52" s="336" t="s">
        <v>2063</v>
      </c>
      <c r="C52" s="337">
        <f>SUM(C53:C57)</f>
        <v>70</v>
      </c>
      <c r="D52" s="337">
        <f>SUM(D53:D57)</f>
        <v>200</v>
      </c>
      <c r="E52" s="338">
        <f t="shared" si="0"/>
        <v>1.85714285714286</v>
      </c>
      <c r="F52" s="334" t="str">
        <f t="shared" si="1"/>
        <v>是</v>
      </c>
      <c r="G52" s="319" t="str">
        <f t="shared" si="2"/>
        <v>款</v>
      </c>
    </row>
    <row r="53" ht="36" hidden="1" customHeight="1" spans="1:7">
      <c r="A53" s="339">
        <v>2121301</v>
      </c>
      <c r="B53" s="336" t="s">
        <v>2064</v>
      </c>
      <c r="C53" s="340">
        <v>0</v>
      </c>
      <c r="D53" s="340">
        <v>0</v>
      </c>
      <c r="E53" s="351" t="str">
        <f t="shared" si="0"/>
        <v/>
      </c>
      <c r="F53" s="334" t="str">
        <f t="shared" si="1"/>
        <v>否</v>
      </c>
      <c r="G53" s="319" t="str">
        <f t="shared" si="2"/>
        <v>项</v>
      </c>
    </row>
    <row r="54" ht="36" customHeight="1" spans="1:7">
      <c r="A54" s="335">
        <v>2121302</v>
      </c>
      <c r="B54" s="336" t="s">
        <v>2065</v>
      </c>
      <c r="C54" s="340">
        <v>40</v>
      </c>
      <c r="D54" s="340">
        <v>100</v>
      </c>
      <c r="E54" s="338">
        <f t="shared" si="0"/>
        <v>1.5</v>
      </c>
      <c r="F54" s="334" t="str">
        <f t="shared" si="1"/>
        <v>是</v>
      </c>
      <c r="G54" s="319" t="str">
        <f t="shared" si="2"/>
        <v>项</v>
      </c>
    </row>
    <row r="55" ht="36" customHeight="1" spans="1:7">
      <c r="A55" s="353">
        <v>2121303</v>
      </c>
      <c r="B55" s="336" t="s">
        <v>2066</v>
      </c>
      <c r="C55" s="340">
        <v>30</v>
      </c>
      <c r="D55" s="340">
        <v>100</v>
      </c>
      <c r="E55" s="338">
        <f t="shared" si="0"/>
        <v>2.33333333333333</v>
      </c>
      <c r="F55" s="334" t="str">
        <f t="shared" si="1"/>
        <v>是</v>
      </c>
      <c r="G55" s="319" t="str">
        <f t="shared" si="2"/>
        <v>项</v>
      </c>
    </row>
    <row r="56" ht="36" hidden="1" customHeight="1" spans="1:7">
      <c r="A56" s="346">
        <v>2121304</v>
      </c>
      <c r="B56" s="347" t="s">
        <v>2067</v>
      </c>
      <c r="C56" s="340">
        <v>0</v>
      </c>
      <c r="D56" s="340">
        <v>0</v>
      </c>
      <c r="E56" s="348" t="str">
        <f t="shared" si="0"/>
        <v/>
      </c>
      <c r="F56" s="334" t="str">
        <f t="shared" si="1"/>
        <v>否</v>
      </c>
      <c r="G56" s="319" t="str">
        <f t="shared" si="2"/>
        <v>项</v>
      </c>
    </row>
    <row r="57" ht="36" hidden="1" customHeight="1" spans="1:7">
      <c r="A57" s="341">
        <v>2121399</v>
      </c>
      <c r="B57" s="336" t="s">
        <v>2068</v>
      </c>
      <c r="C57" s="340"/>
      <c r="D57" s="340"/>
      <c r="E57" s="338" t="str">
        <f t="shared" si="0"/>
        <v/>
      </c>
      <c r="F57" s="334" t="str">
        <f t="shared" si="1"/>
        <v>否</v>
      </c>
      <c r="G57" s="319" t="str">
        <f t="shared" si="2"/>
        <v>项</v>
      </c>
    </row>
    <row r="58" ht="36" customHeight="1" spans="1:7">
      <c r="A58" s="353">
        <v>21214</v>
      </c>
      <c r="B58" s="336" t="s">
        <v>2069</v>
      </c>
      <c r="C58" s="337">
        <f>SUM(C59:C61)</f>
        <v>657</v>
      </c>
      <c r="D58" s="337">
        <f>SUM(D59:D61)</f>
        <v>853</v>
      </c>
      <c r="E58" s="338">
        <f t="shared" si="0"/>
        <v>0.298325722983257</v>
      </c>
      <c r="F58" s="334" t="str">
        <f t="shared" si="1"/>
        <v>是</v>
      </c>
      <c r="G58" s="319" t="str">
        <f t="shared" si="2"/>
        <v>款</v>
      </c>
    </row>
    <row r="59" ht="36" customHeight="1" spans="1:7">
      <c r="A59" s="353">
        <v>2121401</v>
      </c>
      <c r="B59" s="336" t="s">
        <v>2070</v>
      </c>
      <c r="C59" s="340">
        <v>588</v>
      </c>
      <c r="D59" s="340">
        <v>803</v>
      </c>
      <c r="E59" s="338">
        <f t="shared" si="0"/>
        <v>0.365646258503401</v>
      </c>
      <c r="F59" s="334" t="str">
        <f t="shared" si="1"/>
        <v>是</v>
      </c>
      <c r="G59" s="319" t="str">
        <f t="shared" si="2"/>
        <v>项</v>
      </c>
    </row>
    <row r="60" ht="36" customHeight="1" spans="1:7">
      <c r="A60" s="353">
        <v>2121402</v>
      </c>
      <c r="B60" s="336" t="s">
        <v>2071</v>
      </c>
      <c r="C60" s="340">
        <v>69</v>
      </c>
      <c r="D60" s="340">
        <v>50</v>
      </c>
      <c r="E60" s="338">
        <f t="shared" si="0"/>
        <v>-0.27536231884058</v>
      </c>
      <c r="F60" s="334" t="str">
        <f t="shared" si="1"/>
        <v>是</v>
      </c>
      <c r="G60" s="319" t="str">
        <f t="shared" si="2"/>
        <v>项</v>
      </c>
    </row>
    <row r="61" ht="36" hidden="1" customHeight="1" spans="1:7">
      <c r="A61" s="342">
        <v>2121499</v>
      </c>
      <c r="B61" s="343" t="s">
        <v>2072</v>
      </c>
      <c r="C61" s="354"/>
      <c r="D61" s="354"/>
      <c r="E61" s="344" t="str">
        <f t="shared" si="0"/>
        <v/>
      </c>
      <c r="F61" s="334" t="str">
        <f t="shared" si="1"/>
        <v>否</v>
      </c>
      <c r="G61" s="319" t="str">
        <f t="shared" si="2"/>
        <v>项</v>
      </c>
    </row>
    <row r="62" ht="36" hidden="1" customHeight="1" spans="1:7">
      <c r="A62" s="342">
        <v>21215</v>
      </c>
      <c r="B62" s="343" t="s">
        <v>2073</v>
      </c>
      <c r="C62" s="337">
        <f>SUM(C63:C65)</f>
        <v>0</v>
      </c>
      <c r="D62" s="337">
        <f>SUM(D63:D65)</f>
        <v>0</v>
      </c>
      <c r="E62" s="338" t="str">
        <f t="shared" si="0"/>
        <v/>
      </c>
      <c r="F62" s="334" t="str">
        <f t="shared" si="1"/>
        <v>否</v>
      </c>
      <c r="G62" s="319" t="str">
        <f t="shared" si="2"/>
        <v>款</v>
      </c>
    </row>
    <row r="63" ht="36" hidden="1" customHeight="1" spans="1:7">
      <c r="A63" s="342">
        <v>2121501</v>
      </c>
      <c r="B63" s="343" t="s">
        <v>2046</v>
      </c>
      <c r="C63" s="340">
        <v>0</v>
      </c>
      <c r="D63" s="340">
        <v>0</v>
      </c>
      <c r="E63" s="338" t="str">
        <f t="shared" si="0"/>
        <v/>
      </c>
      <c r="F63" s="334" t="str">
        <f t="shared" si="1"/>
        <v>否</v>
      </c>
      <c r="G63" s="319" t="str">
        <f t="shared" si="2"/>
        <v>项</v>
      </c>
    </row>
    <row r="64" ht="36" hidden="1" customHeight="1" spans="1:7">
      <c r="A64" s="342">
        <v>2121502</v>
      </c>
      <c r="B64" s="343" t="s">
        <v>2047</v>
      </c>
      <c r="C64" s="340">
        <v>0</v>
      </c>
      <c r="D64" s="340">
        <v>0</v>
      </c>
      <c r="E64" s="338" t="str">
        <f t="shared" si="0"/>
        <v/>
      </c>
      <c r="F64" s="334" t="str">
        <f t="shared" si="1"/>
        <v>否</v>
      </c>
      <c r="G64" s="319" t="str">
        <f t="shared" si="2"/>
        <v>项</v>
      </c>
    </row>
    <row r="65" ht="36" hidden="1" customHeight="1" spans="1:7">
      <c r="A65" s="342">
        <v>2121599</v>
      </c>
      <c r="B65" s="343" t="s">
        <v>2074</v>
      </c>
      <c r="C65" s="340">
        <v>0</v>
      </c>
      <c r="D65" s="340">
        <v>0</v>
      </c>
      <c r="E65" s="338" t="str">
        <f t="shared" si="0"/>
        <v/>
      </c>
      <c r="F65" s="334" t="str">
        <f t="shared" si="1"/>
        <v>否</v>
      </c>
      <c r="G65" s="319" t="str">
        <f t="shared" si="2"/>
        <v>项</v>
      </c>
    </row>
    <row r="66" ht="36" hidden="1" customHeight="1" spans="1:7">
      <c r="A66" s="342">
        <v>21216</v>
      </c>
      <c r="B66" s="343" t="s">
        <v>2075</v>
      </c>
      <c r="C66" s="337">
        <f>SUM(C67:C69)</f>
        <v>0</v>
      </c>
      <c r="D66" s="337">
        <f>SUM(D67:D69)</f>
        <v>0</v>
      </c>
      <c r="E66" s="338" t="str">
        <f t="shared" si="0"/>
        <v/>
      </c>
      <c r="F66" s="334" t="str">
        <f t="shared" si="1"/>
        <v>否</v>
      </c>
      <c r="G66" s="319" t="str">
        <f t="shared" si="2"/>
        <v>款</v>
      </c>
    </row>
    <row r="67" ht="36" hidden="1" customHeight="1" spans="1:7">
      <c r="A67" s="342">
        <v>2121601</v>
      </c>
      <c r="B67" s="343" t="s">
        <v>2046</v>
      </c>
      <c r="C67" s="340">
        <v>0</v>
      </c>
      <c r="D67" s="340">
        <v>0</v>
      </c>
      <c r="E67" s="338" t="str">
        <f t="shared" si="0"/>
        <v/>
      </c>
      <c r="F67" s="334" t="str">
        <f t="shared" si="1"/>
        <v>否</v>
      </c>
      <c r="G67" s="319" t="str">
        <f t="shared" si="2"/>
        <v>项</v>
      </c>
    </row>
    <row r="68" ht="36" hidden="1" customHeight="1" spans="1:7">
      <c r="A68" s="342">
        <v>2121602</v>
      </c>
      <c r="B68" s="343" t="s">
        <v>2047</v>
      </c>
      <c r="C68" s="340">
        <v>0</v>
      </c>
      <c r="D68" s="340">
        <v>0</v>
      </c>
      <c r="E68" s="338" t="str">
        <f t="shared" ref="E68:E131" si="3">IF(C68&lt;&gt;0,D68/C68-1,"")</f>
        <v/>
      </c>
      <c r="F68" s="334" t="str">
        <f t="shared" ref="F68:F131" si="4">IF(LEN(A68)=3,"是",IF(B68&lt;&gt;"",IF(SUM(C68:D68)&lt;&gt;0,"是","否"),"是"))</f>
        <v>否</v>
      </c>
      <c r="G68" s="319" t="str">
        <f t="shared" ref="G68:G111" si="5">IF(LEN(A68)=3,"类",IF(LEN(A68)=5,"款","项"))</f>
        <v>项</v>
      </c>
    </row>
    <row r="69" ht="36" hidden="1" customHeight="1" spans="1:7">
      <c r="A69" s="342">
        <v>2121699</v>
      </c>
      <c r="B69" s="343" t="s">
        <v>2076</v>
      </c>
      <c r="C69" s="340">
        <v>0</v>
      </c>
      <c r="D69" s="340">
        <v>0</v>
      </c>
      <c r="E69" s="338" t="str">
        <f t="shared" si="3"/>
        <v/>
      </c>
      <c r="F69" s="345" t="str">
        <f t="shared" si="4"/>
        <v>否</v>
      </c>
      <c r="G69" s="317" t="str">
        <f t="shared" si="5"/>
        <v>项</v>
      </c>
    </row>
    <row r="70" ht="36" hidden="1" customHeight="1" spans="1:7">
      <c r="A70" s="342">
        <v>21217</v>
      </c>
      <c r="B70" s="343" t="s">
        <v>2077</v>
      </c>
      <c r="C70" s="337">
        <f>SUM(C71:C75)</f>
        <v>0</v>
      </c>
      <c r="D70" s="337">
        <f>SUM(D71:D75)</f>
        <v>0</v>
      </c>
      <c r="E70" s="338" t="str">
        <f t="shared" si="3"/>
        <v/>
      </c>
      <c r="F70" s="345" t="str">
        <f t="shared" si="4"/>
        <v>否</v>
      </c>
      <c r="G70" s="317" t="str">
        <f t="shared" si="5"/>
        <v>款</v>
      </c>
    </row>
    <row r="71" ht="36" hidden="1" customHeight="1" spans="1:7">
      <c r="A71" s="342">
        <v>2121701</v>
      </c>
      <c r="B71" s="343" t="s">
        <v>2064</v>
      </c>
      <c r="C71" s="340">
        <v>0</v>
      </c>
      <c r="D71" s="340">
        <v>0</v>
      </c>
      <c r="E71" s="338" t="str">
        <f t="shared" si="3"/>
        <v/>
      </c>
      <c r="F71" s="345" t="str">
        <f t="shared" si="4"/>
        <v>否</v>
      </c>
      <c r="G71" s="317" t="str">
        <f t="shared" si="5"/>
        <v>项</v>
      </c>
    </row>
    <row r="72" ht="36" hidden="1" customHeight="1" spans="1:7">
      <c r="A72" s="342">
        <v>2121702</v>
      </c>
      <c r="B72" s="343" t="s">
        <v>2065</v>
      </c>
      <c r="C72" s="340">
        <v>0</v>
      </c>
      <c r="D72" s="340">
        <v>0</v>
      </c>
      <c r="E72" s="338" t="str">
        <f t="shared" si="3"/>
        <v/>
      </c>
      <c r="F72" s="345" t="str">
        <f t="shared" si="4"/>
        <v>否</v>
      </c>
      <c r="G72" s="317" t="str">
        <f t="shared" si="5"/>
        <v>项</v>
      </c>
    </row>
    <row r="73" ht="36" hidden="1" customHeight="1" spans="1:7">
      <c r="A73" s="342">
        <v>2121703</v>
      </c>
      <c r="B73" s="343" t="s">
        <v>2066</v>
      </c>
      <c r="C73" s="340">
        <v>0</v>
      </c>
      <c r="D73" s="340">
        <v>0</v>
      </c>
      <c r="E73" s="338" t="str">
        <f t="shared" si="3"/>
        <v/>
      </c>
      <c r="F73" s="345" t="str">
        <f t="shared" si="4"/>
        <v>否</v>
      </c>
      <c r="G73" s="317" t="str">
        <f t="shared" si="5"/>
        <v>项</v>
      </c>
    </row>
    <row r="74" ht="36" hidden="1" customHeight="1" spans="1:7">
      <c r="A74" s="342">
        <v>2121704</v>
      </c>
      <c r="B74" s="343" t="s">
        <v>2067</v>
      </c>
      <c r="C74" s="340">
        <v>0</v>
      </c>
      <c r="D74" s="340">
        <v>0</v>
      </c>
      <c r="E74" s="338" t="str">
        <f t="shared" si="3"/>
        <v/>
      </c>
      <c r="F74" s="345" t="str">
        <f t="shared" si="4"/>
        <v>否</v>
      </c>
      <c r="G74" s="317" t="str">
        <f t="shared" si="5"/>
        <v>项</v>
      </c>
    </row>
    <row r="75" ht="36" hidden="1" customHeight="1" spans="1:7">
      <c r="A75" s="342">
        <v>2121799</v>
      </c>
      <c r="B75" s="343" t="s">
        <v>2078</v>
      </c>
      <c r="C75" s="340">
        <v>0</v>
      </c>
      <c r="D75" s="340">
        <v>0</v>
      </c>
      <c r="E75" s="338" t="str">
        <f t="shared" si="3"/>
        <v/>
      </c>
      <c r="F75" s="345" t="str">
        <f t="shared" si="4"/>
        <v>否</v>
      </c>
      <c r="G75" s="317" t="str">
        <f t="shared" si="5"/>
        <v>项</v>
      </c>
    </row>
    <row r="76" ht="36" hidden="1" customHeight="1" spans="1:7">
      <c r="A76" s="342">
        <v>21218</v>
      </c>
      <c r="B76" s="343" t="s">
        <v>2079</v>
      </c>
      <c r="C76" s="337">
        <f>SUM(C77:C78)</f>
        <v>0</v>
      </c>
      <c r="D76" s="337">
        <f>SUM(D77:D78)</f>
        <v>0</v>
      </c>
      <c r="E76" s="338" t="str">
        <f t="shared" si="3"/>
        <v/>
      </c>
      <c r="F76" s="345" t="str">
        <f t="shared" si="4"/>
        <v>否</v>
      </c>
      <c r="G76" s="317" t="str">
        <f t="shared" si="5"/>
        <v>款</v>
      </c>
    </row>
    <row r="77" ht="36" hidden="1" customHeight="1" spans="1:7">
      <c r="A77" s="342">
        <v>2121801</v>
      </c>
      <c r="B77" s="343" t="s">
        <v>2070</v>
      </c>
      <c r="C77" s="340">
        <v>0</v>
      </c>
      <c r="D77" s="340">
        <v>0</v>
      </c>
      <c r="E77" s="338" t="str">
        <f t="shared" si="3"/>
        <v/>
      </c>
      <c r="F77" s="345" t="str">
        <f t="shared" si="4"/>
        <v>否</v>
      </c>
      <c r="G77" s="317" t="str">
        <f t="shared" si="5"/>
        <v>项</v>
      </c>
    </row>
    <row r="78" ht="36" hidden="1" customHeight="1" spans="1:7">
      <c r="A78" s="342">
        <v>2121899</v>
      </c>
      <c r="B78" s="343" t="s">
        <v>2080</v>
      </c>
      <c r="C78" s="340">
        <v>0</v>
      </c>
      <c r="D78" s="340">
        <v>0</v>
      </c>
      <c r="E78" s="338" t="str">
        <f t="shared" si="3"/>
        <v/>
      </c>
      <c r="F78" s="345" t="str">
        <f t="shared" si="4"/>
        <v>否</v>
      </c>
      <c r="G78" s="317" t="str">
        <f t="shared" si="5"/>
        <v>项</v>
      </c>
    </row>
    <row r="79" ht="36" hidden="1" customHeight="1" spans="1:7">
      <c r="A79" s="342">
        <v>21219</v>
      </c>
      <c r="B79" s="343" t="s">
        <v>2081</v>
      </c>
      <c r="C79" s="337">
        <f>SUM(C80:C87)</f>
        <v>0</v>
      </c>
      <c r="D79" s="337">
        <f>SUM(D80:D87)</f>
        <v>0</v>
      </c>
      <c r="E79" s="338" t="str">
        <f t="shared" si="3"/>
        <v/>
      </c>
      <c r="F79" s="345" t="str">
        <f t="shared" si="4"/>
        <v>否</v>
      </c>
      <c r="G79" s="317" t="str">
        <f t="shared" si="5"/>
        <v>款</v>
      </c>
    </row>
    <row r="80" ht="36" hidden="1" customHeight="1" spans="1:7">
      <c r="A80" s="342">
        <v>2121901</v>
      </c>
      <c r="B80" s="343" t="s">
        <v>2046</v>
      </c>
      <c r="C80" s="340"/>
      <c r="D80" s="340"/>
      <c r="E80" s="338" t="str">
        <f t="shared" si="3"/>
        <v/>
      </c>
      <c r="F80" s="345" t="str">
        <f t="shared" si="4"/>
        <v>否</v>
      </c>
      <c r="G80" s="317" t="str">
        <f t="shared" si="5"/>
        <v>项</v>
      </c>
    </row>
    <row r="81" s="317" customFormat="1" ht="36" hidden="1" customHeight="1" spans="1:7">
      <c r="A81" s="342">
        <v>2121902</v>
      </c>
      <c r="B81" s="343" t="s">
        <v>2047</v>
      </c>
      <c r="C81" s="340"/>
      <c r="D81" s="340"/>
      <c r="E81" s="338" t="str">
        <f t="shared" si="3"/>
        <v/>
      </c>
      <c r="F81" s="345" t="str">
        <f t="shared" si="4"/>
        <v>否</v>
      </c>
      <c r="G81" s="317" t="str">
        <f t="shared" si="5"/>
        <v>项</v>
      </c>
    </row>
    <row r="82" s="317" customFormat="1" ht="36" hidden="1" customHeight="1" spans="1:7">
      <c r="A82" s="342">
        <v>2121903</v>
      </c>
      <c r="B82" s="343" t="s">
        <v>2048</v>
      </c>
      <c r="C82" s="340"/>
      <c r="D82" s="340"/>
      <c r="E82" s="338" t="str">
        <f t="shared" si="3"/>
        <v/>
      </c>
      <c r="F82" s="345" t="str">
        <f t="shared" si="4"/>
        <v>否</v>
      </c>
      <c r="G82" s="317" t="str">
        <f t="shared" si="5"/>
        <v>项</v>
      </c>
    </row>
    <row r="83" s="317" customFormat="1" ht="36" hidden="1" customHeight="1" spans="1:7">
      <c r="A83" s="342">
        <v>2121904</v>
      </c>
      <c r="B83" s="343" t="s">
        <v>2049</v>
      </c>
      <c r="C83" s="340"/>
      <c r="D83" s="340"/>
      <c r="E83" s="338" t="str">
        <f t="shared" si="3"/>
        <v/>
      </c>
      <c r="F83" s="345" t="str">
        <f t="shared" si="4"/>
        <v>否</v>
      </c>
      <c r="G83" s="317" t="str">
        <f t="shared" si="5"/>
        <v>项</v>
      </c>
    </row>
    <row r="84" s="317" customFormat="1" ht="36" hidden="1" customHeight="1" spans="1:7">
      <c r="A84" s="342">
        <v>2121905</v>
      </c>
      <c r="B84" s="343" t="s">
        <v>2052</v>
      </c>
      <c r="C84" s="340">
        <v>0</v>
      </c>
      <c r="D84" s="340">
        <v>0</v>
      </c>
      <c r="E84" s="338" t="str">
        <f t="shared" si="3"/>
        <v/>
      </c>
      <c r="F84" s="334" t="str">
        <f t="shared" si="4"/>
        <v>否</v>
      </c>
      <c r="G84" s="319" t="str">
        <f t="shared" si="5"/>
        <v>项</v>
      </c>
    </row>
    <row r="85" s="317" customFormat="1" ht="36" hidden="1" customHeight="1" spans="1:7">
      <c r="A85" s="342">
        <v>2121906</v>
      </c>
      <c r="B85" s="343" t="s">
        <v>2054</v>
      </c>
      <c r="C85" s="340">
        <v>0</v>
      </c>
      <c r="D85" s="340">
        <v>0</v>
      </c>
      <c r="E85" s="338" t="str">
        <f t="shared" si="3"/>
        <v/>
      </c>
      <c r="F85" s="334" t="str">
        <f t="shared" si="4"/>
        <v>否</v>
      </c>
      <c r="G85" s="319" t="str">
        <f t="shared" si="5"/>
        <v>项</v>
      </c>
    </row>
    <row r="86" s="317" customFormat="1" ht="36" hidden="1" customHeight="1" spans="1:7">
      <c r="A86" s="346">
        <v>2121907</v>
      </c>
      <c r="B86" s="343" t="s">
        <v>2055</v>
      </c>
      <c r="C86" s="340">
        <v>0</v>
      </c>
      <c r="D86" s="340">
        <v>0</v>
      </c>
      <c r="E86" s="338" t="str">
        <f t="shared" si="3"/>
        <v/>
      </c>
      <c r="F86" s="334" t="str">
        <f t="shared" si="4"/>
        <v>否</v>
      </c>
      <c r="G86" s="319" t="str">
        <f t="shared" si="5"/>
        <v>项</v>
      </c>
    </row>
    <row r="87" s="317" customFormat="1" ht="36" hidden="1" customHeight="1" spans="1:7">
      <c r="A87" s="341">
        <v>2121999</v>
      </c>
      <c r="B87" s="347" t="s">
        <v>2082</v>
      </c>
      <c r="C87" s="340">
        <v>0</v>
      </c>
      <c r="D87" s="340">
        <v>0</v>
      </c>
      <c r="E87" s="338" t="str">
        <f t="shared" si="3"/>
        <v/>
      </c>
      <c r="F87" s="345" t="str">
        <f t="shared" si="4"/>
        <v>否</v>
      </c>
      <c r="G87" s="317" t="str">
        <f t="shared" si="5"/>
        <v>项</v>
      </c>
    </row>
    <row r="88" s="317" customFormat="1" ht="36" customHeight="1" spans="1:7">
      <c r="A88" s="330">
        <v>213</v>
      </c>
      <c r="B88" s="331" t="s">
        <v>1310</v>
      </c>
      <c r="C88" s="332">
        <f>SUM(C89,C94,C99,C104,C107,C112,C116,C120)</f>
        <v>1229</v>
      </c>
      <c r="D88" s="332">
        <f>SUM(D89,D94,D99,D104,D107,D112,D116,D120)</f>
        <v>1225</v>
      </c>
      <c r="E88" s="333">
        <f t="shared" si="3"/>
        <v>-0.00325467860048823</v>
      </c>
      <c r="F88" s="345" t="str">
        <f t="shared" si="4"/>
        <v>是</v>
      </c>
      <c r="G88" s="317" t="str">
        <f t="shared" si="5"/>
        <v>类</v>
      </c>
    </row>
    <row r="89" s="317" customFormat="1" ht="36" customHeight="1" spans="1:7">
      <c r="A89" s="335">
        <v>21366</v>
      </c>
      <c r="B89" s="336" t="s">
        <v>2083</v>
      </c>
      <c r="C89" s="337">
        <f>SUM(C90:C93)</f>
        <v>383</v>
      </c>
      <c r="D89" s="337">
        <f>SUM(D90:D93)</f>
        <v>428</v>
      </c>
      <c r="E89" s="338">
        <f t="shared" si="3"/>
        <v>0.117493472584856</v>
      </c>
      <c r="F89" s="334" t="str">
        <f t="shared" si="4"/>
        <v>是</v>
      </c>
      <c r="G89" s="319" t="str">
        <f t="shared" si="5"/>
        <v>款</v>
      </c>
    </row>
    <row r="90" s="317" customFormat="1" ht="36" customHeight="1" spans="1:7">
      <c r="A90" s="335">
        <v>2136601</v>
      </c>
      <c r="B90" s="336" t="s">
        <v>2084</v>
      </c>
      <c r="C90" s="340"/>
      <c r="D90" s="340">
        <v>174</v>
      </c>
      <c r="E90" s="338" t="str">
        <f t="shared" si="3"/>
        <v/>
      </c>
      <c r="F90" s="345" t="str">
        <f t="shared" si="4"/>
        <v>是</v>
      </c>
      <c r="G90" s="317" t="str">
        <f t="shared" si="5"/>
        <v>项</v>
      </c>
    </row>
    <row r="91" s="317" customFormat="1" ht="36" customHeight="1" spans="1:7">
      <c r="A91" s="353">
        <v>2136602</v>
      </c>
      <c r="B91" s="336" t="s">
        <v>2085</v>
      </c>
      <c r="C91" s="340">
        <v>50</v>
      </c>
      <c r="D91" s="340"/>
      <c r="E91" s="338">
        <f t="shared" si="3"/>
        <v>-1</v>
      </c>
      <c r="F91" s="345" t="str">
        <f t="shared" si="4"/>
        <v>是</v>
      </c>
      <c r="G91" s="317" t="str">
        <f t="shared" si="5"/>
        <v>项</v>
      </c>
    </row>
    <row r="92" s="317" customFormat="1" ht="36" hidden="1" customHeight="1" spans="1:7">
      <c r="A92" s="346">
        <v>2136603</v>
      </c>
      <c r="B92" s="347" t="s">
        <v>2086</v>
      </c>
      <c r="C92" s="354">
        <v>0</v>
      </c>
      <c r="D92" s="354">
        <v>0</v>
      </c>
      <c r="E92" s="351" t="str">
        <f t="shared" si="3"/>
        <v/>
      </c>
      <c r="F92" s="345" t="str">
        <f t="shared" si="4"/>
        <v>否</v>
      </c>
      <c r="G92" s="317" t="str">
        <f t="shared" si="5"/>
        <v>项</v>
      </c>
    </row>
    <row r="93" s="317" customFormat="1" ht="36" customHeight="1" spans="1:7">
      <c r="A93" s="341">
        <v>2136699</v>
      </c>
      <c r="B93" s="336" t="s">
        <v>2087</v>
      </c>
      <c r="C93" s="340">
        <v>333</v>
      </c>
      <c r="D93" s="340">
        <v>254</v>
      </c>
      <c r="E93" s="338">
        <f t="shared" si="3"/>
        <v>-0.237237237237237</v>
      </c>
      <c r="F93" s="345" t="str">
        <f t="shared" si="4"/>
        <v>是</v>
      </c>
      <c r="G93" s="317" t="str">
        <f t="shared" si="5"/>
        <v>项</v>
      </c>
    </row>
    <row r="94" s="317" customFormat="1" ht="36" hidden="1" customHeight="1" spans="1:7">
      <c r="A94" s="342">
        <v>21367</v>
      </c>
      <c r="B94" s="343" t="s">
        <v>2088</v>
      </c>
      <c r="C94" s="337">
        <f>SUM(C95:C98)</f>
        <v>0</v>
      </c>
      <c r="D94" s="337">
        <f>SUM(D95:D98)</f>
        <v>0</v>
      </c>
      <c r="E94" s="344" t="str">
        <f t="shared" si="3"/>
        <v/>
      </c>
      <c r="F94" s="345" t="str">
        <f t="shared" si="4"/>
        <v>否</v>
      </c>
      <c r="G94" s="317" t="str">
        <f t="shared" si="5"/>
        <v>款</v>
      </c>
    </row>
    <row r="95" s="317" customFormat="1" ht="36" hidden="1" customHeight="1" spans="1:7">
      <c r="A95" s="342">
        <v>2136701</v>
      </c>
      <c r="B95" s="343" t="s">
        <v>2084</v>
      </c>
      <c r="C95" s="340">
        <v>0</v>
      </c>
      <c r="D95" s="340"/>
      <c r="E95" s="338" t="str">
        <f t="shared" si="3"/>
        <v/>
      </c>
      <c r="F95" s="334" t="str">
        <f t="shared" si="4"/>
        <v>否</v>
      </c>
      <c r="G95" s="319" t="str">
        <f t="shared" si="5"/>
        <v>项</v>
      </c>
    </row>
    <row r="96" ht="36" hidden="1" customHeight="1" spans="1:7">
      <c r="A96" s="342">
        <v>2136702</v>
      </c>
      <c r="B96" s="343" t="s">
        <v>2085</v>
      </c>
      <c r="C96" s="340"/>
      <c r="D96" s="340">
        <v>0</v>
      </c>
      <c r="E96" s="338" t="str">
        <f t="shared" si="3"/>
        <v/>
      </c>
      <c r="F96" s="345" t="str">
        <f t="shared" si="4"/>
        <v>否</v>
      </c>
      <c r="G96" s="317" t="str">
        <f t="shared" si="5"/>
        <v>项</v>
      </c>
    </row>
    <row r="97" ht="36" hidden="1" customHeight="1" spans="1:7">
      <c r="A97" s="342">
        <v>2136703</v>
      </c>
      <c r="B97" s="343" t="s">
        <v>2089</v>
      </c>
      <c r="C97" s="340">
        <v>0</v>
      </c>
      <c r="D97" s="340">
        <v>0</v>
      </c>
      <c r="E97" s="338" t="str">
        <f t="shared" si="3"/>
        <v/>
      </c>
      <c r="F97" s="345" t="str">
        <f t="shared" si="4"/>
        <v>否</v>
      </c>
      <c r="G97" s="317" t="str">
        <f t="shared" si="5"/>
        <v>项</v>
      </c>
    </row>
    <row r="98" ht="36" hidden="1" customHeight="1" spans="1:7">
      <c r="A98" s="342">
        <v>2136799</v>
      </c>
      <c r="B98" s="343" t="s">
        <v>2090</v>
      </c>
      <c r="C98" s="340">
        <v>0</v>
      </c>
      <c r="D98" s="340">
        <v>0</v>
      </c>
      <c r="E98" s="338" t="str">
        <f t="shared" si="3"/>
        <v/>
      </c>
      <c r="F98" s="345" t="str">
        <f t="shared" si="4"/>
        <v>否</v>
      </c>
      <c r="G98" s="317" t="str">
        <f t="shared" si="5"/>
        <v>项</v>
      </c>
    </row>
    <row r="99" s="317" customFormat="1" ht="36" hidden="1" customHeight="1" spans="1:7">
      <c r="A99" s="342">
        <v>21369</v>
      </c>
      <c r="B99" s="343" t="s">
        <v>2091</v>
      </c>
      <c r="C99" s="337">
        <f>SUM(C100:C103)</f>
        <v>0</v>
      </c>
      <c r="D99" s="337">
        <f>SUM(D100:D103)</f>
        <v>0</v>
      </c>
      <c r="E99" s="338" t="str">
        <f t="shared" si="3"/>
        <v/>
      </c>
      <c r="F99" s="334" t="str">
        <f t="shared" si="4"/>
        <v>否</v>
      </c>
      <c r="G99" s="319" t="str">
        <f t="shared" si="5"/>
        <v>款</v>
      </c>
    </row>
    <row r="100" s="317" customFormat="1" ht="36" hidden="1" customHeight="1" spans="1:7">
      <c r="A100" s="342">
        <v>2136901</v>
      </c>
      <c r="B100" s="343" t="s">
        <v>2092</v>
      </c>
      <c r="C100" s="340">
        <v>0</v>
      </c>
      <c r="D100" s="340">
        <v>0</v>
      </c>
      <c r="E100" s="338" t="str">
        <f t="shared" si="3"/>
        <v/>
      </c>
      <c r="F100" s="345" t="str">
        <f t="shared" si="4"/>
        <v>否</v>
      </c>
      <c r="G100" s="317" t="str">
        <f t="shared" si="5"/>
        <v>项</v>
      </c>
    </row>
    <row r="101" ht="36" hidden="1" customHeight="1" spans="1:7">
      <c r="A101" s="342">
        <v>2136902</v>
      </c>
      <c r="B101" s="343" t="s">
        <v>2093</v>
      </c>
      <c r="C101" s="340">
        <v>0</v>
      </c>
      <c r="D101" s="340">
        <v>0</v>
      </c>
      <c r="E101" s="338" t="str">
        <f t="shared" si="3"/>
        <v/>
      </c>
      <c r="F101" s="345" t="str">
        <f t="shared" si="4"/>
        <v>否</v>
      </c>
      <c r="G101" s="317" t="str">
        <f t="shared" si="5"/>
        <v>项</v>
      </c>
    </row>
    <row r="102" s="317" customFormat="1" ht="36" hidden="1" customHeight="1" spans="1:7">
      <c r="A102" s="342">
        <v>2136903</v>
      </c>
      <c r="B102" s="343" t="s">
        <v>2094</v>
      </c>
      <c r="C102" s="340">
        <v>0</v>
      </c>
      <c r="D102" s="340">
        <v>0</v>
      </c>
      <c r="E102" s="338" t="str">
        <f t="shared" si="3"/>
        <v/>
      </c>
      <c r="F102" s="345" t="str">
        <f t="shared" si="4"/>
        <v>否</v>
      </c>
      <c r="G102" s="317" t="str">
        <f t="shared" si="5"/>
        <v>项</v>
      </c>
    </row>
    <row r="103" s="317" customFormat="1" ht="36" hidden="1" customHeight="1" spans="1:7">
      <c r="A103" s="342">
        <v>2136999</v>
      </c>
      <c r="B103" s="343" t="s">
        <v>2095</v>
      </c>
      <c r="C103" s="340">
        <v>0</v>
      </c>
      <c r="D103" s="340">
        <v>0</v>
      </c>
      <c r="E103" s="338" t="str">
        <f t="shared" si="3"/>
        <v/>
      </c>
      <c r="F103" s="334" t="str">
        <f t="shared" si="4"/>
        <v>否</v>
      </c>
      <c r="G103" s="319" t="str">
        <f t="shared" si="5"/>
        <v>项</v>
      </c>
    </row>
    <row r="104" s="317" customFormat="1" ht="36" hidden="1" customHeight="1" spans="1:7">
      <c r="A104" s="355">
        <v>21370</v>
      </c>
      <c r="B104" s="343" t="s">
        <v>2096</v>
      </c>
      <c r="C104" s="337">
        <f>SUM(C105:C106)</f>
        <v>0</v>
      </c>
      <c r="D104" s="337">
        <f>SUM(D105:D106)</f>
        <v>0</v>
      </c>
      <c r="E104" s="338" t="str">
        <f t="shared" si="3"/>
        <v/>
      </c>
      <c r="F104" s="345" t="str">
        <f t="shared" si="4"/>
        <v>否</v>
      </c>
      <c r="G104" s="317" t="str">
        <f t="shared" si="5"/>
        <v>款</v>
      </c>
    </row>
    <row r="105" s="317" customFormat="1" ht="36" hidden="1" customHeight="1" spans="1:7">
      <c r="A105" s="355">
        <v>2137001</v>
      </c>
      <c r="B105" s="343" t="s">
        <v>2084</v>
      </c>
      <c r="C105" s="340">
        <v>0</v>
      </c>
      <c r="D105" s="340"/>
      <c r="E105" s="338" t="str">
        <f t="shared" si="3"/>
        <v/>
      </c>
      <c r="F105" s="345" t="str">
        <f t="shared" si="4"/>
        <v>否</v>
      </c>
      <c r="G105" s="317" t="str">
        <f t="shared" si="5"/>
        <v>项</v>
      </c>
    </row>
    <row r="106" s="317" customFormat="1" ht="36" hidden="1" customHeight="1" spans="1:7">
      <c r="A106" s="355">
        <v>2137099</v>
      </c>
      <c r="B106" s="343" t="s">
        <v>2097</v>
      </c>
      <c r="C106" s="340">
        <v>0</v>
      </c>
      <c r="D106" s="340">
        <v>0</v>
      </c>
      <c r="E106" s="338" t="str">
        <f t="shared" si="3"/>
        <v/>
      </c>
      <c r="F106" s="334" t="str">
        <f t="shared" si="4"/>
        <v>否</v>
      </c>
      <c r="G106" s="319" t="str">
        <f t="shared" si="5"/>
        <v>项</v>
      </c>
    </row>
    <row r="107" ht="36" hidden="1" customHeight="1" spans="1:7">
      <c r="A107" s="355">
        <v>21371</v>
      </c>
      <c r="B107" s="343" t="s">
        <v>2098</v>
      </c>
      <c r="C107" s="337">
        <f>SUM(C108:C111)</f>
        <v>0</v>
      </c>
      <c r="D107" s="337">
        <f>SUM(D108:D111)</f>
        <v>0</v>
      </c>
      <c r="E107" s="338" t="str">
        <f t="shared" si="3"/>
        <v/>
      </c>
      <c r="F107" s="345" t="str">
        <f t="shared" si="4"/>
        <v>否</v>
      </c>
      <c r="G107" s="317" t="str">
        <f t="shared" si="5"/>
        <v>款</v>
      </c>
    </row>
    <row r="108" s="317" customFormat="1" ht="36" hidden="1" customHeight="1" spans="1:7">
      <c r="A108" s="355">
        <v>2137101</v>
      </c>
      <c r="B108" s="343" t="s">
        <v>2092</v>
      </c>
      <c r="C108" s="340">
        <v>0</v>
      </c>
      <c r="D108" s="340">
        <v>0</v>
      </c>
      <c r="E108" s="338" t="str">
        <f t="shared" si="3"/>
        <v/>
      </c>
      <c r="F108" s="334" t="str">
        <f t="shared" si="4"/>
        <v>否</v>
      </c>
      <c r="G108" s="319" t="str">
        <f t="shared" si="5"/>
        <v>项</v>
      </c>
    </row>
    <row r="109" s="317" customFormat="1" ht="36" hidden="1" customHeight="1" spans="1:7">
      <c r="A109" s="355">
        <v>2137102</v>
      </c>
      <c r="B109" s="343" t="s">
        <v>2099</v>
      </c>
      <c r="C109" s="340">
        <v>0</v>
      </c>
      <c r="D109" s="340">
        <v>0</v>
      </c>
      <c r="E109" s="338" t="str">
        <f t="shared" si="3"/>
        <v/>
      </c>
      <c r="F109" s="345" t="str">
        <f t="shared" si="4"/>
        <v>否</v>
      </c>
      <c r="G109" s="317" t="str">
        <f t="shared" si="5"/>
        <v>项</v>
      </c>
    </row>
    <row r="110" s="317" customFormat="1" ht="36" hidden="1" customHeight="1" spans="1:7">
      <c r="A110" s="355">
        <v>2137103</v>
      </c>
      <c r="B110" s="343" t="s">
        <v>2094</v>
      </c>
      <c r="C110" s="340">
        <v>0</v>
      </c>
      <c r="D110" s="340">
        <v>0</v>
      </c>
      <c r="E110" s="338" t="str">
        <f t="shared" si="3"/>
        <v/>
      </c>
      <c r="F110" s="345" t="str">
        <f t="shared" si="4"/>
        <v>否</v>
      </c>
      <c r="G110" s="317" t="str">
        <f t="shared" si="5"/>
        <v>项</v>
      </c>
    </row>
    <row r="111" ht="36" hidden="1" customHeight="1" spans="1:7">
      <c r="A111" s="356">
        <v>2137199</v>
      </c>
      <c r="B111" s="347" t="s">
        <v>2100</v>
      </c>
      <c r="C111" s="340">
        <v>0</v>
      </c>
      <c r="D111" s="340">
        <v>0</v>
      </c>
      <c r="E111" s="348" t="str">
        <f t="shared" si="3"/>
        <v/>
      </c>
      <c r="F111" s="345" t="str">
        <f t="shared" si="4"/>
        <v>否</v>
      </c>
      <c r="G111" s="317" t="str">
        <f t="shared" si="5"/>
        <v>项</v>
      </c>
    </row>
    <row r="112" s="317" customFormat="1" ht="36" customHeight="1" spans="1:7">
      <c r="A112" s="336" t="s">
        <v>2101</v>
      </c>
      <c r="B112" s="336" t="s">
        <v>2102</v>
      </c>
      <c r="C112" s="332">
        <f>SUM(C113:C115)</f>
        <v>846</v>
      </c>
      <c r="D112" s="332">
        <f>SUM(D113:D115)</f>
        <v>797</v>
      </c>
      <c r="E112" s="338">
        <f t="shared" si="3"/>
        <v>-0.057919621749409</v>
      </c>
      <c r="F112" s="345" t="str">
        <f t="shared" si="4"/>
        <v>是</v>
      </c>
      <c r="G112" s="317" t="s">
        <v>1665</v>
      </c>
    </row>
    <row r="113" s="317" customFormat="1" ht="36" customHeight="1" spans="1:7">
      <c r="A113" s="336" t="s">
        <v>2103</v>
      </c>
      <c r="B113" s="336" t="s">
        <v>1255</v>
      </c>
      <c r="C113" s="340">
        <v>211</v>
      </c>
      <c r="D113" s="340">
        <v>66</v>
      </c>
      <c r="E113" s="338">
        <f t="shared" si="3"/>
        <v>-0.687203791469194</v>
      </c>
      <c r="F113" s="345" t="str">
        <f t="shared" si="4"/>
        <v>是</v>
      </c>
      <c r="G113" s="317" t="s">
        <v>1667</v>
      </c>
    </row>
    <row r="114" s="317" customFormat="1" ht="36" customHeight="1" spans="1:7">
      <c r="A114" s="336" t="s">
        <v>2104</v>
      </c>
      <c r="B114" s="336" t="s">
        <v>1256</v>
      </c>
      <c r="C114" s="340">
        <v>635</v>
      </c>
      <c r="D114" s="340">
        <v>731</v>
      </c>
      <c r="E114" s="338">
        <f t="shared" si="3"/>
        <v>0.151181102362205</v>
      </c>
      <c r="F114" s="345" t="str">
        <f t="shared" si="4"/>
        <v>是</v>
      </c>
      <c r="G114" s="317" t="s">
        <v>1667</v>
      </c>
    </row>
    <row r="115" ht="36" hidden="1" customHeight="1" spans="1:7">
      <c r="A115" s="336" t="s">
        <v>2105</v>
      </c>
      <c r="B115" s="336" t="s">
        <v>1257</v>
      </c>
      <c r="C115" s="340"/>
      <c r="D115" s="340"/>
      <c r="E115" s="348" t="str">
        <f t="shared" si="3"/>
        <v/>
      </c>
      <c r="F115" s="345" t="str">
        <f t="shared" si="4"/>
        <v>否</v>
      </c>
      <c r="G115" s="317" t="s">
        <v>1667</v>
      </c>
    </row>
    <row r="116" s="317" customFormat="1" ht="36" hidden="1" customHeight="1" spans="1:7">
      <c r="A116" s="336" t="s">
        <v>2106</v>
      </c>
      <c r="B116" s="336" t="s">
        <v>2107</v>
      </c>
      <c r="C116" s="332">
        <f>SUM(C117:C119)</f>
        <v>0</v>
      </c>
      <c r="D116" s="332">
        <f>SUM(D117:D119)</f>
        <v>0</v>
      </c>
      <c r="E116" s="348" t="str">
        <f t="shared" si="3"/>
        <v/>
      </c>
      <c r="F116" s="345" t="str">
        <f t="shared" si="4"/>
        <v>否</v>
      </c>
      <c r="G116" s="317" t="s">
        <v>1665</v>
      </c>
    </row>
    <row r="117" s="317" customFormat="1" ht="36" hidden="1" customHeight="1" spans="1:7">
      <c r="A117" s="336" t="s">
        <v>2108</v>
      </c>
      <c r="B117" s="336" t="s">
        <v>1255</v>
      </c>
      <c r="C117" s="340"/>
      <c r="D117" s="340"/>
      <c r="E117" s="348" t="str">
        <f t="shared" si="3"/>
        <v/>
      </c>
      <c r="F117" s="345" t="str">
        <f t="shared" si="4"/>
        <v>否</v>
      </c>
      <c r="G117" s="317" t="s">
        <v>1667</v>
      </c>
    </row>
    <row r="118" ht="36" hidden="1" customHeight="1" spans="1:7">
      <c r="A118" s="336" t="s">
        <v>2109</v>
      </c>
      <c r="B118" s="336" t="s">
        <v>1256</v>
      </c>
      <c r="C118" s="340"/>
      <c r="D118" s="340"/>
      <c r="E118" s="348" t="str">
        <f t="shared" si="3"/>
        <v/>
      </c>
      <c r="F118" s="345" t="str">
        <f t="shared" si="4"/>
        <v>否</v>
      </c>
      <c r="G118" s="317" t="s">
        <v>1667</v>
      </c>
    </row>
    <row r="119" s="317" customFormat="1" ht="36" hidden="1" customHeight="1" spans="1:7">
      <c r="A119" s="336" t="s">
        <v>2110</v>
      </c>
      <c r="B119" s="336" t="s">
        <v>1259</v>
      </c>
      <c r="C119" s="340"/>
      <c r="D119" s="340"/>
      <c r="E119" s="348" t="str">
        <f t="shared" si="3"/>
        <v/>
      </c>
      <c r="F119" s="345" t="str">
        <f t="shared" si="4"/>
        <v>否</v>
      </c>
      <c r="G119" s="317" t="s">
        <v>1667</v>
      </c>
    </row>
    <row r="120" ht="36" hidden="1" customHeight="1" spans="1:7">
      <c r="A120" s="336" t="s">
        <v>2111</v>
      </c>
      <c r="B120" s="336" t="s">
        <v>1260</v>
      </c>
      <c r="C120" s="332">
        <f>SUM(C121:C122)</f>
        <v>0</v>
      </c>
      <c r="D120" s="332">
        <f>SUM(D121:D122)</f>
        <v>0</v>
      </c>
      <c r="E120" s="348" t="str">
        <f t="shared" si="3"/>
        <v/>
      </c>
      <c r="F120" s="345" t="str">
        <f t="shared" si="4"/>
        <v>否</v>
      </c>
      <c r="G120" s="317" t="s">
        <v>1665</v>
      </c>
    </row>
    <row r="121" s="317" customFormat="1" ht="36" hidden="1" customHeight="1" spans="1:7">
      <c r="A121" s="336" t="s">
        <v>2112</v>
      </c>
      <c r="B121" s="336" t="s">
        <v>1256</v>
      </c>
      <c r="C121" s="340"/>
      <c r="D121" s="340"/>
      <c r="E121" s="348" t="str">
        <f t="shared" si="3"/>
        <v/>
      </c>
      <c r="F121" s="345" t="str">
        <f t="shared" si="4"/>
        <v>否</v>
      </c>
      <c r="G121" s="317" t="s">
        <v>1667</v>
      </c>
    </row>
    <row r="122" s="317" customFormat="1" ht="36" hidden="1" customHeight="1" spans="1:7">
      <c r="A122" s="336" t="s">
        <v>2113</v>
      </c>
      <c r="B122" s="336" t="s">
        <v>1261</v>
      </c>
      <c r="C122" s="340"/>
      <c r="D122" s="340"/>
      <c r="E122" s="348" t="str">
        <f t="shared" si="3"/>
        <v/>
      </c>
      <c r="F122" s="345" t="str">
        <f t="shared" si="4"/>
        <v>否</v>
      </c>
      <c r="G122" s="317" t="s">
        <v>1667</v>
      </c>
    </row>
    <row r="123" s="317" customFormat="1" ht="36" customHeight="1" spans="1:7">
      <c r="A123" s="349">
        <v>214</v>
      </c>
      <c r="B123" s="331" t="s">
        <v>1327</v>
      </c>
      <c r="C123" s="332">
        <f>SUM(C124,C129,C134,C143,C150,C159,C162,C165:C165)</f>
        <v>0</v>
      </c>
      <c r="D123" s="332">
        <f>SUM(D124,D129,D134,D143,D150,D159,D162,D165:D165)</f>
        <v>0</v>
      </c>
      <c r="E123" s="333" t="str">
        <f t="shared" si="3"/>
        <v/>
      </c>
      <c r="F123" s="345" t="str">
        <f t="shared" si="4"/>
        <v>是</v>
      </c>
      <c r="G123" s="317" t="str">
        <f t="shared" ref="G123:G186" si="6">IF(LEN(A123)=3,"类",IF(LEN(A123)=5,"款","项"))</f>
        <v>类</v>
      </c>
    </row>
    <row r="124" s="317" customFormat="1" ht="36" hidden="1" customHeight="1" spans="1:7">
      <c r="A124" s="342">
        <v>21460</v>
      </c>
      <c r="B124" s="343" t="s">
        <v>2114</v>
      </c>
      <c r="C124" s="337">
        <f>SUM(C125:C128)</f>
        <v>0</v>
      </c>
      <c r="D124" s="337">
        <f>SUM(D125:D128)</f>
        <v>0</v>
      </c>
      <c r="E124" s="344" t="str">
        <f t="shared" si="3"/>
        <v/>
      </c>
      <c r="F124" s="345" t="str">
        <f t="shared" si="4"/>
        <v>否</v>
      </c>
      <c r="G124" s="317" t="str">
        <f t="shared" si="6"/>
        <v>款</v>
      </c>
    </row>
    <row r="125" s="317" customFormat="1" ht="36" hidden="1" customHeight="1" spans="1:7">
      <c r="A125" s="342">
        <v>2146001</v>
      </c>
      <c r="B125" s="343" t="s">
        <v>2115</v>
      </c>
      <c r="C125" s="340">
        <v>0</v>
      </c>
      <c r="D125" s="340">
        <v>0</v>
      </c>
      <c r="E125" s="338" t="str">
        <f t="shared" si="3"/>
        <v/>
      </c>
      <c r="F125" s="334" t="str">
        <f t="shared" si="4"/>
        <v>否</v>
      </c>
      <c r="G125" s="319" t="str">
        <f t="shared" si="6"/>
        <v>项</v>
      </c>
    </row>
    <row r="126" ht="36" hidden="1" customHeight="1" spans="1:7">
      <c r="A126" s="342">
        <v>2146002</v>
      </c>
      <c r="B126" s="343" t="s">
        <v>2116</v>
      </c>
      <c r="C126" s="340">
        <v>0</v>
      </c>
      <c r="D126" s="340">
        <v>0</v>
      </c>
      <c r="E126" s="338" t="str">
        <f t="shared" si="3"/>
        <v/>
      </c>
      <c r="F126" s="345" t="str">
        <f t="shared" si="4"/>
        <v>否</v>
      </c>
      <c r="G126" s="317" t="str">
        <f t="shared" si="6"/>
        <v>项</v>
      </c>
    </row>
    <row r="127" s="317" customFormat="1" ht="36" hidden="1" customHeight="1" spans="1:7">
      <c r="A127" s="342">
        <v>2146003</v>
      </c>
      <c r="B127" s="343" t="s">
        <v>2117</v>
      </c>
      <c r="C127" s="340">
        <v>0</v>
      </c>
      <c r="D127" s="340">
        <v>0</v>
      </c>
      <c r="E127" s="338" t="str">
        <f t="shared" si="3"/>
        <v/>
      </c>
      <c r="F127" s="345" t="str">
        <f t="shared" si="4"/>
        <v>否</v>
      </c>
      <c r="G127" s="317" t="str">
        <f t="shared" si="6"/>
        <v>项</v>
      </c>
    </row>
    <row r="128" s="317" customFormat="1" ht="36" hidden="1" customHeight="1" spans="1:7">
      <c r="A128" s="342">
        <v>2146099</v>
      </c>
      <c r="B128" s="343" t="s">
        <v>2118</v>
      </c>
      <c r="C128" s="340">
        <v>0</v>
      </c>
      <c r="D128" s="340">
        <v>0</v>
      </c>
      <c r="E128" s="338" t="str">
        <f t="shared" si="3"/>
        <v/>
      </c>
      <c r="F128" s="345" t="str">
        <f t="shared" si="4"/>
        <v>否</v>
      </c>
      <c r="G128" s="317" t="str">
        <f t="shared" si="6"/>
        <v>项</v>
      </c>
    </row>
    <row r="129" s="317" customFormat="1" ht="36" hidden="1" customHeight="1" spans="1:7">
      <c r="A129" s="342">
        <v>21462</v>
      </c>
      <c r="B129" s="343" t="s">
        <v>2119</v>
      </c>
      <c r="C129" s="337">
        <f>SUM(C130:C133)</f>
        <v>0</v>
      </c>
      <c r="D129" s="337">
        <f>SUM(D130:D133)</f>
        <v>0</v>
      </c>
      <c r="E129" s="338" t="str">
        <f t="shared" si="3"/>
        <v/>
      </c>
      <c r="F129" s="334" t="str">
        <f t="shared" si="4"/>
        <v>否</v>
      </c>
      <c r="G129" s="319" t="str">
        <f t="shared" si="6"/>
        <v>款</v>
      </c>
    </row>
    <row r="130" ht="36" hidden="1" customHeight="1" spans="1:7">
      <c r="A130" s="342">
        <v>2146201</v>
      </c>
      <c r="B130" s="343" t="s">
        <v>2117</v>
      </c>
      <c r="C130" s="340">
        <v>0</v>
      </c>
      <c r="D130" s="340">
        <v>0</v>
      </c>
      <c r="E130" s="338" t="str">
        <f t="shared" si="3"/>
        <v/>
      </c>
      <c r="F130" s="334" t="str">
        <f t="shared" si="4"/>
        <v>否</v>
      </c>
      <c r="G130" s="319" t="str">
        <f t="shared" si="6"/>
        <v>项</v>
      </c>
    </row>
    <row r="131" ht="36" hidden="1" customHeight="1" spans="1:7">
      <c r="A131" s="342">
        <v>2146202</v>
      </c>
      <c r="B131" s="343" t="s">
        <v>2120</v>
      </c>
      <c r="C131" s="340">
        <v>0</v>
      </c>
      <c r="D131" s="340">
        <v>0</v>
      </c>
      <c r="E131" s="338" t="str">
        <f t="shared" si="3"/>
        <v/>
      </c>
      <c r="F131" s="345" t="str">
        <f t="shared" si="4"/>
        <v>否</v>
      </c>
      <c r="G131" s="317" t="str">
        <f t="shared" si="6"/>
        <v>项</v>
      </c>
    </row>
    <row r="132" s="317" customFormat="1" ht="36" hidden="1" customHeight="1" spans="1:7">
      <c r="A132" s="342">
        <v>2146203</v>
      </c>
      <c r="B132" s="343" t="s">
        <v>2121</v>
      </c>
      <c r="C132" s="340">
        <v>0</v>
      </c>
      <c r="D132" s="340">
        <v>0</v>
      </c>
      <c r="E132" s="338" t="str">
        <f t="shared" ref="E132:E195" si="7">IF(C132&lt;&gt;0,D132/C132-1,"")</f>
        <v/>
      </c>
      <c r="F132" s="334" t="str">
        <f t="shared" ref="F132:F195" si="8">IF(LEN(A132)=3,"是",IF(B132&lt;&gt;"",IF(SUM(C132:D132)&lt;&gt;0,"是","否"),"是"))</f>
        <v>否</v>
      </c>
      <c r="G132" s="319" t="str">
        <f t="shared" si="6"/>
        <v>项</v>
      </c>
    </row>
    <row r="133" ht="36" hidden="1" customHeight="1" spans="1:7">
      <c r="A133" s="342">
        <v>2146299</v>
      </c>
      <c r="B133" s="343" t="s">
        <v>2122</v>
      </c>
      <c r="C133" s="340">
        <v>0</v>
      </c>
      <c r="D133" s="340">
        <v>0</v>
      </c>
      <c r="E133" s="338" t="str">
        <f t="shared" si="7"/>
        <v/>
      </c>
      <c r="F133" s="334" t="str">
        <f t="shared" si="8"/>
        <v>否</v>
      </c>
      <c r="G133" s="319" t="str">
        <f t="shared" si="6"/>
        <v>项</v>
      </c>
    </row>
    <row r="134" ht="36" hidden="1" customHeight="1" spans="1:7">
      <c r="A134" s="342">
        <v>21464</v>
      </c>
      <c r="B134" s="343" t="s">
        <v>2123</v>
      </c>
      <c r="C134" s="337">
        <f>SUM(C135:C142)</f>
        <v>0</v>
      </c>
      <c r="D134" s="337">
        <f>SUM(D135:D142)</f>
        <v>0</v>
      </c>
      <c r="E134" s="338" t="str">
        <f t="shared" si="7"/>
        <v/>
      </c>
      <c r="F134" s="345" t="str">
        <f t="shared" si="8"/>
        <v>否</v>
      </c>
      <c r="G134" s="317" t="str">
        <f t="shared" si="6"/>
        <v>款</v>
      </c>
    </row>
    <row r="135" s="317" customFormat="1" ht="36" hidden="1" customHeight="1" spans="1:7">
      <c r="A135" s="342">
        <v>2146401</v>
      </c>
      <c r="B135" s="343" t="s">
        <v>2124</v>
      </c>
      <c r="C135" s="340">
        <v>0</v>
      </c>
      <c r="D135" s="340">
        <v>0</v>
      </c>
      <c r="E135" s="338" t="str">
        <f t="shared" si="7"/>
        <v/>
      </c>
      <c r="F135" s="345" t="str">
        <f t="shared" si="8"/>
        <v>否</v>
      </c>
      <c r="G135" s="317" t="str">
        <f t="shared" si="6"/>
        <v>项</v>
      </c>
    </row>
    <row r="136" s="317" customFormat="1" ht="36" hidden="1" customHeight="1" spans="1:7">
      <c r="A136" s="342">
        <v>2146402</v>
      </c>
      <c r="B136" s="343" t="s">
        <v>2125</v>
      </c>
      <c r="C136" s="340">
        <v>0</v>
      </c>
      <c r="D136" s="340">
        <v>0</v>
      </c>
      <c r="E136" s="338" t="str">
        <f t="shared" si="7"/>
        <v/>
      </c>
      <c r="F136" s="345" t="str">
        <f t="shared" si="8"/>
        <v>否</v>
      </c>
      <c r="G136" s="317" t="str">
        <f t="shared" si="6"/>
        <v>项</v>
      </c>
    </row>
    <row r="137" s="317" customFormat="1" ht="36" hidden="1" customHeight="1" spans="1:7">
      <c r="A137" s="342">
        <v>2146403</v>
      </c>
      <c r="B137" s="343" t="s">
        <v>2126</v>
      </c>
      <c r="C137" s="340">
        <v>0</v>
      </c>
      <c r="D137" s="340">
        <v>0</v>
      </c>
      <c r="E137" s="338" t="str">
        <f t="shared" si="7"/>
        <v/>
      </c>
      <c r="F137" s="345" t="str">
        <f t="shared" si="8"/>
        <v>否</v>
      </c>
      <c r="G137" s="317" t="str">
        <f t="shared" si="6"/>
        <v>项</v>
      </c>
    </row>
    <row r="138" s="317" customFormat="1" ht="36" hidden="1" customHeight="1" spans="1:7">
      <c r="A138" s="342">
        <v>2146404</v>
      </c>
      <c r="B138" s="343" t="s">
        <v>2127</v>
      </c>
      <c r="C138" s="340">
        <v>0</v>
      </c>
      <c r="D138" s="340">
        <v>0</v>
      </c>
      <c r="E138" s="338" t="str">
        <f t="shared" si="7"/>
        <v/>
      </c>
      <c r="F138" s="345" t="str">
        <f t="shared" si="8"/>
        <v>否</v>
      </c>
      <c r="G138" s="317" t="str">
        <f t="shared" si="6"/>
        <v>项</v>
      </c>
    </row>
    <row r="139" s="317" customFormat="1" ht="36" hidden="1" customHeight="1" spans="1:7">
      <c r="A139" s="342">
        <v>2146405</v>
      </c>
      <c r="B139" s="343" t="s">
        <v>2128</v>
      </c>
      <c r="C139" s="340">
        <v>0</v>
      </c>
      <c r="D139" s="340">
        <v>0</v>
      </c>
      <c r="E139" s="338" t="str">
        <f t="shared" si="7"/>
        <v/>
      </c>
      <c r="F139" s="345" t="str">
        <f t="shared" si="8"/>
        <v>否</v>
      </c>
      <c r="G139" s="317" t="str">
        <f t="shared" si="6"/>
        <v>项</v>
      </c>
    </row>
    <row r="140" s="317" customFormat="1" ht="36" hidden="1" customHeight="1" spans="1:7">
      <c r="A140" s="342">
        <v>2146406</v>
      </c>
      <c r="B140" s="343" t="s">
        <v>2129</v>
      </c>
      <c r="C140" s="340">
        <v>0</v>
      </c>
      <c r="D140" s="340">
        <v>0</v>
      </c>
      <c r="E140" s="338" t="str">
        <f t="shared" si="7"/>
        <v/>
      </c>
      <c r="F140" s="345" t="str">
        <f t="shared" si="8"/>
        <v>否</v>
      </c>
      <c r="G140" s="317" t="str">
        <f t="shared" si="6"/>
        <v>项</v>
      </c>
    </row>
    <row r="141" s="317" customFormat="1" ht="36" hidden="1" customHeight="1" spans="1:7">
      <c r="A141" s="342">
        <v>2146407</v>
      </c>
      <c r="B141" s="343" t="s">
        <v>2130</v>
      </c>
      <c r="C141" s="340">
        <v>0</v>
      </c>
      <c r="D141" s="340">
        <v>0</v>
      </c>
      <c r="E141" s="338" t="str">
        <f t="shared" si="7"/>
        <v/>
      </c>
      <c r="F141" s="345" t="str">
        <f t="shared" si="8"/>
        <v>否</v>
      </c>
      <c r="G141" s="317" t="str">
        <f t="shared" si="6"/>
        <v>项</v>
      </c>
    </row>
    <row r="142" s="317" customFormat="1" ht="36" hidden="1" customHeight="1" spans="1:7">
      <c r="A142" s="342">
        <v>2146499</v>
      </c>
      <c r="B142" s="343" t="s">
        <v>2131</v>
      </c>
      <c r="C142" s="340">
        <v>0</v>
      </c>
      <c r="D142" s="340">
        <v>0</v>
      </c>
      <c r="E142" s="338" t="str">
        <f t="shared" si="7"/>
        <v/>
      </c>
      <c r="F142" s="345" t="str">
        <f t="shared" si="8"/>
        <v>否</v>
      </c>
      <c r="G142" s="317" t="str">
        <f t="shared" si="6"/>
        <v>项</v>
      </c>
    </row>
    <row r="143" s="317" customFormat="1" ht="36" hidden="1" customHeight="1" spans="1:7">
      <c r="A143" s="342">
        <v>21468</v>
      </c>
      <c r="B143" s="343" t="s">
        <v>2132</v>
      </c>
      <c r="C143" s="337">
        <f>SUM(C144:C149)</f>
        <v>0</v>
      </c>
      <c r="D143" s="337">
        <f>SUM(D144:D149)</f>
        <v>0</v>
      </c>
      <c r="E143" s="338" t="str">
        <f t="shared" si="7"/>
        <v/>
      </c>
      <c r="F143" s="345" t="str">
        <f t="shared" si="8"/>
        <v>否</v>
      </c>
      <c r="G143" s="317" t="str">
        <f t="shared" si="6"/>
        <v>款</v>
      </c>
    </row>
    <row r="144" s="317" customFormat="1" ht="36" hidden="1" customHeight="1" spans="1:7">
      <c r="A144" s="342">
        <v>2146801</v>
      </c>
      <c r="B144" s="343" t="s">
        <v>2133</v>
      </c>
      <c r="C144" s="340">
        <v>0</v>
      </c>
      <c r="D144" s="340">
        <v>0</v>
      </c>
      <c r="E144" s="338" t="str">
        <f t="shared" si="7"/>
        <v/>
      </c>
      <c r="F144" s="345" t="str">
        <f t="shared" si="8"/>
        <v>否</v>
      </c>
      <c r="G144" s="317" t="str">
        <f t="shared" si="6"/>
        <v>项</v>
      </c>
    </row>
    <row r="145" s="317" customFormat="1" ht="36" hidden="1" customHeight="1" spans="1:7">
      <c r="A145" s="342">
        <v>2146802</v>
      </c>
      <c r="B145" s="343" t="s">
        <v>2134</v>
      </c>
      <c r="C145" s="340">
        <v>0</v>
      </c>
      <c r="D145" s="340">
        <v>0</v>
      </c>
      <c r="E145" s="338" t="str">
        <f t="shared" si="7"/>
        <v/>
      </c>
      <c r="F145" s="345" t="str">
        <f t="shared" si="8"/>
        <v>否</v>
      </c>
      <c r="G145" s="317" t="str">
        <f t="shared" si="6"/>
        <v>项</v>
      </c>
    </row>
    <row r="146" s="317" customFormat="1" ht="36" hidden="1" customHeight="1" spans="1:7">
      <c r="A146" s="342">
        <v>2146803</v>
      </c>
      <c r="B146" s="343" t="s">
        <v>2135</v>
      </c>
      <c r="C146" s="340">
        <v>0</v>
      </c>
      <c r="D146" s="340">
        <v>0</v>
      </c>
      <c r="E146" s="338" t="str">
        <f t="shared" si="7"/>
        <v/>
      </c>
      <c r="F146" s="334" t="str">
        <f t="shared" si="8"/>
        <v>否</v>
      </c>
      <c r="G146" s="319" t="str">
        <f t="shared" si="6"/>
        <v>项</v>
      </c>
    </row>
    <row r="147" ht="36" hidden="1" customHeight="1" spans="1:7">
      <c r="A147" s="342">
        <v>2146804</v>
      </c>
      <c r="B147" s="343" t="s">
        <v>2136</v>
      </c>
      <c r="C147" s="340">
        <v>0</v>
      </c>
      <c r="D147" s="340">
        <v>0</v>
      </c>
      <c r="E147" s="338" t="str">
        <f t="shared" si="7"/>
        <v/>
      </c>
      <c r="F147" s="334" t="str">
        <f t="shared" si="8"/>
        <v>否</v>
      </c>
      <c r="G147" s="319" t="str">
        <f t="shared" si="6"/>
        <v>项</v>
      </c>
    </row>
    <row r="148" ht="36" hidden="1" customHeight="1" spans="1:7">
      <c r="A148" s="342">
        <v>2146805</v>
      </c>
      <c r="B148" s="343" t="s">
        <v>2137</v>
      </c>
      <c r="C148" s="340">
        <v>0</v>
      </c>
      <c r="D148" s="340">
        <v>0</v>
      </c>
      <c r="E148" s="338" t="str">
        <f t="shared" si="7"/>
        <v/>
      </c>
      <c r="F148" s="345" t="str">
        <f t="shared" si="8"/>
        <v>否</v>
      </c>
      <c r="G148" s="317" t="str">
        <f t="shared" si="6"/>
        <v>项</v>
      </c>
    </row>
    <row r="149" s="317" customFormat="1" ht="36" hidden="1" customHeight="1" spans="1:7">
      <c r="A149" s="342">
        <v>2146899</v>
      </c>
      <c r="B149" s="343" t="s">
        <v>2138</v>
      </c>
      <c r="C149" s="340">
        <v>0</v>
      </c>
      <c r="D149" s="340">
        <v>0</v>
      </c>
      <c r="E149" s="338" t="str">
        <f t="shared" si="7"/>
        <v/>
      </c>
      <c r="F149" s="334" t="str">
        <f t="shared" si="8"/>
        <v>否</v>
      </c>
      <c r="G149" s="319" t="str">
        <f t="shared" si="6"/>
        <v>项</v>
      </c>
    </row>
    <row r="150" ht="36" hidden="1" customHeight="1" spans="1:7">
      <c r="A150" s="342">
        <v>21469</v>
      </c>
      <c r="B150" s="343" t="s">
        <v>2139</v>
      </c>
      <c r="C150" s="337">
        <f>SUM(C151:C158)</f>
        <v>0</v>
      </c>
      <c r="D150" s="337">
        <f>SUM(D151:D158)</f>
        <v>0</v>
      </c>
      <c r="E150" s="338" t="str">
        <f t="shared" si="7"/>
        <v/>
      </c>
      <c r="F150" s="334" t="str">
        <f t="shared" si="8"/>
        <v>否</v>
      </c>
      <c r="G150" s="319" t="str">
        <f t="shared" si="6"/>
        <v>款</v>
      </c>
    </row>
    <row r="151" ht="36" hidden="1" customHeight="1" spans="1:7">
      <c r="A151" s="342">
        <v>2146901</v>
      </c>
      <c r="B151" s="343" t="s">
        <v>2140</v>
      </c>
      <c r="C151" s="340">
        <v>0</v>
      </c>
      <c r="D151" s="340">
        <v>0</v>
      </c>
      <c r="E151" s="338" t="str">
        <f t="shared" si="7"/>
        <v/>
      </c>
      <c r="F151" s="345" t="str">
        <f t="shared" si="8"/>
        <v>否</v>
      </c>
      <c r="G151" s="317" t="str">
        <f t="shared" si="6"/>
        <v>项</v>
      </c>
    </row>
    <row r="152" s="317" customFormat="1" ht="36" hidden="1" customHeight="1" spans="1:7">
      <c r="A152" s="342">
        <v>2146902</v>
      </c>
      <c r="B152" s="343" t="s">
        <v>2141</v>
      </c>
      <c r="C152" s="340">
        <v>0</v>
      </c>
      <c r="D152" s="340">
        <v>0</v>
      </c>
      <c r="E152" s="338" t="str">
        <f t="shared" si="7"/>
        <v/>
      </c>
      <c r="F152" s="345" t="str">
        <f t="shared" si="8"/>
        <v>否</v>
      </c>
      <c r="G152" s="317" t="str">
        <f t="shared" si="6"/>
        <v>项</v>
      </c>
    </row>
    <row r="153" s="317" customFormat="1" ht="36" hidden="1" customHeight="1" spans="1:7">
      <c r="A153" s="342">
        <v>2146903</v>
      </c>
      <c r="B153" s="343" t="s">
        <v>2142</v>
      </c>
      <c r="C153" s="340">
        <v>0</v>
      </c>
      <c r="D153" s="340">
        <v>0</v>
      </c>
      <c r="E153" s="338" t="str">
        <f t="shared" si="7"/>
        <v/>
      </c>
      <c r="F153" s="345" t="str">
        <f t="shared" si="8"/>
        <v>否</v>
      </c>
      <c r="G153" s="317" t="str">
        <f t="shared" si="6"/>
        <v>项</v>
      </c>
    </row>
    <row r="154" s="317" customFormat="1" ht="36" hidden="1" customHeight="1" spans="1:7">
      <c r="A154" s="342">
        <v>2146904</v>
      </c>
      <c r="B154" s="343" t="s">
        <v>2143</v>
      </c>
      <c r="C154" s="340">
        <v>0</v>
      </c>
      <c r="D154" s="340">
        <v>0</v>
      </c>
      <c r="E154" s="338" t="str">
        <f t="shared" si="7"/>
        <v/>
      </c>
      <c r="F154" s="345" t="str">
        <f t="shared" si="8"/>
        <v>否</v>
      </c>
      <c r="G154" s="317" t="str">
        <f t="shared" si="6"/>
        <v>项</v>
      </c>
    </row>
    <row r="155" s="317" customFormat="1" ht="36" hidden="1" customHeight="1" spans="1:7">
      <c r="A155" s="342">
        <v>2146906</v>
      </c>
      <c r="B155" s="343" t="s">
        <v>2144</v>
      </c>
      <c r="C155" s="340">
        <v>0</v>
      </c>
      <c r="D155" s="340">
        <v>0</v>
      </c>
      <c r="E155" s="338" t="str">
        <f t="shared" si="7"/>
        <v/>
      </c>
      <c r="F155" s="345" t="str">
        <f t="shared" si="8"/>
        <v>否</v>
      </c>
      <c r="G155" s="317" t="str">
        <f t="shared" si="6"/>
        <v>项</v>
      </c>
    </row>
    <row r="156" s="317" customFormat="1" ht="36" hidden="1" customHeight="1" spans="1:7">
      <c r="A156" s="342">
        <v>2146907</v>
      </c>
      <c r="B156" s="343" t="s">
        <v>2145</v>
      </c>
      <c r="C156" s="340">
        <v>0</v>
      </c>
      <c r="D156" s="340">
        <v>0</v>
      </c>
      <c r="E156" s="338" t="str">
        <f t="shared" si="7"/>
        <v/>
      </c>
      <c r="F156" s="345" t="str">
        <f t="shared" si="8"/>
        <v>否</v>
      </c>
      <c r="G156" s="317" t="str">
        <f t="shared" si="6"/>
        <v>项</v>
      </c>
    </row>
    <row r="157" s="317" customFormat="1" ht="36" hidden="1" customHeight="1" spans="1:7">
      <c r="A157" s="342">
        <v>2146908</v>
      </c>
      <c r="B157" s="343" t="s">
        <v>2146</v>
      </c>
      <c r="C157" s="340">
        <v>0</v>
      </c>
      <c r="D157" s="340">
        <v>0</v>
      </c>
      <c r="E157" s="338" t="str">
        <f t="shared" si="7"/>
        <v/>
      </c>
      <c r="F157" s="345" t="str">
        <f t="shared" si="8"/>
        <v>否</v>
      </c>
      <c r="G157" s="317" t="str">
        <f t="shared" si="6"/>
        <v>项</v>
      </c>
    </row>
    <row r="158" s="317" customFormat="1" ht="36" hidden="1" customHeight="1" spans="1:7">
      <c r="A158" s="342">
        <v>2146999</v>
      </c>
      <c r="B158" s="343" t="s">
        <v>2147</v>
      </c>
      <c r="C158" s="340">
        <v>0</v>
      </c>
      <c r="D158" s="340">
        <v>0</v>
      </c>
      <c r="E158" s="338" t="str">
        <f t="shared" si="7"/>
        <v/>
      </c>
      <c r="F158" s="334" t="str">
        <f t="shared" si="8"/>
        <v>否</v>
      </c>
      <c r="G158" s="319" t="str">
        <f t="shared" si="6"/>
        <v>项</v>
      </c>
    </row>
    <row r="159" ht="36" hidden="1" customHeight="1" spans="1:7">
      <c r="A159" s="342">
        <v>21470</v>
      </c>
      <c r="B159" s="343" t="s">
        <v>2148</v>
      </c>
      <c r="C159" s="337">
        <f>SUM(C160:C161)</f>
        <v>0</v>
      </c>
      <c r="D159" s="337">
        <f>SUM(D160:D161)</f>
        <v>0</v>
      </c>
      <c r="E159" s="338" t="str">
        <f t="shared" si="7"/>
        <v/>
      </c>
      <c r="F159" s="334" t="str">
        <f t="shared" si="8"/>
        <v>否</v>
      </c>
      <c r="G159" s="319" t="str">
        <f t="shared" si="6"/>
        <v>款</v>
      </c>
    </row>
    <row r="160" ht="36" hidden="1" customHeight="1" spans="1:7">
      <c r="A160" s="342">
        <v>2147001</v>
      </c>
      <c r="B160" s="343" t="s">
        <v>2115</v>
      </c>
      <c r="C160" s="340">
        <v>0</v>
      </c>
      <c r="D160" s="340">
        <v>0</v>
      </c>
      <c r="E160" s="338" t="str">
        <f t="shared" si="7"/>
        <v/>
      </c>
      <c r="F160" s="345" t="str">
        <f t="shared" si="8"/>
        <v>否</v>
      </c>
      <c r="G160" s="317" t="str">
        <f t="shared" si="6"/>
        <v>项</v>
      </c>
    </row>
    <row r="161" s="317" customFormat="1" ht="36" hidden="1" customHeight="1" spans="1:7">
      <c r="A161" s="342">
        <v>2147099</v>
      </c>
      <c r="B161" s="343" t="s">
        <v>2149</v>
      </c>
      <c r="C161" s="340">
        <v>0</v>
      </c>
      <c r="D161" s="340">
        <v>0</v>
      </c>
      <c r="E161" s="338" t="str">
        <f t="shared" si="7"/>
        <v/>
      </c>
      <c r="F161" s="345" t="str">
        <f t="shared" si="8"/>
        <v>否</v>
      </c>
      <c r="G161" s="317" t="str">
        <f t="shared" si="6"/>
        <v>项</v>
      </c>
    </row>
    <row r="162" s="317" customFormat="1" ht="36" hidden="1" customHeight="1" spans="1:7">
      <c r="A162" s="342">
        <v>21471</v>
      </c>
      <c r="B162" s="343" t="s">
        <v>2150</v>
      </c>
      <c r="C162" s="337">
        <f>SUM(C163:C164)</f>
        <v>0</v>
      </c>
      <c r="D162" s="337">
        <f>SUM(D163:D164)</f>
        <v>0</v>
      </c>
      <c r="E162" s="338" t="str">
        <f t="shared" si="7"/>
        <v/>
      </c>
      <c r="F162" s="345" t="str">
        <f t="shared" si="8"/>
        <v>否</v>
      </c>
      <c r="G162" s="317" t="str">
        <f t="shared" si="6"/>
        <v>款</v>
      </c>
    </row>
    <row r="163" s="317" customFormat="1" ht="36" hidden="1" customHeight="1" spans="1:7">
      <c r="A163" s="342">
        <v>2147101</v>
      </c>
      <c r="B163" s="343" t="s">
        <v>2115</v>
      </c>
      <c r="C163" s="340">
        <v>0</v>
      </c>
      <c r="D163" s="340">
        <v>0</v>
      </c>
      <c r="E163" s="338" t="str">
        <f t="shared" si="7"/>
        <v/>
      </c>
      <c r="F163" s="345" t="str">
        <f t="shared" si="8"/>
        <v>否</v>
      </c>
      <c r="G163" s="317" t="str">
        <f t="shared" si="6"/>
        <v>项</v>
      </c>
    </row>
    <row r="164" s="317" customFormat="1" ht="36" hidden="1" customHeight="1" spans="1:7">
      <c r="A164" s="342">
        <v>2147199</v>
      </c>
      <c r="B164" s="343" t="s">
        <v>2151</v>
      </c>
      <c r="C164" s="340">
        <v>0</v>
      </c>
      <c r="D164" s="340">
        <v>0</v>
      </c>
      <c r="E164" s="338" t="str">
        <f t="shared" si="7"/>
        <v/>
      </c>
      <c r="F164" s="345" t="str">
        <f t="shared" si="8"/>
        <v>否</v>
      </c>
      <c r="G164" s="317" t="str">
        <f t="shared" si="6"/>
        <v>项</v>
      </c>
    </row>
    <row r="165" s="317" customFormat="1" ht="36" hidden="1" customHeight="1" spans="1:7">
      <c r="A165" s="342">
        <v>21472</v>
      </c>
      <c r="B165" s="347" t="s">
        <v>2152</v>
      </c>
      <c r="C165" s="352">
        <v>0</v>
      </c>
      <c r="D165" s="352">
        <v>0</v>
      </c>
      <c r="E165" s="348" t="str">
        <f t="shared" si="7"/>
        <v/>
      </c>
      <c r="F165" s="345" t="str">
        <f t="shared" si="8"/>
        <v>否</v>
      </c>
      <c r="G165" s="317" t="str">
        <f t="shared" si="6"/>
        <v>款</v>
      </c>
    </row>
    <row r="166" s="317" customFormat="1" ht="36" customHeight="1" spans="1:7">
      <c r="A166" s="349">
        <v>215</v>
      </c>
      <c r="B166" s="331" t="s">
        <v>2153</v>
      </c>
      <c r="C166" s="332">
        <f>SUM(C167)</f>
        <v>0</v>
      </c>
      <c r="D166" s="332">
        <f>SUM(D167)</f>
        <v>0</v>
      </c>
      <c r="E166" s="333" t="str">
        <f t="shared" si="7"/>
        <v/>
      </c>
      <c r="F166" s="334" t="str">
        <f t="shared" si="8"/>
        <v>是</v>
      </c>
      <c r="G166" s="319" t="str">
        <f t="shared" si="6"/>
        <v>类</v>
      </c>
    </row>
    <row r="167" ht="36" hidden="1" customHeight="1" spans="1:7">
      <c r="A167" s="342">
        <v>21562</v>
      </c>
      <c r="B167" s="343" t="s">
        <v>2154</v>
      </c>
      <c r="C167" s="337">
        <f>SUM(C168:C169)</f>
        <v>0</v>
      </c>
      <c r="D167" s="337">
        <f>SUM(D168:D169)</f>
        <v>0</v>
      </c>
      <c r="E167" s="344" t="str">
        <f t="shared" si="7"/>
        <v/>
      </c>
      <c r="F167" s="334" t="str">
        <f t="shared" si="8"/>
        <v>否</v>
      </c>
      <c r="G167" s="319" t="str">
        <f t="shared" si="6"/>
        <v>款</v>
      </c>
    </row>
    <row r="168" ht="36" hidden="1" customHeight="1" spans="1:7">
      <c r="A168" s="342">
        <v>2156202</v>
      </c>
      <c r="B168" s="343" t="s">
        <v>2155</v>
      </c>
      <c r="C168" s="340">
        <v>0</v>
      </c>
      <c r="D168" s="340">
        <v>0</v>
      </c>
      <c r="E168" s="338" t="str">
        <f t="shared" si="7"/>
        <v/>
      </c>
      <c r="F168" s="334" t="str">
        <f t="shared" si="8"/>
        <v>否</v>
      </c>
      <c r="G168" s="319" t="str">
        <f t="shared" si="6"/>
        <v>项</v>
      </c>
    </row>
    <row r="169" ht="36" hidden="1" customHeight="1" spans="1:7">
      <c r="A169" s="346">
        <v>2156299</v>
      </c>
      <c r="B169" s="347" t="s">
        <v>2156</v>
      </c>
      <c r="C169" s="340">
        <v>0</v>
      </c>
      <c r="D169" s="340">
        <v>0</v>
      </c>
      <c r="E169" s="348" t="str">
        <f t="shared" si="7"/>
        <v/>
      </c>
      <c r="F169" s="345" t="str">
        <f t="shared" si="8"/>
        <v>否</v>
      </c>
      <c r="G169" s="317" t="str">
        <f t="shared" si="6"/>
        <v>项</v>
      </c>
    </row>
    <row r="170" s="317" customFormat="1" ht="36" customHeight="1" spans="1:7">
      <c r="A170" s="349">
        <v>229</v>
      </c>
      <c r="B170" s="331" t="s">
        <v>1374</v>
      </c>
      <c r="C170" s="332">
        <f>SUM(C172:C175,C184)</f>
        <v>1766</v>
      </c>
      <c r="D170" s="332">
        <f>SUM(D172:D175,D184)</f>
        <v>1215</v>
      </c>
      <c r="E170" s="333">
        <f t="shared" si="7"/>
        <v>-0.312004530011325</v>
      </c>
      <c r="F170" s="345" t="str">
        <f t="shared" si="8"/>
        <v>是</v>
      </c>
      <c r="G170" s="317" t="str">
        <f t="shared" si="6"/>
        <v>类</v>
      </c>
    </row>
    <row r="171" s="317" customFormat="1" ht="36" hidden="1" customHeight="1" spans="1:7">
      <c r="A171" s="341">
        <v>22904</v>
      </c>
      <c r="B171" s="336" t="s">
        <v>2157</v>
      </c>
      <c r="C171" s="337">
        <f>SUM(C172:C174)</f>
        <v>0</v>
      </c>
      <c r="D171" s="337">
        <f>SUM(D172:D174)</f>
        <v>0</v>
      </c>
      <c r="E171" s="338" t="str">
        <f t="shared" si="7"/>
        <v/>
      </c>
      <c r="F171" s="334" t="str">
        <f t="shared" si="8"/>
        <v>否</v>
      </c>
      <c r="G171" s="319" t="str">
        <f t="shared" si="6"/>
        <v>款</v>
      </c>
    </row>
    <row r="172" ht="36" hidden="1" customHeight="1" spans="1:7">
      <c r="A172" s="346">
        <v>2290401</v>
      </c>
      <c r="B172" s="347" t="s">
        <v>2158</v>
      </c>
      <c r="C172" s="340">
        <v>0</v>
      </c>
      <c r="D172" s="340">
        <v>0</v>
      </c>
      <c r="E172" s="351" t="str">
        <f t="shared" si="7"/>
        <v/>
      </c>
      <c r="F172" s="334" t="str">
        <f t="shared" si="8"/>
        <v>否</v>
      </c>
      <c r="G172" s="319" t="str">
        <f t="shared" si="6"/>
        <v>项</v>
      </c>
    </row>
    <row r="173" ht="36" hidden="1" customHeight="1" spans="1:7">
      <c r="A173" s="341">
        <v>2290402</v>
      </c>
      <c r="B173" s="336" t="s">
        <v>2159</v>
      </c>
      <c r="C173" s="340"/>
      <c r="D173" s="340">
        <v>0</v>
      </c>
      <c r="E173" s="338" t="str">
        <f t="shared" si="7"/>
        <v/>
      </c>
      <c r="F173" s="345" t="str">
        <f t="shared" si="8"/>
        <v>否</v>
      </c>
      <c r="G173" s="317" t="str">
        <f t="shared" si="6"/>
        <v>项</v>
      </c>
    </row>
    <row r="174" s="317" customFormat="1" ht="36" hidden="1" customHeight="1" spans="1:7">
      <c r="A174" s="342">
        <v>2290403</v>
      </c>
      <c r="B174" s="343" t="s">
        <v>2160</v>
      </c>
      <c r="C174" s="340">
        <v>0</v>
      </c>
      <c r="D174" s="340">
        <v>0</v>
      </c>
      <c r="E174" s="344" t="str">
        <f t="shared" si="7"/>
        <v/>
      </c>
      <c r="F174" s="345" t="str">
        <f t="shared" si="8"/>
        <v>否</v>
      </c>
      <c r="G174" s="317" t="str">
        <f t="shared" si="6"/>
        <v>项</v>
      </c>
    </row>
    <row r="175" s="317" customFormat="1" ht="36" hidden="1" customHeight="1" spans="1:7">
      <c r="A175" s="342">
        <v>22908</v>
      </c>
      <c r="B175" s="343" t="s">
        <v>2161</v>
      </c>
      <c r="C175" s="337">
        <f>SUM(C176:C183)</f>
        <v>0</v>
      </c>
      <c r="D175" s="337">
        <f>SUM(D176:D183)</f>
        <v>0</v>
      </c>
      <c r="E175" s="338" t="str">
        <f t="shared" si="7"/>
        <v/>
      </c>
      <c r="F175" s="334" t="str">
        <f t="shared" si="8"/>
        <v>否</v>
      </c>
      <c r="G175" s="319" t="str">
        <f t="shared" si="6"/>
        <v>款</v>
      </c>
    </row>
    <row r="176" ht="36" hidden="1" customHeight="1" spans="1:7">
      <c r="A176" s="342">
        <v>2290802</v>
      </c>
      <c r="B176" s="343" t="s">
        <v>2162</v>
      </c>
      <c r="C176" s="340">
        <v>0</v>
      </c>
      <c r="D176" s="340">
        <v>0</v>
      </c>
      <c r="E176" s="338" t="str">
        <f t="shared" si="7"/>
        <v/>
      </c>
      <c r="F176" s="345" t="str">
        <f t="shared" si="8"/>
        <v>否</v>
      </c>
      <c r="G176" s="317" t="str">
        <f t="shared" si="6"/>
        <v>项</v>
      </c>
    </row>
    <row r="177" s="317" customFormat="1" ht="36" hidden="1" customHeight="1" spans="1:7">
      <c r="A177" s="342">
        <v>2290803</v>
      </c>
      <c r="B177" s="343" t="s">
        <v>2163</v>
      </c>
      <c r="C177" s="340">
        <v>0</v>
      </c>
      <c r="D177" s="340">
        <v>0</v>
      </c>
      <c r="E177" s="338" t="str">
        <f t="shared" si="7"/>
        <v/>
      </c>
      <c r="F177" s="345" t="str">
        <f t="shared" si="8"/>
        <v>否</v>
      </c>
      <c r="G177" s="317" t="str">
        <f t="shared" si="6"/>
        <v>项</v>
      </c>
    </row>
    <row r="178" ht="36" hidden="1" customHeight="1" spans="1:7">
      <c r="A178" s="342">
        <v>2290804</v>
      </c>
      <c r="B178" s="343" t="s">
        <v>2164</v>
      </c>
      <c r="C178" s="340">
        <v>0</v>
      </c>
      <c r="D178" s="340">
        <v>0</v>
      </c>
      <c r="E178" s="338" t="str">
        <f t="shared" si="7"/>
        <v/>
      </c>
      <c r="F178" s="345" t="str">
        <f t="shared" si="8"/>
        <v>否</v>
      </c>
      <c r="G178" s="317" t="str">
        <f t="shared" si="6"/>
        <v>项</v>
      </c>
    </row>
    <row r="179" ht="36" hidden="1" customHeight="1" spans="1:7">
      <c r="A179" s="342">
        <v>2290805</v>
      </c>
      <c r="B179" s="343" t="s">
        <v>2165</v>
      </c>
      <c r="C179" s="340">
        <v>0</v>
      </c>
      <c r="D179" s="340">
        <v>0</v>
      </c>
      <c r="E179" s="338" t="str">
        <f t="shared" si="7"/>
        <v/>
      </c>
      <c r="F179" s="345" t="str">
        <f t="shared" si="8"/>
        <v>否</v>
      </c>
      <c r="G179" s="317" t="str">
        <f t="shared" si="6"/>
        <v>项</v>
      </c>
    </row>
    <row r="180" ht="36" hidden="1" customHeight="1" spans="1:7">
      <c r="A180" s="342">
        <v>2290806</v>
      </c>
      <c r="B180" s="343" t="s">
        <v>2166</v>
      </c>
      <c r="C180" s="340">
        <v>0</v>
      </c>
      <c r="D180" s="340">
        <v>0</v>
      </c>
      <c r="E180" s="338" t="str">
        <f t="shared" si="7"/>
        <v/>
      </c>
      <c r="F180" s="345" t="str">
        <f t="shared" si="8"/>
        <v>否</v>
      </c>
      <c r="G180" s="317" t="str">
        <f t="shared" si="6"/>
        <v>项</v>
      </c>
    </row>
    <row r="181" ht="36" hidden="1" customHeight="1" spans="1:7">
      <c r="A181" s="342">
        <v>2290807</v>
      </c>
      <c r="B181" s="343" t="s">
        <v>2167</v>
      </c>
      <c r="C181" s="340">
        <v>0</v>
      </c>
      <c r="D181" s="340">
        <v>0</v>
      </c>
      <c r="E181" s="338" t="str">
        <f t="shared" si="7"/>
        <v/>
      </c>
      <c r="F181" s="345" t="str">
        <f t="shared" si="8"/>
        <v>否</v>
      </c>
      <c r="G181" s="317" t="str">
        <f t="shared" si="6"/>
        <v>项</v>
      </c>
    </row>
    <row r="182" ht="36" hidden="1" customHeight="1" spans="1:7">
      <c r="A182" s="342">
        <v>2290808</v>
      </c>
      <c r="B182" s="343" t="s">
        <v>2168</v>
      </c>
      <c r="C182" s="340">
        <v>0</v>
      </c>
      <c r="D182" s="340">
        <v>0</v>
      </c>
      <c r="E182" s="338" t="str">
        <f t="shared" si="7"/>
        <v/>
      </c>
      <c r="F182" s="345" t="str">
        <f t="shared" si="8"/>
        <v>否</v>
      </c>
      <c r="G182" s="317" t="str">
        <f t="shared" si="6"/>
        <v>项</v>
      </c>
    </row>
    <row r="183" s="317" customFormat="1" ht="36" hidden="1" customHeight="1" spans="1:7">
      <c r="A183" s="346">
        <v>2290899</v>
      </c>
      <c r="B183" s="347" t="s">
        <v>2169</v>
      </c>
      <c r="C183" s="340">
        <v>0</v>
      </c>
      <c r="D183" s="340">
        <v>0</v>
      </c>
      <c r="E183" s="348" t="str">
        <f t="shared" si="7"/>
        <v/>
      </c>
      <c r="F183" s="345" t="str">
        <f t="shared" si="8"/>
        <v>否</v>
      </c>
      <c r="G183" s="317" t="str">
        <f t="shared" si="6"/>
        <v>项</v>
      </c>
    </row>
    <row r="184" ht="36" customHeight="1" spans="1:7">
      <c r="A184" s="341">
        <v>22960</v>
      </c>
      <c r="B184" s="336" t="s">
        <v>2170</v>
      </c>
      <c r="C184" s="337">
        <f>SUM(C185:C195)</f>
        <v>1766</v>
      </c>
      <c r="D184" s="337">
        <f>SUM(D185:D195)</f>
        <v>1215</v>
      </c>
      <c r="E184" s="338">
        <f t="shared" si="7"/>
        <v>-0.312004530011325</v>
      </c>
      <c r="F184" s="345" t="str">
        <f t="shared" si="8"/>
        <v>是</v>
      </c>
      <c r="G184" s="317" t="str">
        <f t="shared" si="6"/>
        <v>款</v>
      </c>
    </row>
    <row r="185" ht="36" hidden="1" customHeight="1" spans="1:7">
      <c r="A185" s="356">
        <v>2296001</v>
      </c>
      <c r="B185" s="347" t="s">
        <v>2171</v>
      </c>
      <c r="C185" s="340">
        <v>0</v>
      </c>
      <c r="D185" s="340">
        <v>0</v>
      </c>
      <c r="E185" s="351" t="str">
        <f t="shared" si="7"/>
        <v/>
      </c>
      <c r="F185" s="345" t="str">
        <f t="shared" si="8"/>
        <v>否</v>
      </c>
      <c r="G185" s="317" t="str">
        <f t="shared" si="6"/>
        <v>项</v>
      </c>
    </row>
    <row r="186" ht="36" customHeight="1" spans="1:7">
      <c r="A186" s="341">
        <v>2296002</v>
      </c>
      <c r="B186" s="336" t="s">
        <v>2172</v>
      </c>
      <c r="C186" s="340">
        <v>907</v>
      </c>
      <c r="D186" s="340">
        <v>457</v>
      </c>
      <c r="E186" s="338">
        <f t="shared" si="7"/>
        <v>-0.496141124586549</v>
      </c>
      <c r="F186" s="345" t="str">
        <f t="shared" si="8"/>
        <v>是</v>
      </c>
      <c r="G186" s="317" t="str">
        <f t="shared" si="6"/>
        <v>项</v>
      </c>
    </row>
    <row r="187" s="317" customFormat="1" ht="36" customHeight="1" spans="1:7">
      <c r="A187" s="341">
        <v>2296003</v>
      </c>
      <c r="B187" s="336" t="s">
        <v>2173</v>
      </c>
      <c r="C187" s="340">
        <v>305</v>
      </c>
      <c r="D187" s="340">
        <v>311</v>
      </c>
      <c r="E187" s="338">
        <f t="shared" si="7"/>
        <v>0.019672131147541</v>
      </c>
      <c r="F187" s="345" t="str">
        <f t="shared" si="8"/>
        <v>是</v>
      </c>
      <c r="G187" s="317" t="str">
        <f t="shared" ref="G187:G249" si="9">IF(LEN(A187)=3,"类",IF(LEN(A187)=5,"款","项"))</f>
        <v>项</v>
      </c>
    </row>
    <row r="188" ht="36" customHeight="1" spans="1:7">
      <c r="A188" s="341">
        <v>2296004</v>
      </c>
      <c r="B188" s="336" t="s">
        <v>2174</v>
      </c>
      <c r="C188" s="340">
        <v>2</v>
      </c>
      <c r="D188" s="340">
        <v>2</v>
      </c>
      <c r="E188" s="338">
        <f t="shared" si="7"/>
        <v>0</v>
      </c>
      <c r="F188" s="345" t="str">
        <f t="shared" si="8"/>
        <v>是</v>
      </c>
      <c r="G188" s="317" t="str">
        <f t="shared" si="9"/>
        <v>项</v>
      </c>
    </row>
    <row r="189" ht="36" hidden="1" customHeight="1" spans="1:7">
      <c r="A189" s="346">
        <v>2296005</v>
      </c>
      <c r="B189" s="347" t="s">
        <v>2175</v>
      </c>
      <c r="C189" s="340">
        <v>0</v>
      </c>
      <c r="D189" s="340">
        <v>0</v>
      </c>
      <c r="E189" s="351" t="str">
        <f t="shared" si="7"/>
        <v/>
      </c>
      <c r="F189" s="345" t="str">
        <f t="shared" si="8"/>
        <v>否</v>
      </c>
      <c r="G189" s="317" t="str">
        <f t="shared" si="9"/>
        <v>项</v>
      </c>
    </row>
    <row r="190" ht="36" customHeight="1" spans="1:7">
      <c r="A190" s="341">
        <v>2296006</v>
      </c>
      <c r="B190" s="336" t="s">
        <v>2176</v>
      </c>
      <c r="C190" s="340">
        <v>98</v>
      </c>
      <c r="D190" s="340">
        <v>119</v>
      </c>
      <c r="E190" s="338">
        <f t="shared" si="7"/>
        <v>0.214285714285714</v>
      </c>
      <c r="F190" s="345" t="str">
        <f t="shared" si="8"/>
        <v>是</v>
      </c>
      <c r="G190" s="317" t="str">
        <f t="shared" si="9"/>
        <v>项</v>
      </c>
    </row>
    <row r="191" ht="36" customHeight="1" spans="1:7">
      <c r="A191" s="341">
        <v>2296010</v>
      </c>
      <c r="B191" s="336" t="s">
        <v>2177</v>
      </c>
      <c r="C191" s="340">
        <v>10</v>
      </c>
      <c r="D191" s="340">
        <v>16</v>
      </c>
      <c r="E191" s="338">
        <f t="shared" si="7"/>
        <v>0.6</v>
      </c>
      <c r="F191" s="345" t="str">
        <f t="shared" si="8"/>
        <v>是</v>
      </c>
      <c r="G191" s="317" t="str">
        <f t="shared" si="9"/>
        <v>项</v>
      </c>
    </row>
    <row r="192" s="317" customFormat="1" ht="36" hidden="1" customHeight="1" spans="1:7">
      <c r="A192" s="342">
        <v>2296011</v>
      </c>
      <c r="B192" s="343" t="s">
        <v>2178</v>
      </c>
      <c r="C192" s="340">
        <v>0</v>
      </c>
      <c r="D192" s="340">
        <v>0</v>
      </c>
      <c r="E192" s="344" t="str">
        <f t="shared" si="7"/>
        <v/>
      </c>
      <c r="F192" s="345" t="str">
        <f t="shared" si="8"/>
        <v>否</v>
      </c>
      <c r="G192" s="317" t="str">
        <f t="shared" si="9"/>
        <v>项</v>
      </c>
    </row>
    <row r="193" s="317" customFormat="1" ht="36" hidden="1" customHeight="1" spans="1:7">
      <c r="A193" s="346">
        <v>2296012</v>
      </c>
      <c r="B193" s="347" t="s">
        <v>2179</v>
      </c>
      <c r="C193" s="340">
        <v>0</v>
      </c>
      <c r="D193" s="340">
        <v>0</v>
      </c>
      <c r="E193" s="348" t="str">
        <f t="shared" si="7"/>
        <v/>
      </c>
      <c r="F193" s="345" t="str">
        <f t="shared" si="8"/>
        <v>否</v>
      </c>
      <c r="G193" s="317" t="str">
        <f t="shared" si="9"/>
        <v>项</v>
      </c>
    </row>
    <row r="194" s="317" customFormat="1" ht="36" hidden="1" customHeight="1" spans="1:7">
      <c r="A194" s="341">
        <v>2296013</v>
      </c>
      <c r="B194" s="336" t="s">
        <v>2180</v>
      </c>
      <c r="C194" s="340">
        <v>0</v>
      </c>
      <c r="D194" s="340">
        <v>0</v>
      </c>
      <c r="E194" s="338" t="str">
        <f t="shared" si="7"/>
        <v/>
      </c>
      <c r="F194" s="345" t="str">
        <f t="shared" si="8"/>
        <v>否</v>
      </c>
      <c r="G194" s="317" t="str">
        <f t="shared" si="9"/>
        <v>项</v>
      </c>
    </row>
    <row r="195" ht="36" customHeight="1" spans="1:7">
      <c r="A195" s="341">
        <v>2296099</v>
      </c>
      <c r="B195" s="336" t="s">
        <v>2181</v>
      </c>
      <c r="C195" s="340">
        <v>444</v>
      </c>
      <c r="D195" s="340">
        <v>310</v>
      </c>
      <c r="E195" s="338">
        <f t="shared" si="7"/>
        <v>-0.301801801801802</v>
      </c>
      <c r="F195" s="345" t="str">
        <f t="shared" si="8"/>
        <v>是</v>
      </c>
      <c r="G195" s="317" t="str">
        <f t="shared" si="9"/>
        <v>项</v>
      </c>
    </row>
    <row r="196" s="317" customFormat="1" ht="36" customHeight="1" spans="1:7">
      <c r="A196" s="349">
        <v>232</v>
      </c>
      <c r="B196" s="331" t="s">
        <v>1400</v>
      </c>
      <c r="C196" s="332">
        <f>SUM(C197:C211)</f>
        <v>9355</v>
      </c>
      <c r="D196" s="332">
        <f>SUM(D197:D211)</f>
        <v>12625</v>
      </c>
      <c r="E196" s="333">
        <f t="shared" ref="E196:E249" si="10">IF(C196&lt;&gt;0,D196/C196-1,"")</f>
        <v>0.349545697487974</v>
      </c>
      <c r="F196" s="345" t="str">
        <f t="shared" ref="F196:F259" si="11">IF(LEN(A196)=3,"是",IF(B196&lt;&gt;"",IF(SUM(C196:D196)&lt;&gt;0,"是","否"),"是"))</f>
        <v>是</v>
      </c>
      <c r="G196" s="317" t="str">
        <f t="shared" si="9"/>
        <v>类</v>
      </c>
    </row>
    <row r="197" s="317" customFormat="1" ht="36" hidden="1" customHeight="1" spans="1:7">
      <c r="A197" s="342">
        <v>2320401</v>
      </c>
      <c r="B197" s="343" t="s">
        <v>2182</v>
      </c>
      <c r="C197" s="340">
        <v>0</v>
      </c>
      <c r="D197" s="340">
        <v>0</v>
      </c>
      <c r="E197" s="344" t="str">
        <f t="shared" si="10"/>
        <v/>
      </c>
      <c r="F197" s="345" t="str">
        <f t="shared" si="11"/>
        <v>否</v>
      </c>
      <c r="G197" s="317" t="str">
        <f t="shared" si="9"/>
        <v>项</v>
      </c>
    </row>
    <row r="198" s="317" customFormat="1" ht="36" hidden="1" customHeight="1" spans="1:7">
      <c r="A198" s="346">
        <v>2320405</v>
      </c>
      <c r="B198" s="347" t="s">
        <v>2183</v>
      </c>
      <c r="C198" s="340">
        <v>0</v>
      </c>
      <c r="D198" s="340">
        <v>0</v>
      </c>
      <c r="E198" s="348" t="str">
        <f t="shared" si="10"/>
        <v/>
      </c>
      <c r="F198" s="345" t="str">
        <f t="shared" si="11"/>
        <v>否</v>
      </c>
      <c r="G198" s="317" t="str">
        <f t="shared" si="9"/>
        <v>项</v>
      </c>
    </row>
    <row r="199" s="317" customFormat="1" ht="36" customHeight="1" spans="1:7">
      <c r="A199" s="341">
        <v>2320411</v>
      </c>
      <c r="B199" s="336" t="s">
        <v>2184</v>
      </c>
      <c r="C199" s="340">
        <v>230</v>
      </c>
      <c r="D199" s="340">
        <v>183</v>
      </c>
      <c r="E199" s="338">
        <f t="shared" si="10"/>
        <v>-0.204347826086957</v>
      </c>
      <c r="F199" s="345" t="str">
        <f t="shared" si="11"/>
        <v>是</v>
      </c>
      <c r="G199" s="317" t="str">
        <f t="shared" si="9"/>
        <v>项</v>
      </c>
    </row>
    <row r="200" s="317" customFormat="1" ht="36" hidden="1" customHeight="1" spans="1:7">
      <c r="A200" s="342">
        <v>2320413</v>
      </c>
      <c r="B200" s="343" t="s">
        <v>2185</v>
      </c>
      <c r="C200" s="340">
        <v>0</v>
      </c>
      <c r="D200" s="340">
        <v>0</v>
      </c>
      <c r="E200" s="344" t="str">
        <f t="shared" si="10"/>
        <v/>
      </c>
      <c r="F200" s="345" t="str">
        <f t="shared" si="11"/>
        <v>否</v>
      </c>
      <c r="G200" s="317" t="str">
        <f t="shared" si="9"/>
        <v>项</v>
      </c>
    </row>
    <row r="201" s="317" customFormat="1" ht="36" hidden="1" customHeight="1" spans="1:7">
      <c r="A201" s="342">
        <v>2320414</v>
      </c>
      <c r="B201" s="343" t="s">
        <v>2186</v>
      </c>
      <c r="C201" s="340">
        <v>0</v>
      </c>
      <c r="D201" s="340">
        <v>0</v>
      </c>
      <c r="E201" s="338" t="str">
        <f t="shared" si="10"/>
        <v/>
      </c>
      <c r="F201" s="345" t="str">
        <f t="shared" si="11"/>
        <v>否</v>
      </c>
      <c r="G201" s="317" t="str">
        <f t="shared" si="9"/>
        <v>项</v>
      </c>
    </row>
    <row r="202" ht="36" hidden="1" customHeight="1" spans="1:7">
      <c r="A202" s="342">
        <v>2320416</v>
      </c>
      <c r="B202" s="343" t="s">
        <v>2187</v>
      </c>
      <c r="C202" s="340">
        <v>0</v>
      </c>
      <c r="D202" s="340">
        <v>0</v>
      </c>
      <c r="E202" s="338" t="str">
        <f t="shared" si="10"/>
        <v/>
      </c>
      <c r="F202" s="345" t="str">
        <f t="shared" si="11"/>
        <v>否</v>
      </c>
      <c r="G202" s="317" t="str">
        <f t="shared" si="9"/>
        <v>项</v>
      </c>
    </row>
    <row r="203" ht="36" hidden="1" customHeight="1" spans="1:7">
      <c r="A203" s="342">
        <v>2320417</v>
      </c>
      <c r="B203" s="343" t="s">
        <v>2188</v>
      </c>
      <c r="C203" s="340">
        <v>0</v>
      </c>
      <c r="D203" s="340">
        <v>0</v>
      </c>
      <c r="E203" s="338" t="str">
        <f t="shared" si="10"/>
        <v/>
      </c>
      <c r="F203" s="345" t="str">
        <f t="shared" si="11"/>
        <v>否</v>
      </c>
      <c r="G203" s="317" t="str">
        <f t="shared" si="9"/>
        <v>项</v>
      </c>
    </row>
    <row r="204" ht="36" hidden="1" customHeight="1" spans="1:7">
      <c r="A204" s="342">
        <v>2320418</v>
      </c>
      <c r="B204" s="343" t="s">
        <v>2189</v>
      </c>
      <c r="C204" s="340">
        <v>0</v>
      </c>
      <c r="D204" s="340">
        <v>0</v>
      </c>
      <c r="E204" s="338" t="str">
        <f t="shared" si="10"/>
        <v/>
      </c>
      <c r="F204" s="345" t="str">
        <f t="shared" si="11"/>
        <v>否</v>
      </c>
      <c r="G204" s="317" t="str">
        <f t="shared" si="9"/>
        <v>项</v>
      </c>
    </row>
    <row r="205" ht="36" hidden="1" customHeight="1" spans="1:7">
      <c r="A205" s="342">
        <v>2320419</v>
      </c>
      <c r="B205" s="343" t="s">
        <v>2190</v>
      </c>
      <c r="C205" s="340">
        <v>0</v>
      </c>
      <c r="D205" s="340">
        <v>0</v>
      </c>
      <c r="E205" s="338" t="str">
        <f t="shared" si="10"/>
        <v/>
      </c>
      <c r="F205" s="345" t="str">
        <f t="shared" si="11"/>
        <v>否</v>
      </c>
      <c r="G205" s="317" t="str">
        <f t="shared" si="9"/>
        <v>项</v>
      </c>
    </row>
    <row r="206" ht="36" hidden="1" customHeight="1" spans="1:7">
      <c r="A206" s="346">
        <v>2320420</v>
      </c>
      <c r="B206" s="347" t="s">
        <v>2191</v>
      </c>
      <c r="C206" s="340">
        <v>0</v>
      </c>
      <c r="D206" s="340">
        <v>0</v>
      </c>
      <c r="E206" s="348" t="str">
        <f t="shared" si="10"/>
        <v/>
      </c>
      <c r="F206" s="345" t="str">
        <f t="shared" si="11"/>
        <v>否</v>
      </c>
      <c r="G206" s="317" t="str">
        <f t="shared" si="9"/>
        <v>项</v>
      </c>
    </row>
    <row r="207" ht="36" customHeight="1" spans="1:7">
      <c r="A207" s="341">
        <v>2320431</v>
      </c>
      <c r="B207" s="336" t="s">
        <v>2192</v>
      </c>
      <c r="C207" s="340">
        <v>334</v>
      </c>
      <c r="D207" s="340">
        <v>635</v>
      </c>
      <c r="E207" s="338">
        <f t="shared" si="10"/>
        <v>0.901197604790419</v>
      </c>
      <c r="F207" s="345" t="str">
        <f t="shared" si="11"/>
        <v>是</v>
      </c>
      <c r="G207" s="317" t="str">
        <f t="shared" si="9"/>
        <v>项</v>
      </c>
    </row>
    <row r="208" ht="36" hidden="1" customHeight="1" spans="1:7">
      <c r="A208" s="342">
        <v>2320432</v>
      </c>
      <c r="B208" s="343" t="s">
        <v>2193</v>
      </c>
      <c r="C208" s="340">
        <v>0</v>
      </c>
      <c r="D208" s="340">
        <v>0</v>
      </c>
      <c r="E208" s="344" t="str">
        <f t="shared" si="10"/>
        <v/>
      </c>
      <c r="F208" s="345" t="str">
        <f t="shared" si="11"/>
        <v>否</v>
      </c>
      <c r="G208" s="317" t="str">
        <f t="shared" si="9"/>
        <v>项</v>
      </c>
    </row>
    <row r="209" s="317" customFormat="1" ht="36" hidden="1" customHeight="1" spans="1:7">
      <c r="A209" s="346">
        <v>2320433</v>
      </c>
      <c r="B209" s="347" t="s">
        <v>2194</v>
      </c>
      <c r="C209" s="340">
        <v>0</v>
      </c>
      <c r="D209" s="340"/>
      <c r="E209" s="348" t="str">
        <f t="shared" si="10"/>
        <v/>
      </c>
      <c r="F209" s="345" t="str">
        <f t="shared" si="11"/>
        <v>否</v>
      </c>
      <c r="G209" s="317" t="str">
        <f t="shared" si="9"/>
        <v>项</v>
      </c>
    </row>
    <row r="210" s="317" customFormat="1" ht="36" customHeight="1" spans="1:7">
      <c r="A210" s="341">
        <v>2320498</v>
      </c>
      <c r="B210" s="336" t="s">
        <v>2195</v>
      </c>
      <c r="C210" s="340">
        <v>8791</v>
      </c>
      <c r="D210" s="340">
        <v>11807</v>
      </c>
      <c r="E210" s="338">
        <f t="shared" si="10"/>
        <v>0.343078148106017</v>
      </c>
      <c r="F210" s="345" t="str">
        <f t="shared" si="11"/>
        <v>是</v>
      </c>
      <c r="G210" s="317" t="str">
        <f t="shared" si="9"/>
        <v>项</v>
      </c>
    </row>
    <row r="211" s="317" customFormat="1" ht="36" hidden="1" customHeight="1" spans="1:7">
      <c r="A211" s="346">
        <v>2320499</v>
      </c>
      <c r="B211" s="347" t="s">
        <v>2196</v>
      </c>
      <c r="C211" s="340">
        <v>0</v>
      </c>
      <c r="D211" s="340">
        <v>0</v>
      </c>
      <c r="E211" s="351" t="str">
        <f t="shared" si="10"/>
        <v/>
      </c>
      <c r="F211" s="345" t="str">
        <f t="shared" si="11"/>
        <v>否</v>
      </c>
      <c r="G211" s="317" t="str">
        <f t="shared" si="9"/>
        <v>项</v>
      </c>
    </row>
    <row r="212" ht="36" customHeight="1" spans="1:7">
      <c r="A212" s="349">
        <v>233</v>
      </c>
      <c r="B212" s="331" t="s">
        <v>1419</v>
      </c>
      <c r="C212" s="332">
        <f>C213</f>
        <v>1</v>
      </c>
      <c r="D212" s="332">
        <f>D213</f>
        <v>121</v>
      </c>
      <c r="E212" s="333">
        <f t="shared" si="10"/>
        <v>120</v>
      </c>
      <c r="F212" s="345" t="str">
        <f t="shared" si="11"/>
        <v>是</v>
      </c>
      <c r="G212" s="317" t="str">
        <f t="shared" si="9"/>
        <v>类</v>
      </c>
    </row>
    <row r="213" s="317" customFormat="1" ht="36" customHeight="1" spans="1:7">
      <c r="A213" s="336">
        <v>23304</v>
      </c>
      <c r="B213" s="336" t="s">
        <v>2197</v>
      </c>
      <c r="C213" s="337">
        <f>SUM(C214:C228)</f>
        <v>1</v>
      </c>
      <c r="D213" s="337">
        <f>SUM(D214:D228)</f>
        <v>121</v>
      </c>
      <c r="E213" s="338">
        <f t="shared" si="10"/>
        <v>120</v>
      </c>
      <c r="F213" s="345" t="str">
        <f t="shared" si="11"/>
        <v>是</v>
      </c>
      <c r="G213" s="317" t="str">
        <f t="shared" si="9"/>
        <v>款</v>
      </c>
    </row>
    <row r="214" s="317" customFormat="1" ht="36" hidden="1" customHeight="1" spans="1:7">
      <c r="A214" s="342">
        <v>2330401</v>
      </c>
      <c r="B214" s="343" t="s">
        <v>2198</v>
      </c>
      <c r="C214" s="340">
        <v>0</v>
      </c>
      <c r="D214" s="340">
        <v>0</v>
      </c>
      <c r="E214" s="344" t="str">
        <f t="shared" si="10"/>
        <v/>
      </c>
      <c r="F214" s="345" t="str">
        <f t="shared" si="11"/>
        <v>否</v>
      </c>
      <c r="G214" s="317" t="str">
        <f t="shared" si="9"/>
        <v>项</v>
      </c>
    </row>
    <row r="215" ht="36" hidden="1" customHeight="1" spans="1:7">
      <c r="A215" s="346">
        <v>2330405</v>
      </c>
      <c r="B215" s="347" t="s">
        <v>2199</v>
      </c>
      <c r="C215" s="340">
        <v>0</v>
      </c>
      <c r="D215" s="340">
        <v>0</v>
      </c>
      <c r="E215" s="348" t="str">
        <f t="shared" si="10"/>
        <v/>
      </c>
      <c r="F215" s="345" t="str">
        <f t="shared" si="11"/>
        <v>否</v>
      </c>
      <c r="G215" s="317" t="str">
        <f t="shared" si="9"/>
        <v>项</v>
      </c>
    </row>
    <row r="216" ht="36" customHeight="1" spans="1:7">
      <c r="A216" s="341">
        <v>2330411</v>
      </c>
      <c r="B216" s="336" t="s">
        <v>2200</v>
      </c>
      <c r="C216" s="340">
        <v>1</v>
      </c>
      <c r="D216" s="340"/>
      <c r="E216" s="338">
        <f t="shared" si="10"/>
        <v>-1</v>
      </c>
      <c r="F216" s="345" t="str">
        <f t="shared" si="11"/>
        <v>是</v>
      </c>
      <c r="G216" s="317" t="str">
        <f t="shared" si="9"/>
        <v>项</v>
      </c>
    </row>
    <row r="217" s="317" customFormat="1" ht="36" hidden="1" customHeight="1" spans="1:7">
      <c r="A217" s="342">
        <v>2330413</v>
      </c>
      <c r="B217" s="343" t="s">
        <v>2201</v>
      </c>
      <c r="C217" s="340">
        <v>0</v>
      </c>
      <c r="D217" s="340">
        <v>0</v>
      </c>
      <c r="E217" s="344" t="str">
        <f t="shared" si="10"/>
        <v/>
      </c>
      <c r="F217" s="345" t="str">
        <f t="shared" si="11"/>
        <v>否</v>
      </c>
      <c r="G217" s="317" t="str">
        <f t="shared" si="9"/>
        <v>项</v>
      </c>
    </row>
    <row r="218" s="317" customFormat="1" ht="36" hidden="1" customHeight="1" spans="1:7">
      <c r="A218" s="342">
        <v>2330414</v>
      </c>
      <c r="B218" s="343" t="s">
        <v>2202</v>
      </c>
      <c r="C218" s="340">
        <v>0</v>
      </c>
      <c r="D218" s="340">
        <v>0</v>
      </c>
      <c r="E218" s="338" t="str">
        <f t="shared" si="10"/>
        <v/>
      </c>
      <c r="F218" s="345" t="str">
        <f t="shared" si="11"/>
        <v>否</v>
      </c>
      <c r="G218" s="317" t="str">
        <f t="shared" si="9"/>
        <v>项</v>
      </c>
    </row>
    <row r="219" ht="36" hidden="1" customHeight="1" spans="1:7">
      <c r="A219" s="342">
        <v>2330416</v>
      </c>
      <c r="B219" s="343" t="s">
        <v>2203</v>
      </c>
      <c r="C219" s="340">
        <v>0</v>
      </c>
      <c r="D219" s="340">
        <v>0</v>
      </c>
      <c r="E219" s="338" t="str">
        <f t="shared" si="10"/>
        <v/>
      </c>
      <c r="F219" s="345" t="str">
        <f t="shared" si="11"/>
        <v>否</v>
      </c>
      <c r="G219" s="317" t="str">
        <f t="shared" si="9"/>
        <v>项</v>
      </c>
    </row>
    <row r="220" ht="36" hidden="1" customHeight="1" spans="1:7">
      <c r="A220" s="342">
        <v>2330417</v>
      </c>
      <c r="B220" s="343" t="s">
        <v>2204</v>
      </c>
      <c r="C220" s="340">
        <v>0</v>
      </c>
      <c r="D220" s="340">
        <v>0</v>
      </c>
      <c r="E220" s="338" t="str">
        <f t="shared" si="10"/>
        <v/>
      </c>
      <c r="F220" s="345" t="str">
        <f t="shared" si="11"/>
        <v>否</v>
      </c>
      <c r="G220" s="317" t="str">
        <f t="shared" si="9"/>
        <v>项</v>
      </c>
    </row>
    <row r="221" ht="36" hidden="1" customHeight="1" spans="1:7">
      <c r="A221" s="342">
        <v>2330418</v>
      </c>
      <c r="B221" s="343" t="s">
        <v>2205</v>
      </c>
      <c r="C221" s="340">
        <v>0</v>
      </c>
      <c r="D221" s="340">
        <v>0</v>
      </c>
      <c r="E221" s="338" t="str">
        <f t="shared" si="10"/>
        <v/>
      </c>
      <c r="F221" s="345" t="str">
        <f t="shared" si="11"/>
        <v>否</v>
      </c>
      <c r="G221" s="317" t="str">
        <f t="shared" si="9"/>
        <v>项</v>
      </c>
    </row>
    <row r="222" ht="36" hidden="1" customHeight="1" spans="1:7">
      <c r="A222" s="342">
        <v>2330419</v>
      </c>
      <c r="B222" s="343" t="s">
        <v>2206</v>
      </c>
      <c r="C222" s="340">
        <v>0</v>
      </c>
      <c r="D222" s="340">
        <v>0</v>
      </c>
      <c r="E222" s="338" t="str">
        <f t="shared" si="10"/>
        <v/>
      </c>
      <c r="F222" s="345" t="str">
        <f t="shared" si="11"/>
        <v>否</v>
      </c>
      <c r="G222" s="317" t="str">
        <f t="shared" si="9"/>
        <v>项</v>
      </c>
    </row>
    <row r="223" ht="36" hidden="1" customHeight="1" spans="1:7">
      <c r="A223" s="346">
        <v>2330420</v>
      </c>
      <c r="B223" s="347" t="s">
        <v>2207</v>
      </c>
      <c r="C223" s="340">
        <v>0</v>
      </c>
      <c r="D223" s="340">
        <v>0</v>
      </c>
      <c r="E223" s="348" t="str">
        <f t="shared" si="10"/>
        <v/>
      </c>
      <c r="F223" s="345" t="str">
        <f t="shared" si="11"/>
        <v>否</v>
      </c>
      <c r="G223" s="317" t="str">
        <f t="shared" si="9"/>
        <v>项</v>
      </c>
    </row>
    <row r="224" ht="36" customHeight="1" spans="1:7">
      <c r="A224" s="341">
        <v>2330431</v>
      </c>
      <c r="B224" s="336" t="s">
        <v>2208</v>
      </c>
      <c r="C224" s="340"/>
      <c r="D224" s="340">
        <v>10</v>
      </c>
      <c r="E224" s="338" t="str">
        <f t="shared" si="10"/>
        <v/>
      </c>
      <c r="F224" s="345" t="str">
        <f t="shared" si="11"/>
        <v>是</v>
      </c>
      <c r="G224" s="317" t="str">
        <f t="shared" si="9"/>
        <v>项</v>
      </c>
    </row>
    <row r="225" ht="36" hidden="1" customHeight="1" spans="1:7">
      <c r="A225" s="342">
        <v>2330432</v>
      </c>
      <c r="B225" s="343" t="s">
        <v>2209</v>
      </c>
      <c r="C225" s="340">
        <v>0</v>
      </c>
      <c r="D225" s="340">
        <v>0</v>
      </c>
      <c r="E225" s="344" t="str">
        <f t="shared" si="10"/>
        <v/>
      </c>
      <c r="F225" s="345" t="str">
        <f t="shared" si="11"/>
        <v>否</v>
      </c>
      <c r="G225" s="317" t="str">
        <f t="shared" si="9"/>
        <v>项</v>
      </c>
    </row>
    <row r="226" ht="36" hidden="1" customHeight="1" spans="1:7">
      <c r="A226" s="346">
        <v>2330433</v>
      </c>
      <c r="B226" s="347" t="s">
        <v>2210</v>
      </c>
      <c r="C226" s="340">
        <v>0</v>
      </c>
      <c r="D226" s="340">
        <v>0</v>
      </c>
      <c r="E226" s="348" t="str">
        <f t="shared" si="10"/>
        <v/>
      </c>
      <c r="F226" s="345" t="str">
        <f t="shared" si="11"/>
        <v>否</v>
      </c>
      <c r="G226" s="317" t="str">
        <f t="shared" si="9"/>
        <v>项</v>
      </c>
    </row>
    <row r="227" s="317" customFormat="1" ht="36" customHeight="1" spans="1:7">
      <c r="A227" s="341">
        <v>2330498</v>
      </c>
      <c r="B227" s="336" t="s">
        <v>2211</v>
      </c>
      <c r="C227" s="340"/>
      <c r="D227" s="340">
        <v>111</v>
      </c>
      <c r="E227" s="338" t="str">
        <f t="shared" si="10"/>
        <v/>
      </c>
      <c r="F227" s="345" t="str">
        <f t="shared" si="11"/>
        <v>是</v>
      </c>
      <c r="G227" s="317" t="str">
        <f t="shared" si="9"/>
        <v>项</v>
      </c>
    </row>
    <row r="228" ht="36" hidden="1" customHeight="1" spans="1:7">
      <c r="A228" s="346">
        <v>2330499</v>
      </c>
      <c r="B228" s="347" t="s">
        <v>2212</v>
      </c>
      <c r="C228" s="340">
        <v>0</v>
      </c>
      <c r="D228" s="340">
        <v>0</v>
      </c>
      <c r="E228" s="351" t="str">
        <f t="shared" si="10"/>
        <v/>
      </c>
      <c r="F228" s="345" t="str">
        <f t="shared" si="11"/>
        <v>否</v>
      </c>
      <c r="G228" s="317" t="str">
        <f t="shared" si="9"/>
        <v>项</v>
      </c>
    </row>
    <row r="229" ht="36" customHeight="1" spans="1:7">
      <c r="A229" s="331">
        <v>234</v>
      </c>
      <c r="B229" s="331" t="s">
        <v>1438</v>
      </c>
      <c r="C229" s="332">
        <f>SUM(C230,C243)</f>
        <v>0</v>
      </c>
      <c r="D229" s="332">
        <f>SUM(D230,D243)</f>
        <v>0</v>
      </c>
      <c r="E229" s="333" t="str">
        <f t="shared" si="10"/>
        <v/>
      </c>
      <c r="F229" s="345" t="str">
        <f t="shared" si="11"/>
        <v>是</v>
      </c>
      <c r="G229" s="317" t="str">
        <f t="shared" si="9"/>
        <v>类</v>
      </c>
    </row>
    <row r="230" ht="36" hidden="1" customHeight="1" spans="1:7">
      <c r="A230" s="336">
        <v>23401</v>
      </c>
      <c r="B230" s="336" t="s">
        <v>2213</v>
      </c>
      <c r="C230" s="337">
        <f>SUM(C231:C242)</f>
        <v>0</v>
      </c>
      <c r="D230" s="337">
        <f>SUM(D231:D242)</f>
        <v>0</v>
      </c>
      <c r="E230" s="338" t="str">
        <f t="shared" si="10"/>
        <v/>
      </c>
      <c r="F230" s="345" t="str">
        <f t="shared" si="11"/>
        <v>否</v>
      </c>
      <c r="G230" s="317" t="str">
        <f t="shared" si="9"/>
        <v>款</v>
      </c>
    </row>
    <row r="231" ht="36" hidden="1" customHeight="1" spans="1:7">
      <c r="A231" s="336">
        <v>2340101</v>
      </c>
      <c r="B231" s="336" t="s">
        <v>2214</v>
      </c>
      <c r="C231" s="340">
        <v>0</v>
      </c>
      <c r="D231" s="340">
        <v>0</v>
      </c>
      <c r="E231" s="338" t="str">
        <f t="shared" si="10"/>
        <v/>
      </c>
      <c r="F231" s="345" t="str">
        <f t="shared" si="11"/>
        <v>否</v>
      </c>
      <c r="G231" s="317" t="str">
        <f t="shared" si="9"/>
        <v>项</v>
      </c>
    </row>
    <row r="232" ht="36" hidden="1" customHeight="1" spans="1:7">
      <c r="A232" s="355">
        <v>2340102</v>
      </c>
      <c r="B232" s="343" t="s">
        <v>2215</v>
      </c>
      <c r="C232" s="340">
        <v>0</v>
      </c>
      <c r="D232" s="340">
        <v>0</v>
      </c>
      <c r="E232" s="344" t="str">
        <f t="shared" si="10"/>
        <v/>
      </c>
      <c r="F232" s="345" t="str">
        <f t="shared" si="11"/>
        <v>否</v>
      </c>
      <c r="G232" s="317" t="str">
        <f t="shared" si="9"/>
        <v>项</v>
      </c>
    </row>
    <row r="233" ht="36" hidden="1" customHeight="1" spans="1:7">
      <c r="A233" s="355">
        <v>2340103</v>
      </c>
      <c r="B233" s="343" t="s">
        <v>2216</v>
      </c>
      <c r="C233" s="340">
        <v>0</v>
      </c>
      <c r="D233" s="340">
        <v>0</v>
      </c>
      <c r="E233" s="338" t="str">
        <f t="shared" si="10"/>
        <v/>
      </c>
      <c r="F233" s="345" t="str">
        <f t="shared" si="11"/>
        <v>否</v>
      </c>
      <c r="G233" s="317" t="str">
        <f t="shared" si="9"/>
        <v>项</v>
      </c>
    </row>
    <row r="234" ht="36" hidden="1" customHeight="1" spans="1:7">
      <c r="A234" s="355">
        <v>2340104</v>
      </c>
      <c r="B234" s="343" t="s">
        <v>2217</v>
      </c>
      <c r="C234" s="340">
        <v>0</v>
      </c>
      <c r="D234" s="340">
        <v>0</v>
      </c>
      <c r="E234" s="338" t="str">
        <f t="shared" si="10"/>
        <v/>
      </c>
      <c r="F234" s="345" t="str">
        <f t="shared" si="11"/>
        <v>否</v>
      </c>
      <c r="G234" s="317" t="str">
        <f t="shared" si="9"/>
        <v>项</v>
      </c>
    </row>
    <row r="235" ht="36" hidden="1" customHeight="1" spans="1:7">
      <c r="A235" s="355">
        <v>2340105</v>
      </c>
      <c r="B235" s="343" t="s">
        <v>2218</v>
      </c>
      <c r="C235" s="340">
        <v>0</v>
      </c>
      <c r="D235" s="340">
        <v>0</v>
      </c>
      <c r="E235" s="338" t="str">
        <f t="shared" si="10"/>
        <v/>
      </c>
      <c r="F235" s="345" t="str">
        <f t="shared" si="11"/>
        <v>否</v>
      </c>
      <c r="G235" s="317" t="str">
        <f t="shared" si="9"/>
        <v>项</v>
      </c>
    </row>
    <row r="236" ht="36" hidden="1" customHeight="1" spans="1:7">
      <c r="A236" s="355">
        <v>2340106</v>
      </c>
      <c r="B236" s="343" t="s">
        <v>2219</v>
      </c>
      <c r="C236" s="340">
        <v>0</v>
      </c>
      <c r="D236" s="340">
        <v>0</v>
      </c>
      <c r="E236" s="338" t="str">
        <f t="shared" si="10"/>
        <v/>
      </c>
      <c r="F236" s="345" t="str">
        <f t="shared" si="11"/>
        <v>否</v>
      </c>
      <c r="G236" s="317" t="str">
        <f t="shared" si="9"/>
        <v>项</v>
      </c>
    </row>
    <row r="237" ht="36" hidden="1" customHeight="1" spans="1:7">
      <c r="A237" s="355">
        <v>2340107</v>
      </c>
      <c r="B237" s="343" t="s">
        <v>2220</v>
      </c>
      <c r="C237" s="340">
        <v>0</v>
      </c>
      <c r="D237" s="340">
        <v>0</v>
      </c>
      <c r="E237" s="338" t="str">
        <f t="shared" si="10"/>
        <v/>
      </c>
      <c r="F237" s="345" t="str">
        <f t="shared" si="11"/>
        <v>否</v>
      </c>
      <c r="G237" s="317" t="str">
        <f t="shared" si="9"/>
        <v>项</v>
      </c>
    </row>
    <row r="238" ht="36" hidden="1" customHeight="1" spans="1:7">
      <c r="A238" s="355">
        <v>2340108</v>
      </c>
      <c r="B238" s="343" t="s">
        <v>2221</v>
      </c>
      <c r="C238" s="340">
        <v>0</v>
      </c>
      <c r="D238" s="340">
        <v>0</v>
      </c>
      <c r="E238" s="338" t="str">
        <f t="shared" si="10"/>
        <v/>
      </c>
      <c r="F238" s="345" t="str">
        <f t="shared" si="11"/>
        <v>否</v>
      </c>
      <c r="G238" s="317" t="str">
        <f t="shared" si="9"/>
        <v>项</v>
      </c>
    </row>
    <row r="239" ht="36" hidden="1" customHeight="1" spans="1:7">
      <c r="A239" s="355">
        <v>2340109</v>
      </c>
      <c r="B239" s="343" t="s">
        <v>2222</v>
      </c>
      <c r="C239" s="340">
        <v>0</v>
      </c>
      <c r="D239" s="340">
        <v>0</v>
      </c>
      <c r="E239" s="338" t="str">
        <f t="shared" si="10"/>
        <v/>
      </c>
      <c r="F239" s="345" t="str">
        <f t="shared" si="11"/>
        <v>否</v>
      </c>
      <c r="G239" s="317" t="str">
        <f t="shared" si="9"/>
        <v>项</v>
      </c>
    </row>
    <row r="240" ht="36" hidden="1" customHeight="1" spans="1:7">
      <c r="A240" s="355">
        <v>2340110</v>
      </c>
      <c r="B240" s="343" t="s">
        <v>2223</v>
      </c>
      <c r="C240" s="340">
        <v>0</v>
      </c>
      <c r="D240" s="340">
        <v>0</v>
      </c>
      <c r="E240" s="338" t="str">
        <f t="shared" si="10"/>
        <v/>
      </c>
      <c r="F240" s="345" t="str">
        <f t="shared" si="11"/>
        <v>否</v>
      </c>
      <c r="G240" s="317" t="str">
        <f t="shared" si="9"/>
        <v>项</v>
      </c>
    </row>
    <row r="241" ht="36" hidden="1" customHeight="1" spans="1:7">
      <c r="A241" s="355">
        <v>2340111</v>
      </c>
      <c r="B241" s="343" t="s">
        <v>2224</v>
      </c>
      <c r="C241" s="340">
        <v>0</v>
      </c>
      <c r="D241" s="340">
        <v>0</v>
      </c>
      <c r="E241" s="338" t="str">
        <f t="shared" si="10"/>
        <v/>
      </c>
      <c r="F241" s="345" t="str">
        <f t="shared" si="11"/>
        <v>否</v>
      </c>
      <c r="G241" s="317" t="str">
        <f t="shared" si="9"/>
        <v>项</v>
      </c>
    </row>
    <row r="242" ht="36" hidden="1" customHeight="1" spans="1:7">
      <c r="A242" s="356">
        <v>2340199</v>
      </c>
      <c r="B242" s="347" t="s">
        <v>2225</v>
      </c>
      <c r="C242" s="340">
        <v>0</v>
      </c>
      <c r="D242" s="340">
        <v>0</v>
      </c>
      <c r="E242" s="348" t="str">
        <f t="shared" si="10"/>
        <v/>
      </c>
      <c r="F242" s="345" t="str">
        <f t="shared" si="11"/>
        <v>否</v>
      </c>
      <c r="G242" s="317" t="str">
        <f t="shared" si="9"/>
        <v>项</v>
      </c>
    </row>
    <row r="243" ht="36" hidden="1" customHeight="1" spans="1:7">
      <c r="A243" s="336">
        <v>23402</v>
      </c>
      <c r="B243" s="336" t="s">
        <v>2226</v>
      </c>
      <c r="C243" s="337">
        <f>SUM(C244:C249)</f>
        <v>0</v>
      </c>
      <c r="D243" s="337">
        <f>SUM(D244:D249)</f>
        <v>0</v>
      </c>
      <c r="E243" s="338" t="str">
        <f t="shared" si="10"/>
        <v/>
      </c>
      <c r="F243" s="345" t="str">
        <f t="shared" si="11"/>
        <v>否</v>
      </c>
      <c r="G243" s="317" t="str">
        <f t="shared" si="9"/>
        <v>款</v>
      </c>
    </row>
    <row r="244" ht="36" hidden="1" customHeight="1" spans="1:7">
      <c r="A244" s="355">
        <v>2340201</v>
      </c>
      <c r="B244" s="343" t="s">
        <v>2227</v>
      </c>
      <c r="C244" s="340">
        <v>0</v>
      </c>
      <c r="D244" s="340">
        <v>0</v>
      </c>
      <c r="E244" s="344" t="str">
        <f t="shared" si="10"/>
        <v/>
      </c>
      <c r="F244" s="345" t="str">
        <f t="shared" si="11"/>
        <v>否</v>
      </c>
      <c r="G244" s="317" t="str">
        <f t="shared" si="9"/>
        <v>项</v>
      </c>
    </row>
    <row r="245" ht="36" hidden="1" customHeight="1" spans="1:7">
      <c r="A245" s="355">
        <v>2340202</v>
      </c>
      <c r="B245" s="343" t="s">
        <v>2228</v>
      </c>
      <c r="C245" s="340">
        <v>0</v>
      </c>
      <c r="D245" s="340">
        <v>0</v>
      </c>
      <c r="E245" s="338" t="str">
        <f t="shared" si="10"/>
        <v/>
      </c>
      <c r="F245" s="345" t="str">
        <f t="shared" si="11"/>
        <v>否</v>
      </c>
      <c r="G245" s="317" t="str">
        <f t="shared" si="9"/>
        <v>项</v>
      </c>
    </row>
    <row r="246" ht="36" hidden="1" customHeight="1" spans="1:7">
      <c r="A246" s="355">
        <v>2340203</v>
      </c>
      <c r="B246" s="343" t="s">
        <v>2229</v>
      </c>
      <c r="C246" s="340">
        <v>0</v>
      </c>
      <c r="D246" s="340">
        <v>0</v>
      </c>
      <c r="E246" s="338" t="str">
        <f t="shared" si="10"/>
        <v/>
      </c>
      <c r="F246" s="345" t="str">
        <f t="shared" si="11"/>
        <v>否</v>
      </c>
      <c r="G246" s="317" t="str">
        <f t="shared" si="9"/>
        <v>项</v>
      </c>
    </row>
    <row r="247" ht="36" hidden="1" customHeight="1" spans="1:7">
      <c r="A247" s="356">
        <v>2340204</v>
      </c>
      <c r="B247" s="347" t="s">
        <v>2230</v>
      </c>
      <c r="C247" s="340">
        <v>0</v>
      </c>
      <c r="D247" s="340">
        <v>0</v>
      </c>
      <c r="E247" s="348" t="str">
        <f t="shared" si="10"/>
        <v/>
      </c>
      <c r="F247" s="345" t="str">
        <f t="shared" si="11"/>
        <v>否</v>
      </c>
      <c r="G247" s="317" t="str">
        <f t="shared" si="9"/>
        <v>项</v>
      </c>
    </row>
    <row r="248" ht="36" hidden="1" customHeight="1" spans="1:7">
      <c r="A248" s="336">
        <v>2340205</v>
      </c>
      <c r="B248" s="336" t="s">
        <v>2231</v>
      </c>
      <c r="C248" s="340">
        <v>0</v>
      </c>
      <c r="D248" s="340">
        <v>0</v>
      </c>
      <c r="E248" s="338" t="str">
        <f t="shared" si="10"/>
        <v/>
      </c>
      <c r="F248" s="345" t="str">
        <f t="shared" si="11"/>
        <v>否</v>
      </c>
      <c r="G248" s="317" t="str">
        <f t="shared" si="9"/>
        <v>项</v>
      </c>
    </row>
    <row r="249" ht="36" hidden="1" customHeight="1" spans="1:7">
      <c r="A249" s="356">
        <v>2340299</v>
      </c>
      <c r="B249" s="347" t="s">
        <v>2232</v>
      </c>
      <c r="C249" s="340">
        <v>0</v>
      </c>
      <c r="D249" s="340">
        <v>0</v>
      </c>
      <c r="E249" s="351" t="str">
        <f t="shared" si="10"/>
        <v/>
      </c>
      <c r="F249" s="345" t="str">
        <f t="shared" si="11"/>
        <v>否</v>
      </c>
      <c r="G249" s="317" t="str">
        <f t="shared" si="9"/>
        <v>项</v>
      </c>
    </row>
    <row r="250" ht="36" customHeight="1" spans="1:7">
      <c r="A250" s="341"/>
      <c r="B250" s="336"/>
      <c r="C250" s="340"/>
      <c r="D250" s="340">
        <v>0</v>
      </c>
      <c r="E250" s="357"/>
      <c r="F250" s="334" t="str">
        <f t="shared" si="11"/>
        <v>是</v>
      </c>
      <c r="G250" s="317"/>
    </row>
    <row r="251" ht="36" customHeight="1" spans="1:7">
      <c r="A251" s="358"/>
      <c r="B251" s="152" t="s">
        <v>1459</v>
      </c>
      <c r="C251" s="332">
        <f>SUM(C4,C20,C31,C88,C123,C166,C170,C196,C212,C229)</f>
        <v>23570</v>
      </c>
      <c r="D251" s="332">
        <f>SUM(D4,D20,D31,D88,D123,D166,D170,D196,D212,D229)</f>
        <v>52633</v>
      </c>
      <c r="E251" s="333">
        <f t="shared" ref="E251:E256" si="12">IF(C251&lt;&gt;0,D251/C251-1,"")</f>
        <v>1.23305048790836</v>
      </c>
      <c r="F251" s="334" t="str">
        <f t="shared" si="11"/>
        <v>是</v>
      </c>
      <c r="G251" s="317"/>
    </row>
    <row r="252" ht="36" customHeight="1" spans="1:7">
      <c r="A252" s="359">
        <v>230</v>
      </c>
      <c r="B252" s="360" t="s">
        <v>132</v>
      </c>
      <c r="C252" s="361">
        <f>SUM(C253:C254)</f>
        <v>1074</v>
      </c>
      <c r="D252" s="361">
        <f>SUM(D253:D254)</f>
        <v>9230</v>
      </c>
      <c r="E252" s="333">
        <f t="shared" si="12"/>
        <v>7.59404096834264</v>
      </c>
      <c r="F252" s="334" t="str">
        <f t="shared" si="11"/>
        <v>是</v>
      </c>
      <c r="G252" s="317" t="str">
        <f t="shared" ref="G252:G259" si="13">IF(LEN(A252)=3,"类",IF(LEN(A252)=5,"款","项"))</f>
        <v>类</v>
      </c>
    </row>
    <row r="253" ht="36" customHeight="1" spans="1:7">
      <c r="A253" s="362">
        <v>2300603</v>
      </c>
      <c r="B253" s="363" t="s">
        <v>1460</v>
      </c>
      <c r="C253" s="340">
        <v>323</v>
      </c>
      <c r="D253" s="340">
        <v>0</v>
      </c>
      <c r="E253" s="333"/>
      <c r="F253" s="345" t="str">
        <f t="shared" si="11"/>
        <v>是</v>
      </c>
      <c r="G253" s="317" t="str">
        <f t="shared" si="13"/>
        <v>项</v>
      </c>
    </row>
    <row r="254" ht="36" customHeight="1" spans="1:7">
      <c r="A254" s="364">
        <v>23008</v>
      </c>
      <c r="B254" s="363" t="s">
        <v>1461</v>
      </c>
      <c r="C254" s="340">
        <v>751</v>
      </c>
      <c r="D254" s="340">
        <v>9230</v>
      </c>
      <c r="E254" s="338">
        <f t="shared" si="12"/>
        <v>11.2902796271638</v>
      </c>
      <c r="F254" s="334" t="str">
        <f t="shared" si="11"/>
        <v>是</v>
      </c>
      <c r="G254" s="317" t="str">
        <f t="shared" si="13"/>
        <v>款</v>
      </c>
    </row>
    <row r="255" ht="36" customHeight="1" spans="1:7">
      <c r="A255" s="364">
        <v>231</v>
      </c>
      <c r="B255" s="365" t="s">
        <v>137</v>
      </c>
      <c r="C255" s="361">
        <f>C256</f>
        <v>2100</v>
      </c>
      <c r="D255" s="361">
        <f>D256</f>
        <v>10000</v>
      </c>
      <c r="E255" s="333">
        <f t="shared" si="12"/>
        <v>3.76190476190476</v>
      </c>
      <c r="F255" s="334" t="str">
        <f t="shared" si="11"/>
        <v>是</v>
      </c>
      <c r="G255" s="317" t="str">
        <f t="shared" si="13"/>
        <v>类</v>
      </c>
    </row>
    <row r="256" ht="36" customHeight="1" spans="1:7">
      <c r="A256" s="366">
        <v>23104</v>
      </c>
      <c r="B256" s="367" t="s">
        <v>1463</v>
      </c>
      <c r="C256" s="361">
        <f>SUM(C257:C258)</f>
        <v>2100</v>
      </c>
      <c r="D256" s="361">
        <f>SUM(D257:D258)</f>
        <v>10000</v>
      </c>
      <c r="E256" s="338">
        <f t="shared" si="12"/>
        <v>3.76190476190476</v>
      </c>
      <c r="F256" s="334" t="str">
        <f t="shared" si="11"/>
        <v>是</v>
      </c>
      <c r="G256" s="317" t="str">
        <f t="shared" si="13"/>
        <v>款</v>
      </c>
    </row>
    <row r="257" ht="36" hidden="1" customHeight="1" spans="1:7">
      <c r="A257" s="366">
        <v>2310411</v>
      </c>
      <c r="B257" s="367" t="s">
        <v>2233</v>
      </c>
      <c r="C257" s="340"/>
      <c r="D257" s="340"/>
      <c r="E257" s="338"/>
      <c r="F257" s="334" t="str">
        <f t="shared" si="11"/>
        <v>否</v>
      </c>
      <c r="G257" s="317" t="str">
        <f t="shared" si="13"/>
        <v>项</v>
      </c>
    </row>
    <row r="258" ht="36" customHeight="1" spans="1:7">
      <c r="A258" s="366">
        <v>2310431</v>
      </c>
      <c r="B258" s="367" t="s">
        <v>2234</v>
      </c>
      <c r="C258" s="340">
        <v>2100</v>
      </c>
      <c r="D258" s="340">
        <v>10000</v>
      </c>
      <c r="E258" s="338"/>
      <c r="F258" s="334" t="str">
        <f t="shared" si="11"/>
        <v>是</v>
      </c>
      <c r="G258" s="317" t="str">
        <f t="shared" si="13"/>
        <v>项</v>
      </c>
    </row>
    <row r="259" ht="36" customHeight="1" spans="1:7">
      <c r="A259" s="364">
        <v>23009</v>
      </c>
      <c r="B259" s="365" t="s">
        <v>2235</v>
      </c>
      <c r="C259" s="340">
        <v>6936</v>
      </c>
      <c r="D259" s="340"/>
      <c r="E259" s="338">
        <f>IF(C259&lt;&gt;0,D259/C259-1,"")</f>
        <v>-1</v>
      </c>
      <c r="F259" s="334" t="str">
        <f t="shared" si="11"/>
        <v>是</v>
      </c>
      <c r="G259" s="317" t="str">
        <f t="shared" si="13"/>
        <v>款</v>
      </c>
    </row>
    <row r="260" ht="47" customHeight="1" spans="1:7">
      <c r="A260" s="368"/>
      <c r="B260" s="152" t="s">
        <v>140</v>
      </c>
      <c r="C260" s="369">
        <f>SUM(C251:C252,C255,C259)</f>
        <v>33680</v>
      </c>
      <c r="D260" s="369">
        <f>SUM(D251:D252,D255,D259)</f>
        <v>71863</v>
      </c>
      <c r="E260" s="333">
        <f>IF(C260&lt;&gt;0,D260/C260-1,"")</f>
        <v>1.13369952494062</v>
      </c>
      <c r="F260" s="334" t="str">
        <f>IF(LEN(A260)=3,"是",IF(B260&lt;&gt;"",IF(SUM(C260:D260)&lt;&gt;0,"是","否"),"是"))</f>
        <v>是</v>
      </c>
      <c r="G260" s="317"/>
    </row>
    <row r="262" spans="3:3">
      <c r="C262" s="370"/>
    </row>
    <row r="264" spans="3:3">
      <c r="C264" s="370"/>
    </row>
    <row r="265" spans="3:3">
      <c r="C265" s="370"/>
    </row>
    <row r="267" spans="3:3">
      <c r="C267" s="370"/>
    </row>
    <row r="268" spans="3:3">
      <c r="C268" s="370"/>
    </row>
    <row r="269" spans="3:3">
      <c r="C269" s="370"/>
    </row>
    <row r="270" spans="3:3">
      <c r="C270" s="370"/>
    </row>
    <row r="272" spans="3:3">
      <c r="C272" s="370"/>
    </row>
  </sheetData>
  <autoFilter ref="A3:G260">
    <filterColumn colId="5">
      <customFilters>
        <customFilter operator="equal" val="是"/>
      </customFilters>
    </filterColumn>
    <extLst/>
  </autoFilter>
  <mergeCells count="1">
    <mergeCell ref="B1:E1"/>
  </mergeCells>
  <conditionalFormatting sqref="B255:B259">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theme="9" tint="0.4"/>
  </sheetPr>
  <dimension ref="A1:G31"/>
  <sheetViews>
    <sheetView showZeros="0" zoomScale="70" zoomScaleNormal="70" workbookViewId="0">
      <selection activeCell="A15" sqref="A3:D15"/>
    </sheetView>
  </sheetViews>
  <sheetFormatPr defaultColWidth="9" defaultRowHeight="14.4" outlineLevelCol="6"/>
  <cols>
    <col min="1" max="1" width="52.1296296296296" style="299" customWidth="1"/>
    <col min="2" max="2" width="30.1666666666667" customWidth="1"/>
    <col min="3" max="3" width="24.287037037037" customWidth="1"/>
    <col min="4" max="4" width="22.3796296296296" customWidth="1"/>
  </cols>
  <sheetData>
    <row r="1" s="298" customFormat="1" ht="45" customHeight="1" spans="1:7">
      <c r="A1" s="300" t="s">
        <v>2238</v>
      </c>
      <c r="B1" s="300"/>
      <c r="C1" s="300"/>
      <c r="D1" s="300"/>
      <c r="E1" s="301"/>
      <c r="F1" s="302"/>
      <c r="G1" s="302"/>
    </row>
    <row r="2" ht="20.1" customHeight="1" spans="1:5">
      <c r="A2" s="303" t="s">
        <v>2239</v>
      </c>
      <c r="B2" s="304"/>
      <c r="C2" s="305"/>
      <c r="D2" s="305" t="s">
        <v>2</v>
      </c>
      <c r="E2" s="299"/>
    </row>
    <row r="3" ht="45" customHeight="1" spans="1:5">
      <c r="A3" s="94" t="s">
        <v>1768</v>
      </c>
      <c r="B3" s="151" t="s">
        <v>1236</v>
      </c>
      <c r="C3" s="151" t="s">
        <v>1637</v>
      </c>
      <c r="D3" s="152" t="s">
        <v>1638</v>
      </c>
      <c r="E3" s="306" t="s">
        <v>8</v>
      </c>
    </row>
    <row r="4" ht="36" customHeight="1" spans="1:5">
      <c r="A4" s="307" t="s">
        <v>1237</v>
      </c>
      <c r="B4" s="308"/>
      <c r="C4" s="308"/>
      <c r="D4" s="309" t="str">
        <f>IF(B4&lt;&gt;0,C4/B4-1,"")</f>
        <v/>
      </c>
      <c r="E4" s="197" t="s">
        <v>2240</v>
      </c>
    </row>
    <row r="5" ht="36" customHeight="1" spans="1:5">
      <c r="A5" s="307" t="s">
        <v>1253</v>
      </c>
      <c r="B5" s="308"/>
      <c r="C5" s="308"/>
      <c r="D5" s="309" t="str">
        <f t="shared" ref="D5:D15" si="0">IF(B5&lt;&gt;0,C5/B5-1,"")</f>
        <v/>
      </c>
      <c r="E5" s="197" t="s">
        <v>2240</v>
      </c>
    </row>
    <row r="6" ht="36" customHeight="1" spans="1:5">
      <c r="A6" s="307" t="s">
        <v>1262</v>
      </c>
      <c r="B6" s="308"/>
      <c r="C6" s="308"/>
      <c r="D6" s="309" t="str">
        <f t="shared" si="0"/>
        <v/>
      </c>
      <c r="E6" s="197" t="s">
        <v>2240</v>
      </c>
    </row>
    <row r="7" ht="36" customHeight="1" spans="1:5">
      <c r="A7" s="310" t="s">
        <v>1272</v>
      </c>
      <c r="B7" s="308"/>
      <c r="C7" s="308"/>
      <c r="D7" s="309" t="str">
        <f t="shared" si="0"/>
        <v/>
      </c>
      <c r="E7" s="197" t="s">
        <v>2240</v>
      </c>
    </row>
    <row r="8" ht="36" customHeight="1" spans="1:5">
      <c r="A8" s="307" t="s">
        <v>1310</v>
      </c>
      <c r="B8" s="308"/>
      <c r="C8" s="308"/>
      <c r="D8" s="309" t="str">
        <f t="shared" si="0"/>
        <v/>
      </c>
      <c r="E8" s="197" t="s">
        <v>2240</v>
      </c>
    </row>
    <row r="9" ht="36" customHeight="1" spans="1:5">
      <c r="A9" s="307" t="s">
        <v>1327</v>
      </c>
      <c r="B9" s="308"/>
      <c r="C9" s="308"/>
      <c r="D9" s="309" t="str">
        <f t="shared" si="0"/>
        <v/>
      </c>
      <c r="E9" s="197" t="s">
        <v>2240</v>
      </c>
    </row>
    <row r="10" ht="36" customHeight="1" spans="1:5">
      <c r="A10" s="310" t="s">
        <v>2153</v>
      </c>
      <c r="B10" s="308"/>
      <c r="C10" s="308"/>
      <c r="D10" s="309" t="str">
        <f t="shared" si="0"/>
        <v/>
      </c>
      <c r="E10" s="197" t="s">
        <v>2240</v>
      </c>
    </row>
    <row r="11" ht="36" customHeight="1" spans="1:5">
      <c r="A11" s="307" t="s">
        <v>1374</v>
      </c>
      <c r="B11" s="308"/>
      <c r="C11" s="308"/>
      <c r="D11" s="309" t="str">
        <f t="shared" si="0"/>
        <v/>
      </c>
      <c r="E11" s="197" t="s">
        <v>2240</v>
      </c>
    </row>
    <row r="12" ht="36" customHeight="1" spans="1:5">
      <c r="A12" s="310" t="s">
        <v>1400</v>
      </c>
      <c r="B12" s="308"/>
      <c r="C12" s="308"/>
      <c r="D12" s="309" t="str">
        <f t="shared" si="0"/>
        <v/>
      </c>
      <c r="E12" s="197" t="s">
        <v>2240</v>
      </c>
    </row>
    <row r="13" ht="36" customHeight="1" spans="1:5">
      <c r="A13" s="310" t="s">
        <v>1419</v>
      </c>
      <c r="B13" s="308"/>
      <c r="C13" s="308"/>
      <c r="D13" s="309" t="str">
        <f t="shared" si="0"/>
        <v/>
      </c>
      <c r="E13" s="197" t="s">
        <v>2240</v>
      </c>
    </row>
    <row r="14" ht="36" customHeight="1" spans="1:5">
      <c r="A14" s="310" t="s">
        <v>1438</v>
      </c>
      <c r="B14" s="308"/>
      <c r="C14" s="308"/>
      <c r="D14" s="309" t="str">
        <f t="shared" si="0"/>
        <v/>
      </c>
      <c r="E14" s="197" t="s">
        <v>2240</v>
      </c>
    </row>
    <row r="15" ht="36" customHeight="1" spans="1:5">
      <c r="A15" s="95" t="s">
        <v>131</v>
      </c>
      <c r="B15" s="311">
        <f>SUM(B3:B13)</f>
        <v>0</v>
      </c>
      <c r="C15" s="311">
        <f>SUM(C3:C13)</f>
        <v>0</v>
      </c>
      <c r="D15" s="312" t="str">
        <f t="shared" si="0"/>
        <v/>
      </c>
      <c r="E15" s="197" t="s">
        <v>2240</v>
      </c>
    </row>
    <row r="16" ht="36" customHeight="1" spans="1:5">
      <c r="A16" s="313" t="s">
        <v>2241</v>
      </c>
      <c r="B16" s="313"/>
      <c r="C16" s="313"/>
      <c r="D16" s="313"/>
      <c r="E16" s="197" t="s">
        <v>2240</v>
      </c>
    </row>
    <row r="31" spans="7:7">
      <c r="G31" s="314"/>
    </row>
  </sheetData>
  <autoFilter ref="A3:E16">
    <extLst/>
  </autoFilter>
  <mergeCells count="2">
    <mergeCell ref="A1:D1"/>
    <mergeCell ref="A16:D16"/>
  </mergeCells>
  <conditionalFormatting sqref="E15">
    <cfRule type="cellIs" dxfId="5" priority="1" stopIfTrue="1" operator="lessThan">
      <formula>0</formula>
    </cfRule>
  </conditionalFormatting>
  <conditionalFormatting sqref="E16">
    <cfRule type="cellIs" dxfId="5" priority="4" stopIfTrue="1" operator="lessThan">
      <formula>0</formula>
    </cfRule>
  </conditionalFormatting>
  <conditionalFormatting sqref="E4:E14 E16">
    <cfRule type="cellIs" dxfId="5" priority="5" stopIfTrue="1" operator="lessThan">
      <formula>0</formula>
    </cfRule>
  </conditionalFormatting>
  <printOptions horizontalCentered="1"/>
  <pageMargins left="0.472222222222222" right="0.393055555555556" top="0.747916666666667" bottom="0.747916666666667" header="0.314583333333333" footer="0.314583333333333"/>
  <pageSetup paperSize="9" scale="70" orientation="portrait" blackAndWhite="1"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tabColor theme="9" tint="0.4"/>
  </sheetPr>
  <dimension ref="A1:K1374"/>
  <sheetViews>
    <sheetView showZeros="0" zoomScale="70" zoomScaleNormal="70" workbookViewId="0">
      <pane ySplit="4" topLeftCell="A395" activePane="bottomLeft" state="frozen"/>
      <selection/>
      <selection pane="bottomLeft" activeCell="D39" sqref="D39"/>
    </sheetView>
  </sheetViews>
  <sheetFormatPr defaultColWidth="9" defaultRowHeight="14.4"/>
  <cols>
    <col min="1" max="1" width="15" style="547" customWidth="1"/>
    <col min="2" max="2" width="43.75" style="558" customWidth="1"/>
    <col min="3" max="3" width="18.7314814814815" style="757" customWidth="1"/>
    <col min="4" max="5" width="16.75" style="757" customWidth="1"/>
    <col min="6" max="7" width="15.5" style="757" customWidth="1"/>
    <col min="8" max="8" width="6.87962962962963" style="558" customWidth="1"/>
    <col min="9" max="11" width="9" style="558" customWidth="1"/>
    <col min="12" max="18" width="9" style="757" customWidth="1"/>
    <col min="19" max="16384" width="9" style="757"/>
  </cols>
  <sheetData>
    <row r="1" s="558" customFormat="1" ht="43.9" customHeight="1" spans="1:8">
      <c r="A1" s="758"/>
      <c r="B1" s="322" t="s">
        <v>141</v>
      </c>
      <c r="C1" s="322"/>
      <c r="D1" s="322"/>
      <c r="E1" s="322"/>
      <c r="F1" s="322"/>
      <c r="G1" s="322"/>
      <c r="H1" s="319"/>
    </row>
    <row r="2" s="558" customFormat="1" ht="19.15" customHeight="1" spans="1:8">
      <c r="A2" s="759"/>
      <c r="B2" s="556" t="s">
        <v>142</v>
      </c>
      <c r="C2" s="326"/>
      <c r="D2" s="326"/>
      <c r="E2" s="760"/>
      <c r="G2" s="761" t="s">
        <v>2</v>
      </c>
      <c r="H2" s="762"/>
    </row>
    <row r="3" s="558" customFormat="1" ht="34.9" customHeight="1" spans="1:8">
      <c r="A3" s="723" t="s">
        <v>3</v>
      </c>
      <c r="B3" s="152" t="s">
        <v>4</v>
      </c>
      <c r="C3" s="151" t="s">
        <v>5</v>
      </c>
      <c r="D3" s="151" t="s">
        <v>6</v>
      </c>
      <c r="E3" s="151"/>
      <c r="F3" s="152" t="s">
        <v>7</v>
      </c>
      <c r="G3" s="152"/>
      <c r="H3" s="763"/>
    </row>
    <row r="4" s="558" customFormat="1" ht="52" customHeight="1" spans="1:9">
      <c r="A4" s="724"/>
      <c r="B4" s="152"/>
      <c r="C4" s="151"/>
      <c r="D4" s="151" t="s">
        <v>79</v>
      </c>
      <c r="E4" s="151" t="s">
        <v>10</v>
      </c>
      <c r="F4" s="151" t="s">
        <v>11</v>
      </c>
      <c r="G4" s="151" t="s">
        <v>80</v>
      </c>
      <c r="H4" s="763" t="s">
        <v>8</v>
      </c>
      <c r="I4" s="767" t="s">
        <v>143</v>
      </c>
    </row>
    <row r="5" ht="34.9" customHeight="1" spans="1:9">
      <c r="A5" s="764">
        <v>201</v>
      </c>
      <c r="B5" s="248" t="s">
        <v>82</v>
      </c>
      <c r="C5" s="361">
        <f>SUM(C6,C18,C27,C38,C49,C60,C71,C83,C92,C105,C115,C124,C135,C149,C156,C164,C170,C177,C184,C191,C198,C205,C213,C219,C225,C232,C251)</f>
        <v>44742</v>
      </c>
      <c r="D5" s="361">
        <f>SUM(D6,D18,D27,D38,D49,D60,D71,D83,D92,D105,D115,D124,D135,D149,D156,D164,D170,D177,D184,D191,D198,D205,D213,D219,D225,D232,D251)</f>
        <v>33674</v>
      </c>
      <c r="E5" s="361">
        <f>SUM(E6,E18,E27,E38,E49,E60,E71,E83,E92,E105,E115,E124,E135,E149,E156,E164,E170,E177,E184,E191,E198,E205,E213,E219,E225,E232,E251)</f>
        <v>30774</v>
      </c>
      <c r="F5" s="486">
        <f t="shared" ref="F5:F68" si="0">IF(C5&lt;&gt;0,E5/C5-1,"")</f>
        <v>-0.312189888695186</v>
      </c>
      <c r="G5" s="486">
        <f t="shared" ref="G5:G68" si="1">IF(D5&lt;&gt;0,E5/D5,"")</f>
        <v>0.913880144918929</v>
      </c>
      <c r="H5" s="765" t="str">
        <f t="shared" ref="H5:H68" si="2">IF(LEN(A5)=3,"是",IF(B5&lt;&gt;"",IF(SUM(C5:E5)&lt;&gt;0,"是","否"),"是"))</f>
        <v>是</v>
      </c>
      <c r="I5" s="768" t="str">
        <f t="shared" ref="I5:I68" si="3">IF(LEN(A5)=3,"类",IF(LEN(A5)=5,"款","项"))</f>
        <v>类</v>
      </c>
    </row>
    <row r="6" ht="34.9" customHeight="1" spans="1:9">
      <c r="A6" s="766">
        <v>20101</v>
      </c>
      <c r="B6" s="252" t="s">
        <v>144</v>
      </c>
      <c r="C6" s="730">
        <f>SUM(C7:C17)</f>
        <v>1691</v>
      </c>
      <c r="D6" s="730">
        <f>SUM(D7:D17)</f>
        <v>1071</v>
      </c>
      <c r="E6" s="730">
        <f>SUM(E7:E17)</f>
        <v>969</v>
      </c>
      <c r="F6" s="488">
        <f t="shared" si="0"/>
        <v>-0.426966292134832</v>
      </c>
      <c r="G6" s="488">
        <f t="shared" si="1"/>
        <v>0.904761904761905</v>
      </c>
      <c r="H6" s="765" t="str">
        <f t="shared" si="2"/>
        <v>是</v>
      </c>
      <c r="I6" s="768" t="str">
        <f t="shared" si="3"/>
        <v>款</v>
      </c>
    </row>
    <row r="7" ht="34.9" customHeight="1" spans="1:9">
      <c r="A7" s="766">
        <v>2010101</v>
      </c>
      <c r="B7" s="252" t="s">
        <v>145</v>
      </c>
      <c r="C7" s="735">
        <v>1184</v>
      </c>
      <c r="D7" s="735">
        <v>818</v>
      </c>
      <c r="E7" s="509">
        <v>809</v>
      </c>
      <c r="F7" s="488">
        <f t="shared" si="0"/>
        <v>-0.316722972972973</v>
      </c>
      <c r="G7" s="488">
        <f t="shared" si="1"/>
        <v>0.988997555012225</v>
      </c>
      <c r="H7" s="765" t="str">
        <f t="shared" si="2"/>
        <v>是</v>
      </c>
      <c r="I7" s="768" t="str">
        <f t="shared" si="3"/>
        <v>项</v>
      </c>
    </row>
    <row r="8" ht="34.9" customHeight="1" spans="1:9">
      <c r="A8" s="766">
        <v>2010102</v>
      </c>
      <c r="B8" s="252" t="s">
        <v>146</v>
      </c>
      <c r="C8" s="735">
        <v>14</v>
      </c>
      <c r="D8" s="735">
        <v>0</v>
      </c>
      <c r="E8" s="509">
        <v>0</v>
      </c>
      <c r="F8" s="488">
        <f t="shared" si="0"/>
        <v>-1</v>
      </c>
      <c r="G8" s="488" t="str">
        <f t="shared" si="1"/>
        <v/>
      </c>
      <c r="H8" s="765" t="str">
        <f t="shared" si="2"/>
        <v>是</v>
      </c>
      <c r="I8" s="768" t="str">
        <f t="shared" si="3"/>
        <v>项</v>
      </c>
    </row>
    <row r="9" ht="34.9" hidden="1" customHeight="1" spans="1:9">
      <c r="A9" s="766">
        <v>2010103</v>
      </c>
      <c r="B9" s="252" t="s">
        <v>147</v>
      </c>
      <c r="C9" s="735"/>
      <c r="D9" s="735">
        <v>0</v>
      </c>
      <c r="E9" s="509">
        <v>0</v>
      </c>
      <c r="F9" s="488" t="str">
        <f t="shared" si="0"/>
        <v/>
      </c>
      <c r="G9" s="488" t="str">
        <f t="shared" si="1"/>
        <v/>
      </c>
      <c r="H9" s="765" t="str">
        <f t="shared" si="2"/>
        <v>否</v>
      </c>
      <c r="I9" s="768" t="str">
        <f t="shared" si="3"/>
        <v>项</v>
      </c>
    </row>
    <row r="10" ht="34.9" customHeight="1" spans="1:9">
      <c r="A10" s="766">
        <v>2010104</v>
      </c>
      <c r="B10" s="252" t="s">
        <v>148</v>
      </c>
      <c r="C10" s="735">
        <v>147</v>
      </c>
      <c r="D10" s="735">
        <v>131</v>
      </c>
      <c r="E10" s="509">
        <v>77</v>
      </c>
      <c r="F10" s="488">
        <f t="shared" si="0"/>
        <v>-0.476190476190476</v>
      </c>
      <c r="G10" s="488">
        <f t="shared" si="1"/>
        <v>0.587786259541985</v>
      </c>
      <c r="H10" s="765" t="str">
        <f t="shared" si="2"/>
        <v>是</v>
      </c>
      <c r="I10" s="768" t="str">
        <f t="shared" si="3"/>
        <v>项</v>
      </c>
    </row>
    <row r="11" ht="34.9" customHeight="1" spans="1:9">
      <c r="A11" s="766">
        <v>2010105</v>
      </c>
      <c r="B11" s="252" t="s">
        <v>149</v>
      </c>
      <c r="C11" s="735">
        <v>0</v>
      </c>
      <c r="D11" s="735">
        <v>2</v>
      </c>
      <c r="E11" s="509">
        <v>2</v>
      </c>
      <c r="F11" s="488" t="str">
        <f t="shared" si="0"/>
        <v/>
      </c>
      <c r="G11" s="488">
        <f t="shared" si="1"/>
        <v>1</v>
      </c>
      <c r="H11" s="765" t="str">
        <f t="shared" si="2"/>
        <v>是</v>
      </c>
      <c r="I11" s="768" t="str">
        <f t="shared" si="3"/>
        <v>项</v>
      </c>
    </row>
    <row r="12" ht="34.9" hidden="1" customHeight="1" spans="1:9">
      <c r="A12" s="766">
        <v>2010106</v>
      </c>
      <c r="B12" s="252" t="s">
        <v>150</v>
      </c>
      <c r="C12" s="735"/>
      <c r="D12" s="735">
        <v>0</v>
      </c>
      <c r="E12" s="509">
        <v>0</v>
      </c>
      <c r="F12" s="488" t="str">
        <f t="shared" si="0"/>
        <v/>
      </c>
      <c r="G12" s="488" t="str">
        <f t="shared" si="1"/>
        <v/>
      </c>
      <c r="H12" s="765" t="str">
        <f t="shared" si="2"/>
        <v>否</v>
      </c>
      <c r="I12" s="768" t="str">
        <f t="shared" si="3"/>
        <v>项</v>
      </c>
    </row>
    <row r="13" ht="34.9" customHeight="1" spans="1:9">
      <c r="A13" s="766">
        <v>2010107</v>
      </c>
      <c r="B13" s="252" t="s">
        <v>151</v>
      </c>
      <c r="C13" s="735">
        <v>30</v>
      </c>
      <c r="D13" s="735">
        <v>30</v>
      </c>
      <c r="E13" s="509">
        <v>28</v>
      </c>
      <c r="F13" s="488">
        <f t="shared" si="0"/>
        <v>-0.0666666666666667</v>
      </c>
      <c r="G13" s="488">
        <f t="shared" si="1"/>
        <v>0.933333333333333</v>
      </c>
      <c r="H13" s="765" t="str">
        <f t="shared" si="2"/>
        <v>是</v>
      </c>
      <c r="I13" s="768" t="str">
        <f t="shared" si="3"/>
        <v>项</v>
      </c>
    </row>
    <row r="14" ht="34.9" customHeight="1" spans="1:9">
      <c r="A14" s="766">
        <v>2010108</v>
      </c>
      <c r="B14" s="252" t="s">
        <v>152</v>
      </c>
      <c r="C14" s="735">
        <v>316</v>
      </c>
      <c r="D14" s="735">
        <v>90</v>
      </c>
      <c r="E14" s="509">
        <v>53</v>
      </c>
      <c r="F14" s="488">
        <f t="shared" si="0"/>
        <v>-0.832278481012658</v>
      </c>
      <c r="G14" s="488">
        <f t="shared" si="1"/>
        <v>0.588888888888889</v>
      </c>
      <c r="H14" s="765" t="str">
        <f t="shared" si="2"/>
        <v>是</v>
      </c>
      <c r="I14" s="768" t="str">
        <f t="shared" si="3"/>
        <v>项</v>
      </c>
    </row>
    <row r="15" ht="34.9" hidden="1" customHeight="1" spans="1:9">
      <c r="A15" s="766">
        <v>2010109</v>
      </c>
      <c r="B15" s="252" t="s">
        <v>153</v>
      </c>
      <c r="C15" s="735"/>
      <c r="D15" s="735">
        <v>0</v>
      </c>
      <c r="E15" s="509">
        <v>0</v>
      </c>
      <c r="F15" s="488" t="str">
        <f t="shared" si="0"/>
        <v/>
      </c>
      <c r="G15" s="488" t="str">
        <f t="shared" si="1"/>
        <v/>
      </c>
      <c r="H15" s="765" t="str">
        <f t="shared" si="2"/>
        <v>否</v>
      </c>
      <c r="I15" s="768" t="str">
        <f t="shared" si="3"/>
        <v>项</v>
      </c>
    </row>
    <row r="16" ht="34.9" hidden="1" customHeight="1" spans="1:9">
      <c r="A16" s="766">
        <v>2010150</v>
      </c>
      <c r="B16" s="252" t="s">
        <v>154</v>
      </c>
      <c r="C16" s="735"/>
      <c r="D16" s="735">
        <v>0</v>
      </c>
      <c r="E16" s="509">
        <v>0</v>
      </c>
      <c r="F16" s="488" t="str">
        <f t="shared" si="0"/>
        <v/>
      </c>
      <c r="G16" s="488" t="str">
        <f t="shared" si="1"/>
        <v/>
      </c>
      <c r="H16" s="765" t="str">
        <f t="shared" si="2"/>
        <v>否</v>
      </c>
      <c r="I16" s="768" t="str">
        <f t="shared" si="3"/>
        <v>项</v>
      </c>
    </row>
    <row r="17" ht="34.9" hidden="1" customHeight="1" spans="1:9">
      <c r="A17" s="766">
        <v>2010199</v>
      </c>
      <c r="B17" s="252" t="s">
        <v>155</v>
      </c>
      <c r="C17" s="735">
        <v>0</v>
      </c>
      <c r="D17" s="735">
        <v>0</v>
      </c>
      <c r="E17" s="509">
        <v>0</v>
      </c>
      <c r="F17" s="488" t="str">
        <f t="shared" si="0"/>
        <v/>
      </c>
      <c r="G17" s="488" t="str">
        <f t="shared" si="1"/>
        <v/>
      </c>
      <c r="H17" s="765" t="str">
        <f t="shared" si="2"/>
        <v>否</v>
      </c>
      <c r="I17" s="768" t="str">
        <f t="shared" si="3"/>
        <v>项</v>
      </c>
    </row>
    <row r="18" ht="34.9" customHeight="1" spans="1:9">
      <c r="A18" s="766">
        <v>20102</v>
      </c>
      <c r="B18" s="252" t="s">
        <v>156</v>
      </c>
      <c r="C18" s="730">
        <f>SUM(C19:C26)</f>
        <v>1481</v>
      </c>
      <c r="D18" s="730">
        <f>SUM(D19:D26)</f>
        <v>927</v>
      </c>
      <c r="E18" s="730">
        <f>SUM(E19:E26)</f>
        <v>802</v>
      </c>
      <c r="F18" s="488">
        <f t="shared" si="0"/>
        <v>-0.458474004051317</v>
      </c>
      <c r="G18" s="488">
        <f t="shared" si="1"/>
        <v>0.865156418554477</v>
      </c>
      <c r="H18" s="765" t="str">
        <f t="shared" si="2"/>
        <v>是</v>
      </c>
      <c r="I18" s="768" t="str">
        <f t="shared" si="3"/>
        <v>款</v>
      </c>
    </row>
    <row r="19" ht="34.9" customHeight="1" spans="1:9">
      <c r="A19" s="766">
        <v>2010201</v>
      </c>
      <c r="B19" s="252" t="s">
        <v>145</v>
      </c>
      <c r="C19" s="735">
        <v>1006</v>
      </c>
      <c r="D19" s="735">
        <v>726</v>
      </c>
      <c r="E19" s="509">
        <v>726</v>
      </c>
      <c r="F19" s="488">
        <f t="shared" si="0"/>
        <v>-0.278330019880716</v>
      </c>
      <c r="G19" s="488">
        <f t="shared" si="1"/>
        <v>1</v>
      </c>
      <c r="H19" s="765" t="str">
        <f t="shared" si="2"/>
        <v>是</v>
      </c>
      <c r="I19" s="768" t="str">
        <f t="shared" si="3"/>
        <v>项</v>
      </c>
    </row>
    <row r="20" ht="34.9" hidden="1" customHeight="1" spans="1:9">
      <c r="A20" s="766">
        <v>2010202</v>
      </c>
      <c r="B20" s="252" t="s">
        <v>146</v>
      </c>
      <c r="C20" s="735"/>
      <c r="D20" s="735">
        <v>0</v>
      </c>
      <c r="E20" s="509">
        <v>0</v>
      </c>
      <c r="F20" s="488" t="str">
        <f t="shared" si="0"/>
        <v/>
      </c>
      <c r="G20" s="488" t="str">
        <f t="shared" si="1"/>
        <v/>
      </c>
      <c r="H20" s="765" t="str">
        <f t="shared" si="2"/>
        <v>否</v>
      </c>
      <c r="I20" s="768" t="str">
        <f t="shared" si="3"/>
        <v>项</v>
      </c>
    </row>
    <row r="21" ht="34.9" hidden="1" customHeight="1" spans="1:9">
      <c r="A21" s="766">
        <v>2010203</v>
      </c>
      <c r="B21" s="252" t="s">
        <v>147</v>
      </c>
      <c r="C21" s="735"/>
      <c r="D21" s="735">
        <v>0</v>
      </c>
      <c r="E21" s="509">
        <v>0</v>
      </c>
      <c r="F21" s="488" t="str">
        <f t="shared" si="0"/>
        <v/>
      </c>
      <c r="G21" s="488" t="str">
        <f t="shared" si="1"/>
        <v/>
      </c>
      <c r="H21" s="765" t="str">
        <f t="shared" si="2"/>
        <v>否</v>
      </c>
      <c r="I21" s="768" t="str">
        <f t="shared" si="3"/>
        <v>项</v>
      </c>
    </row>
    <row r="22" ht="34.9" customHeight="1" spans="1:9">
      <c r="A22" s="766">
        <v>2010204</v>
      </c>
      <c r="B22" s="252" t="s">
        <v>157</v>
      </c>
      <c r="C22" s="735">
        <v>76</v>
      </c>
      <c r="D22" s="735">
        <v>57</v>
      </c>
      <c r="E22" s="509">
        <v>38</v>
      </c>
      <c r="F22" s="488">
        <f t="shared" si="0"/>
        <v>-0.5</v>
      </c>
      <c r="G22" s="488">
        <f t="shared" si="1"/>
        <v>0.666666666666667</v>
      </c>
      <c r="H22" s="765" t="str">
        <f t="shared" si="2"/>
        <v>是</v>
      </c>
      <c r="I22" s="768" t="str">
        <f t="shared" si="3"/>
        <v>项</v>
      </c>
    </row>
    <row r="23" ht="34.9" customHeight="1" spans="1:9">
      <c r="A23" s="766">
        <v>2010205</v>
      </c>
      <c r="B23" s="252" t="s">
        <v>158</v>
      </c>
      <c r="C23" s="735">
        <v>0</v>
      </c>
      <c r="D23" s="735">
        <v>79</v>
      </c>
      <c r="E23" s="509">
        <v>34</v>
      </c>
      <c r="F23" s="488" t="str">
        <f t="shared" si="0"/>
        <v/>
      </c>
      <c r="G23" s="488">
        <f t="shared" si="1"/>
        <v>0.430379746835443</v>
      </c>
      <c r="H23" s="765" t="str">
        <f t="shared" si="2"/>
        <v>是</v>
      </c>
      <c r="I23" s="768" t="str">
        <f t="shared" si="3"/>
        <v>项</v>
      </c>
    </row>
    <row r="24" ht="34.9" hidden="1" customHeight="1" spans="1:9">
      <c r="A24" s="766">
        <v>2010206</v>
      </c>
      <c r="B24" s="252" t="s">
        <v>159</v>
      </c>
      <c r="C24" s="735"/>
      <c r="D24" s="735">
        <v>0</v>
      </c>
      <c r="E24" s="509">
        <v>0</v>
      </c>
      <c r="F24" s="488" t="str">
        <f t="shared" si="0"/>
        <v/>
      </c>
      <c r="G24" s="488" t="str">
        <f t="shared" si="1"/>
        <v/>
      </c>
      <c r="H24" s="765" t="str">
        <f t="shared" si="2"/>
        <v>否</v>
      </c>
      <c r="I24" s="768" t="str">
        <f t="shared" si="3"/>
        <v>项</v>
      </c>
    </row>
    <row r="25" ht="34.9" hidden="1" customHeight="1" spans="1:9">
      <c r="A25" s="766">
        <v>2010250</v>
      </c>
      <c r="B25" s="252" t="s">
        <v>154</v>
      </c>
      <c r="C25" s="735"/>
      <c r="D25" s="735">
        <v>0</v>
      </c>
      <c r="E25" s="509">
        <v>0</v>
      </c>
      <c r="F25" s="488" t="str">
        <f t="shared" si="0"/>
        <v/>
      </c>
      <c r="G25" s="488" t="str">
        <f t="shared" si="1"/>
        <v/>
      </c>
      <c r="H25" s="765" t="str">
        <f t="shared" si="2"/>
        <v>否</v>
      </c>
      <c r="I25" s="768" t="str">
        <f t="shared" si="3"/>
        <v>项</v>
      </c>
    </row>
    <row r="26" ht="34.9" customHeight="1" spans="1:9">
      <c r="A26" s="766">
        <v>2010299</v>
      </c>
      <c r="B26" s="252" t="s">
        <v>160</v>
      </c>
      <c r="C26" s="735">
        <v>399</v>
      </c>
      <c r="D26" s="735">
        <v>65</v>
      </c>
      <c r="E26" s="509">
        <v>4</v>
      </c>
      <c r="F26" s="488">
        <f t="shared" si="0"/>
        <v>-0.989974937343358</v>
      </c>
      <c r="G26" s="488">
        <f t="shared" si="1"/>
        <v>0.0615384615384615</v>
      </c>
      <c r="H26" s="765" t="str">
        <f t="shared" si="2"/>
        <v>是</v>
      </c>
      <c r="I26" s="768" t="str">
        <f t="shared" si="3"/>
        <v>项</v>
      </c>
    </row>
    <row r="27" ht="34.9" customHeight="1" spans="1:9">
      <c r="A27" s="766">
        <v>20103</v>
      </c>
      <c r="B27" s="252" t="s">
        <v>161</v>
      </c>
      <c r="C27" s="730">
        <f>SUM(C28:C37)</f>
        <v>21300</v>
      </c>
      <c r="D27" s="730">
        <f>SUM(D28:D37)</f>
        <v>14481</v>
      </c>
      <c r="E27" s="730">
        <f>SUM(E28:E37)</f>
        <v>13422</v>
      </c>
      <c r="F27" s="488">
        <f t="shared" si="0"/>
        <v>-0.369859154929577</v>
      </c>
      <c r="G27" s="488">
        <f t="shared" si="1"/>
        <v>0.92686969131966</v>
      </c>
      <c r="H27" s="765" t="str">
        <f t="shared" si="2"/>
        <v>是</v>
      </c>
      <c r="I27" s="768" t="str">
        <f t="shared" si="3"/>
        <v>款</v>
      </c>
    </row>
    <row r="28" ht="34.9" customHeight="1" spans="1:9">
      <c r="A28" s="766">
        <v>2010301</v>
      </c>
      <c r="B28" s="252" t="s">
        <v>145</v>
      </c>
      <c r="C28" s="735">
        <v>6224</v>
      </c>
      <c r="D28" s="735">
        <v>4384</v>
      </c>
      <c r="E28" s="509">
        <v>4613</v>
      </c>
      <c r="F28" s="488">
        <f t="shared" si="0"/>
        <v>-0.25883676092545</v>
      </c>
      <c r="G28" s="488">
        <f t="shared" si="1"/>
        <v>1.05223540145985</v>
      </c>
      <c r="H28" s="765" t="str">
        <f t="shared" si="2"/>
        <v>是</v>
      </c>
      <c r="I28" s="768" t="str">
        <f t="shared" si="3"/>
        <v>项</v>
      </c>
    </row>
    <row r="29" ht="34.9" customHeight="1" spans="1:9">
      <c r="A29" s="766">
        <v>2010302</v>
      </c>
      <c r="B29" s="252" t="s">
        <v>146</v>
      </c>
      <c r="C29" s="735">
        <v>4</v>
      </c>
      <c r="D29" s="735">
        <v>0</v>
      </c>
      <c r="E29" s="509">
        <v>7</v>
      </c>
      <c r="F29" s="488">
        <f t="shared" si="0"/>
        <v>0.75</v>
      </c>
      <c r="G29" s="488" t="str">
        <f t="shared" si="1"/>
        <v/>
      </c>
      <c r="H29" s="765" t="str">
        <f t="shared" si="2"/>
        <v>是</v>
      </c>
      <c r="I29" s="768" t="str">
        <f t="shared" si="3"/>
        <v>项</v>
      </c>
    </row>
    <row r="30" ht="34.9" hidden="1" customHeight="1" spans="1:9">
      <c r="A30" s="766">
        <v>2010303</v>
      </c>
      <c r="B30" s="252" t="s">
        <v>147</v>
      </c>
      <c r="C30" s="735"/>
      <c r="D30" s="735">
        <v>0</v>
      </c>
      <c r="E30" s="509">
        <v>0</v>
      </c>
      <c r="F30" s="488" t="str">
        <f t="shared" si="0"/>
        <v/>
      </c>
      <c r="G30" s="488" t="str">
        <f t="shared" si="1"/>
        <v/>
      </c>
      <c r="H30" s="765" t="str">
        <f t="shared" si="2"/>
        <v>否</v>
      </c>
      <c r="I30" s="768" t="str">
        <f t="shared" si="3"/>
        <v>项</v>
      </c>
    </row>
    <row r="31" ht="34.9" hidden="1" customHeight="1" spans="1:9">
      <c r="A31" s="766">
        <v>2010304</v>
      </c>
      <c r="B31" s="252" t="s">
        <v>162</v>
      </c>
      <c r="C31" s="735"/>
      <c r="D31" s="735">
        <v>0</v>
      </c>
      <c r="E31" s="509">
        <v>0</v>
      </c>
      <c r="F31" s="488" t="str">
        <f t="shared" si="0"/>
        <v/>
      </c>
      <c r="G31" s="488" t="str">
        <f t="shared" si="1"/>
        <v/>
      </c>
      <c r="H31" s="765" t="str">
        <f t="shared" si="2"/>
        <v>否</v>
      </c>
      <c r="I31" s="768" t="str">
        <f t="shared" si="3"/>
        <v>项</v>
      </c>
    </row>
    <row r="32" ht="34.9" hidden="1" customHeight="1" spans="1:9">
      <c r="A32" s="766">
        <v>2010305</v>
      </c>
      <c r="B32" s="252" t="s">
        <v>163</v>
      </c>
      <c r="C32" s="735"/>
      <c r="D32" s="735">
        <v>0</v>
      </c>
      <c r="E32" s="509">
        <v>0</v>
      </c>
      <c r="F32" s="488" t="str">
        <f t="shared" si="0"/>
        <v/>
      </c>
      <c r="G32" s="488" t="str">
        <f t="shared" si="1"/>
        <v/>
      </c>
      <c r="H32" s="765" t="str">
        <f t="shared" si="2"/>
        <v>否</v>
      </c>
      <c r="I32" s="768" t="str">
        <f t="shared" si="3"/>
        <v>项</v>
      </c>
    </row>
    <row r="33" ht="34.9" customHeight="1" spans="1:9">
      <c r="A33" s="766">
        <v>2010306</v>
      </c>
      <c r="B33" s="252" t="s">
        <v>164</v>
      </c>
      <c r="C33" s="735">
        <v>508</v>
      </c>
      <c r="D33" s="735">
        <v>514</v>
      </c>
      <c r="E33" s="509">
        <v>581</v>
      </c>
      <c r="F33" s="488">
        <f t="shared" si="0"/>
        <v>0.143700787401575</v>
      </c>
      <c r="G33" s="488">
        <f t="shared" si="1"/>
        <v>1.13035019455253</v>
      </c>
      <c r="H33" s="765" t="str">
        <f t="shared" si="2"/>
        <v>是</v>
      </c>
      <c r="I33" s="768" t="str">
        <f t="shared" si="3"/>
        <v>项</v>
      </c>
    </row>
    <row r="34" ht="34.9" customHeight="1" spans="1:9">
      <c r="A34" s="766">
        <v>2010308</v>
      </c>
      <c r="B34" s="252" t="s">
        <v>165</v>
      </c>
      <c r="C34" s="735">
        <v>333</v>
      </c>
      <c r="D34" s="735">
        <v>220</v>
      </c>
      <c r="E34" s="509">
        <v>238</v>
      </c>
      <c r="F34" s="488">
        <f t="shared" si="0"/>
        <v>-0.285285285285285</v>
      </c>
      <c r="G34" s="488">
        <f t="shared" si="1"/>
        <v>1.08181818181818</v>
      </c>
      <c r="H34" s="765" t="str">
        <f t="shared" si="2"/>
        <v>是</v>
      </c>
      <c r="I34" s="768" t="str">
        <f t="shared" si="3"/>
        <v>项</v>
      </c>
    </row>
    <row r="35" ht="34.9" hidden="1" customHeight="1" spans="1:9">
      <c r="A35" s="766">
        <v>2010309</v>
      </c>
      <c r="B35" s="252" t="s">
        <v>166</v>
      </c>
      <c r="C35" s="735"/>
      <c r="D35" s="735">
        <v>0</v>
      </c>
      <c r="E35" s="509">
        <v>0</v>
      </c>
      <c r="F35" s="488" t="str">
        <f t="shared" si="0"/>
        <v/>
      </c>
      <c r="G35" s="488" t="str">
        <f t="shared" si="1"/>
        <v/>
      </c>
      <c r="H35" s="765" t="str">
        <f t="shared" si="2"/>
        <v>否</v>
      </c>
      <c r="I35" s="768" t="str">
        <f t="shared" si="3"/>
        <v>项</v>
      </c>
    </row>
    <row r="36" ht="34.9" customHeight="1" spans="1:9">
      <c r="A36" s="766">
        <v>2010350</v>
      </c>
      <c r="B36" s="252" t="s">
        <v>154</v>
      </c>
      <c r="C36" s="735">
        <v>6645</v>
      </c>
      <c r="D36" s="735">
        <v>5059</v>
      </c>
      <c r="E36" s="509">
        <v>5221</v>
      </c>
      <c r="F36" s="488">
        <f t="shared" si="0"/>
        <v>-0.214296463506396</v>
      </c>
      <c r="G36" s="488">
        <f t="shared" si="1"/>
        <v>1.0320221387626</v>
      </c>
      <c r="H36" s="765" t="str">
        <f t="shared" si="2"/>
        <v>是</v>
      </c>
      <c r="I36" s="768" t="str">
        <f t="shared" si="3"/>
        <v>项</v>
      </c>
    </row>
    <row r="37" ht="34.9" customHeight="1" spans="1:9">
      <c r="A37" s="766">
        <v>2010399</v>
      </c>
      <c r="B37" s="252" t="s">
        <v>167</v>
      </c>
      <c r="C37" s="735">
        <v>7586</v>
      </c>
      <c r="D37" s="735">
        <v>4304</v>
      </c>
      <c r="E37" s="509">
        <v>2762</v>
      </c>
      <c r="F37" s="488">
        <f t="shared" si="0"/>
        <v>-0.635908252043238</v>
      </c>
      <c r="G37" s="488">
        <f t="shared" si="1"/>
        <v>0.641728624535316</v>
      </c>
      <c r="H37" s="765" t="str">
        <f t="shared" si="2"/>
        <v>是</v>
      </c>
      <c r="I37" s="768" t="str">
        <f t="shared" si="3"/>
        <v>项</v>
      </c>
    </row>
    <row r="38" ht="34.9" customHeight="1" spans="1:9">
      <c r="A38" s="766">
        <v>20104</v>
      </c>
      <c r="B38" s="252" t="s">
        <v>168</v>
      </c>
      <c r="C38" s="730">
        <f>SUM(C39:C48)</f>
        <v>1883</v>
      </c>
      <c r="D38" s="730">
        <f>SUM(D39:D48)</f>
        <v>1921</v>
      </c>
      <c r="E38" s="730">
        <f>SUM(E39:E48)</f>
        <v>1663</v>
      </c>
      <c r="F38" s="488">
        <f t="shared" si="0"/>
        <v>-0.116834838024429</v>
      </c>
      <c r="G38" s="488">
        <f t="shared" si="1"/>
        <v>0.86569495054659</v>
      </c>
      <c r="H38" s="765" t="str">
        <f t="shared" si="2"/>
        <v>是</v>
      </c>
      <c r="I38" s="768" t="str">
        <f t="shared" si="3"/>
        <v>款</v>
      </c>
    </row>
    <row r="39" ht="34.9" customHeight="1" spans="1:9">
      <c r="A39" s="766">
        <v>2010401</v>
      </c>
      <c r="B39" s="252" t="s">
        <v>145</v>
      </c>
      <c r="C39" s="735">
        <v>577</v>
      </c>
      <c r="D39" s="735">
        <v>350</v>
      </c>
      <c r="E39" s="509">
        <v>354</v>
      </c>
      <c r="F39" s="488">
        <f t="shared" si="0"/>
        <v>-0.386481802426343</v>
      </c>
      <c r="G39" s="488">
        <f t="shared" si="1"/>
        <v>1.01142857142857</v>
      </c>
      <c r="H39" s="765" t="str">
        <f t="shared" si="2"/>
        <v>是</v>
      </c>
      <c r="I39" s="768" t="str">
        <f t="shared" si="3"/>
        <v>项</v>
      </c>
    </row>
    <row r="40" ht="34.9" customHeight="1" spans="1:9">
      <c r="A40" s="766">
        <v>2010402</v>
      </c>
      <c r="B40" s="252" t="s">
        <v>146</v>
      </c>
      <c r="C40" s="735">
        <v>4</v>
      </c>
      <c r="D40" s="735">
        <v>0</v>
      </c>
      <c r="E40" s="509">
        <v>0</v>
      </c>
      <c r="F40" s="488">
        <f t="shared" si="0"/>
        <v>-1</v>
      </c>
      <c r="G40" s="488" t="str">
        <f t="shared" si="1"/>
        <v/>
      </c>
      <c r="H40" s="765" t="str">
        <f t="shared" si="2"/>
        <v>是</v>
      </c>
      <c r="I40" s="768" t="str">
        <f t="shared" si="3"/>
        <v>项</v>
      </c>
    </row>
    <row r="41" ht="34.9" hidden="1" customHeight="1" spans="1:9">
      <c r="A41" s="766">
        <v>2010403</v>
      </c>
      <c r="B41" s="252" t="s">
        <v>147</v>
      </c>
      <c r="C41" s="735"/>
      <c r="D41" s="735">
        <v>0</v>
      </c>
      <c r="E41" s="509">
        <v>0</v>
      </c>
      <c r="F41" s="488" t="str">
        <f t="shared" si="0"/>
        <v/>
      </c>
      <c r="G41" s="488" t="str">
        <f t="shared" si="1"/>
        <v/>
      </c>
      <c r="H41" s="765" t="str">
        <f t="shared" si="2"/>
        <v>否</v>
      </c>
      <c r="I41" s="768" t="str">
        <f t="shared" si="3"/>
        <v>项</v>
      </c>
    </row>
    <row r="42" ht="34.9" customHeight="1" spans="1:9">
      <c r="A42" s="766">
        <v>2010404</v>
      </c>
      <c r="B42" s="252" t="s">
        <v>169</v>
      </c>
      <c r="C42" s="735">
        <v>210</v>
      </c>
      <c r="D42" s="735">
        <v>0</v>
      </c>
      <c r="E42" s="509">
        <v>0</v>
      </c>
      <c r="F42" s="488">
        <f t="shared" si="0"/>
        <v>-1</v>
      </c>
      <c r="G42" s="488" t="str">
        <f t="shared" si="1"/>
        <v/>
      </c>
      <c r="H42" s="765" t="str">
        <f t="shared" si="2"/>
        <v>是</v>
      </c>
      <c r="I42" s="768" t="str">
        <f t="shared" si="3"/>
        <v>项</v>
      </c>
    </row>
    <row r="43" ht="34.9" hidden="1" customHeight="1" spans="1:9">
      <c r="A43" s="766">
        <v>2010405</v>
      </c>
      <c r="B43" s="252" t="s">
        <v>170</v>
      </c>
      <c r="C43" s="735"/>
      <c r="D43" s="735">
        <v>0</v>
      </c>
      <c r="E43" s="509">
        <v>0</v>
      </c>
      <c r="F43" s="488" t="str">
        <f t="shared" si="0"/>
        <v/>
      </c>
      <c r="G43" s="488" t="str">
        <f t="shared" si="1"/>
        <v/>
      </c>
      <c r="H43" s="765" t="str">
        <f t="shared" si="2"/>
        <v>否</v>
      </c>
      <c r="I43" s="768" t="str">
        <f t="shared" si="3"/>
        <v>项</v>
      </c>
    </row>
    <row r="44" ht="34.9" customHeight="1" spans="1:9">
      <c r="A44" s="766">
        <v>2010406</v>
      </c>
      <c r="B44" s="252" t="s">
        <v>171</v>
      </c>
      <c r="C44" s="735">
        <v>0</v>
      </c>
      <c r="D44" s="735">
        <v>500</v>
      </c>
      <c r="E44" s="509">
        <v>300</v>
      </c>
      <c r="F44" s="488" t="str">
        <f t="shared" si="0"/>
        <v/>
      </c>
      <c r="G44" s="488">
        <f t="shared" si="1"/>
        <v>0.6</v>
      </c>
      <c r="H44" s="765" t="str">
        <f t="shared" si="2"/>
        <v>是</v>
      </c>
      <c r="I44" s="768" t="str">
        <f t="shared" si="3"/>
        <v>项</v>
      </c>
    </row>
    <row r="45" ht="34.9" hidden="1" customHeight="1" spans="1:9">
      <c r="A45" s="766">
        <v>2010407</v>
      </c>
      <c r="B45" s="252" t="s">
        <v>172</v>
      </c>
      <c r="C45" s="735"/>
      <c r="D45" s="735">
        <v>0</v>
      </c>
      <c r="E45" s="509">
        <v>0</v>
      </c>
      <c r="F45" s="488" t="str">
        <f t="shared" si="0"/>
        <v/>
      </c>
      <c r="G45" s="488" t="str">
        <f t="shared" si="1"/>
        <v/>
      </c>
      <c r="H45" s="765" t="str">
        <f t="shared" si="2"/>
        <v>否</v>
      </c>
      <c r="I45" s="768" t="str">
        <f t="shared" si="3"/>
        <v>项</v>
      </c>
    </row>
    <row r="46" ht="34.9" customHeight="1" spans="1:9">
      <c r="A46" s="766">
        <v>2010408</v>
      </c>
      <c r="B46" s="252" t="s">
        <v>173</v>
      </c>
      <c r="C46" s="735">
        <v>1</v>
      </c>
      <c r="D46" s="735">
        <v>0</v>
      </c>
      <c r="E46" s="509">
        <v>0</v>
      </c>
      <c r="F46" s="488">
        <f t="shared" si="0"/>
        <v>-1</v>
      </c>
      <c r="G46" s="488" t="str">
        <f t="shared" si="1"/>
        <v/>
      </c>
      <c r="H46" s="765" t="str">
        <f t="shared" si="2"/>
        <v>是</v>
      </c>
      <c r="I46" s="768" t="str">
        <f t="shared" si="3"/>
        <v>项</v>
      </c>
    </row>
    <row r="47" ht="34.9" customHeight="1" spans="1:9">
      <c r="A47" s="766">
        <v>2010450</v>
      </c>
      <c r="B47" s="252" t="s">
        <v>154</v>
      </c>
      <c r="C47" s="735">
        <v>448</v>
      </c>
      <c r="D47" s="735">
        <v>315</v>
      </c>
      <c r="E47" s="509">
        <v>343</v>
      </c>
      <c r="F47" s="488">
        <f t="shared" si="0"/>
        <v>-0.234375</v>
      </c>
      <c r="G47" s="488">
        <f t="shared" si="1"/>
        <v>1.08888888888889</v>
      </c>
      <c r="H47" s="765" t="str">
        <f t="shared" si="2"/>
        <v>是</v>
      </c>
      <c r="I47" s="768" t="str">
        <f t="shared" si="3"/>
        <v>项</v>
      </c>
    </row>
    <row r="48" ht="34.9" customHeight="1" spans="1:9">
      <c r="A48" s="766">
        <v>2010499</v>
      </c>
      <c r="B48" s="252" t="s">
        <v>174</v>
      </c>
      <c r="C48" s="735">
        <v>643</v>
      </c>
      <c r="D48" s="735">
        <v>756</v>
      </c>
      <c r="E48" s="509">
        <v>666</v>
      </c>
      <c r="F48" s="488">
        <f t="shared" si="0"/>
        <v>0.0357698289269051</v>
      </c>
      <c r="G48" s="488">
        <f t="shared" si="1"/>
        <v>0.880952380952381</v>
      </c>
      <c r="H48" s="765" t="str">
        <f t="shared" si="2"/>
        <v>是</v>
      </c>
      <c r="I48" s="768" t="str">
        <f t="shared" si="3"/>
        <v>项</v>
      </c>
    </row>
    <row r="49" ht="34.9" customHeight="1" spans="1:9">
      <c r="A49" s="766">
        <v>20105</v>
      </c>
      <c r="B49" s="252" t="s">
        <v>175</v>
      </c>
      <c r="C49" s="730">
        <f>SUM(C50:C59)</f>
        <v>429</v>
      </c>
      <c r="D49" s="730">
        <f>SUM(D50:D59)</f>
        <v>447</v>
      </c>
      <c r="E49" s="730">
        <f>SUM(E50:E59)</f>
        <v>313</v>
      </c>
      <c r="F49" s="488">
        <f t="shared" si="0"/>
        <v>-0.27039627039627</v>
      </c>
      <c r="G49" s="488">
        <f t="shared" si="1"/>
        <v>0.700223713646532</v>
      </c>
      <c r="H49" s="765" t="str">
        <f t="shared" si="2"/>
        <v>是</v>
      </c>
      <c r="I49" s="768" t="str">
        <f t="shared" si="3"/>
        <v>款</v>
      </c>
    </row>
    <row r="50" ht="34.9" customHeight="1" spans="1:9">
      <c r="A50" s="766">
        <v>2010501</v>
      </c>
      <c r="B50" s="252" t="s">
        <v>145</v>
      </c>
      <c r="C50" s="735">
        <v>376</v>
      </c>
      <c r="D50" s="735">
        <v>239</v>
      </c>
      <c r="E50" s="509">
        <v>282</v>
      </c>
      <c r="F50" s="488">
        <f t="shared" si="0"/>
        <v>-0.25</v>
      </c>
      <c r="G50" s="488">
        <f t="shared" si="1"/>
        <v>1.17991631799163</v>
      </c>
      <c r="H50" s="765" t="str">
        <f t="shared" si="2"/>
        <v>是</v>
      </c>
      <c r="I50" s="768" t="str">
        <f t="shared" si="3"/>
        <v>项</v>
      </c>
    </row>
    <row r="51" ht="34.9" hidden="1" customHeight="1" spans="1:9">
      <c r="A51" s="766">
        <v>2010502</v>
      </c>
      <c r="B51" s="252" t="s">
        <v>146</v>
      </c>
      <c r="C51" s="735"/>
      <c r="D51" s="735">
        <v>0</v>
      </c>
      <c r="E51" s="509">
        <v>0</v>
      </c>
      <c r="F51" s="488" t="str">
        <f t="shared" si="0"/>
        <v/>
      </c>
      <c r="G51" s="488" t="str">
        <f t="shared" si="1"/>
        <v/>
      </c>
      <c r="H51" s="765" t="str">
        <f t="shared" si="2"/>
        <v>否</v>
      </c>
      <c r="I51" s="768" t="str">
        <f t="shared" si="3"/>
        <v>项</v>
      </c>
    </row>
    <row r="52" ht="34.9" hidden="1" customHeight="1" spans="1:9">
      <c r="A52" s="766">
        <v>2010503</v>
      </c>
      <c r="B52" s="252" t="s">
        <v>147</v>
      </c>
      <c r="C52" s="735"/>
      <c r="D52" s="735">
        <v>0</v>
      </c>
      <c r="E52" s="509">
        <v>0</v>
      </c>
      <c r="F52" s="488" t="str">
        <f t="shared" si="0"/>
        <v/>
      </c>
      <c r="G52" s="488" t="str">
        <f t="shared" si="1"/>
        <v/>
      </c>
      <c r="H52" s="765" t="str">
        <f t="shared" si="2"/>
        <v>否</v>
      </c>
      <c r="I52" s="768" t="str">
        <f t="shared" si="3"/>
        <v>项</v>
      </c>
    </row>
    <row r="53" ht="34.9" hidden="1" customHeight="1" spans="1:9">
      <c r="A53" s="766">
        <v>2010504</v>
      </c>
      <c r="B53" s="252" t="s">
        <v>176</v>
      </c>
      <c r="C53" s="735"/>
      <c r="D53" s="735">
        <v>0</v>
      </c>
      <c r="E53" s="509">
        <v>0</v>
      </c>
      <c r="F53" s="488" t="str">
        <f t="shared" si="0"/>
        <v/>
      </c>
      <c r="G53" s="488" t="str">
        <f t="shared" si="1"/>
        <v/>
      </c>
      <c r="H53" s="765" t="str">
        <f t="shared" si="2"/>
        <v>否</v>
      </c>
      <c r="I53" s="768" t="str">
        <f t="shared" si="3"/>
        <v>项</v>
      </c>
    </row>
    <row r="54" ht="34.9" hidden="1" customHeight="1" spans="1:9">
      <c r="A54" s="766">
        <v>2010505</v>
      </c>
      <c r="B54" s="252" t="s">
        <v>177</v>
      </c>
      <c r="C54" s="735"/>
      <c r="D54" s="735">
        <v>0</v>
      </c>
      <c r="E54" s="509">
        <v>0</v>
      </c>
      <c r="F54" s="488" t="str">
        <f t="shared" si="0"/>
        <v/>
      </c>
      <c r="G54" s="488" t="str">
        <f t="shared" si="1"/>
        <v/>
      </c>
      <c r="H54" s="765" t="str">
        <f t="shared" si="2"/>
        <v>否</v>
      </c>
      <c r="I54" s="768" t="str">
        <f t="shared" si="3"/>
        <v>项</v>
      </c>
    </row>
    <row r="55" ht="34.9" hidden="1" customHeight="1" spans="1:9">
      <c r="A55" s="766">
        <v>2010506</v>
      </c>
      <c r="B55" s="252" t="s">
        <v>178</v>
      </c>
      <c r="C55" s="735"/>
      <c r="D55" s="735">
        <v>0</v>
      </c>
      <c r="E55" s="509">
        <v>0</v>
      </c>
      <c r="F55" s="488" t="str">
        <f t="shared" si="0"/>
        <v/>
      </c>
      <c r="G55" s="488" t="str">
        <f t="shared" si="1"/>
        <v/>
      </c>
      <c r="H55" s="765" t="str">
        <f t="shared" si="2"/>
        <v>否</v>
      </c>
      <c r="I55" s="768" t="str">
        <f t="shared" si="3"/>
        <v>项</v>
      </c>
    </row>
    <row r="56" ht="34.9" customHeight="1" spans="1:9">
      <c r="A56" s="766">
        <v>2010507</v>
      </c>
      <c r="B56" s="252" t="s">
        <v>179</v>
      </c>
      <c r="C56" s="735"/>
      <c r="D56" s="735">
        <v>196</v>
      </c>
      <c r="E56" s="509">
        <v>30</v>
      </c>
      <c r="F56" s="488" t="str">
        <f t="shared" si="0"/>
        <v/>
      </c>
      <c r="G56" s="488">
        <f t="shared" si="1"/>
        <v>0.153061224489796</v>
      </c>
      <c r="H56" s="765" t="str">
        <f t="shared" si="2"/>
        <v>是</v>
      </c>
      <c r="I56" s="768" t="str">
        <f t="shared" si="3"/>
        <v>项</v>
      </c>
    </row>
    <row r="57" ht="34.9" customHeight="1" spans="1:9">
      <c r="A57" s="766">
        <v>2010508</v>
      </c>
      <c r="B57" s="252" t="s">
        <v>180</v>
      </c>
      <c r="C57" s="735">
        <v>33</v>
      </c>
      <c r="D57" s="735">
        <v>0</v>
      </c>
      <c r="E57" s="509">
        <v>0</v>
      </c>
      <c r="F57" s="488">
        <f t="shared" si="0"/>
        <v>-1</v>
      </c>
      <c r="G57" s="488" t="str">
        <f t="shared" si="1"/>
        <v/>
      </c>
      <c r="H57" s="765" t="str">
        <f t="shared" si="2"/>
        <v>是</v>
      </c>
      <c r="I57" s="768" t="str">
        <f t="shared" si="3"/>
        <v>项</v>
      </c>
    </row>
    <row r="58" ht="34.9" hidden="1" customHeight="1" spans="1:9">
      <c r="A58" s="766">
        <v>2010550</v>
      </c>
      <c r="B58" s="252" t="s">
        <v>154</v>
      </c>
      <c r="C58" s="735"/>
      <c r="D58" s="735">
        <v>0</v>
      </c>
      <c r="E58" s="509">
        <v>0</v>
      </c>
      <c r="F58" s="488" t="str">
        <f t="shared" si="0"/>
        <v/>
      </c>
      <c r="G58" s="488" t="str">
        <f t="shared" si="1"/>
        <v/>
      </c>
      <c r="H58" s="765" t="str">
        <f t="shared" si="2"/>
        <v>否</v>
      </c>
      <c r="I58" s="768" t="str">
        <f t="shared" si="3"/>
        <v>项</v>
      </c>
    </row>
    <row r="59" ht="34.9" customHeight="1" spans="1:9">
      <c r="A59" s="766">
        <v>2010599</v>
      </c>
      <c r="B59" s="252" t="s">
        <v>181</v>
      </c>
      <c r="C59" s="735">
        <v>20</v>
      </c>
      <c r="D59" s="735">
        <v>12</v>
      </c>
      <c r="E59" s="509">
        <v>1</v>
      </c>
      <c r="F59" s="488">
        <f t="shared" si="0"/>
        <v>-0.95</v>
      </c>
      <c r="G59" s="488">
        <f t="shared" si="1"/>
        <v>0.0833333333333333</v>
      </c>
      <c r="H59" s="765" t="str">
        <f t="shared" si="2"/>
        <v>是</v>
      </c>
      <c r="I59" s="768" t="str">
        <f t="shared" si="3"/>
        <v>项</v>
      </c>
    </row>
    <row r="60" ht="34.9" customHeight="1" spans="1:9">
      <c r="A60" s="766">
        <v>20106</v>
      </c>
      <c r="B60" s="252" t="s">
        <v>182</v>
      </c>
      <c r="C60" s="730">
        <f>SUM(C61:C70)</f>
        <v>1961</v>
      </c>
      <c r="D60" s="730">
        <f>SUM(D61:D70)</f>
        <v>1457</v>
      </c>
      <c r="E60" s="730">
        <f>SUM(E61:E70)</f>
        <v>1472</v>
      </c>
      <c r="F60" s="488">
        <f t="shared" si="0"/>
        <v>-0.249362570117287</v>
      </c>
      <c r="G60" s="488">
        <f t="shared" si="1"/>
        <v>1.01029512697323</v>
      </c>
      <c r="H60" s="765" t="str">
        <f t="shared" si="2"/>
        <v>是</v>
      </c>
      <c r="I60" s="768" t="str">
        <f t="shared" si="3"/>
        <v>款</v>
      </c>
    </row>
    <row r="61" ht="34.9" customHeight="1" spans="1:9">
      <c r="A61" s="766">
        <v>2010601</v>
      </c>
      <c r="B61" s="252" t="s">
        <v>145</v>
      </c>
      <c r="C61" s="735">
        <v>1689</v>
      </c>
      <c r="D61" s="735">
        <v>1388</v>
      </c>
      <c r="E61" s="509">
        <v>1391</v>
      </c>
      <c r="F61" s="488">
        <f t="shared" si="0"/>
        <v>-0.17643576080521</v>
      </c>
      <c r="G61" s="488">
        <f t="shared" si="1"/>
        <v>1.0021613832853</v>
      </c>
      <c r="H61" s="765" t="str">
        <f t="shared" si="2"/>
        <v>是</v>
      </c>
      <c r="I61" s="768" t="str">
        <f t="shared" si="3"/>
        <v>项</v>
      </c>
    </row>
    <row r="62" ht="34.9" hidden="1" customHeight="1" spans="1:9">
      <c r="A62" s="766">
        <v>2010602</v>
      </c>
      <c r="B62" s="252" t="s">
        <v>146</v>
      </c>
      <c r="C62" s="735"/>
      <c r="D62" s="735">
        <v>0</v>
      </c>
      <c r="E62" s="509">
        <v>0</v>
      </c>
      <c r="F62" s="488" t="str">
        <f t="shared" si="0"/>
        <v/>
      </c>
      <c r="G62" s="488" t="str">
        <f t="shared" si="1"/>
        <v/>
      </c>
      <c r="H62" s="765" t="str">
        <f t="shared" si="2"/>
        <v>否</v>
      </c>
      <c r="I62" s="768" t="str">
        <f t="shared" si="3"/>
        <v>项</v>
      </c>
    </row>
    <row r="63" ht="34.9" hidden="1" customHeight="1" spans="1:9">
      <c r="A63" s="766">
        <v>2010603</v>
      </c>
      <c r="B63" s="252" t="s">
        <v>147</v>
      </c>
      <c r="C63" s="735"/>
      <c r="D63" s="735">
        <v>0</v>
      </c>
      <c r="E63" s="509">
        <v>0</v>
      </c>
      <c r="F63" s="488" t="str">
        <f t="shared" si="0"/>
        <v/>
      </c>
      <c r="G63" s="488" t="str">
        <f t="shared" si="1"/>
        <v/>
      </c>
      <c r="H63" s="765" t="str">
        <f t="shared" si="2"/>
        <v>否</v>
      </c>
      <c r="I63" s="768" t="str">
        <f t="shared" si="3"/>
        <v>项</v>
      </c>
    </row>
    <row r="64" ht="34.9" hidden="1" customHeight="1" spans="1:9">
      <c r="A64" s="766">
        <v>2010604</v>
      </c>
      <c r="B64" s="252" t="s">
        <v>183</v>
      </c>
      <c r="C64" s="735"/>
      <c r="D64" s="735">
        <v>0</v>
      </c>
      <c r="E64" s="509">
        <v>0</v>
      </c>
      <c r="F64" s="488" t="str">
        <f t="shared" si="0"/>
        <v/>
      </c>
      <c r="G64" s="488" t="str">
        <f t="shared" si="1"/>
        <v/>
      </c>
      <c r="H64" s="765" t="str">
        <f t="shared" si="2"/>
        <v>否</v>
      </c>
      <c r="I64" s="768" t="str">
        <f t="shared" si="3"/>
        <v>项</v>
      </c>
    </row>
    <row r="65" ht="34.9" hidden="1" customHeight="1" spans="1:9">
      <c r="A65" s="766">
        <v>2010605</v>
      </c>
      <c r="B65" s="252" t="s">
        <v>184</v>
      </c>
      <c r="C65" s="735">
        <v>0</v>
      </c>
      <c r="D65" s="735">
        <v>0</v>
      </c>
      <c r="E65" s="509">
        <v>0</v>
      </c>
      <c r="F65" s="488" t="str">
        <f t="shared" si="0"/>
        <v/>
      </c>
      <c r="G65" s="488" t="str">
        <f t="shared" si="1"/>
        <v/>
      </c>
      <c r="H65" s="765" t="str">
        <f t="shared" si="2"/>
        <v>否</v>
      </c>
      <c r="I65" s="768" t="str">
        <f t="shared" si="3"/>
        <v>项</v>
      </c>
    </row>
    <row r="66" ht="34.9" hidden="1" customHeight="1" spans="1:9">
      <c r="A66" s="766">
        <v>2010606</v>
      </c>
      <c r="B66" s="252" t="s">
        <v>185</v>
      </c>
      <c r="C66" s="735"/>
      <c r="D66" s="735">
        <v>0</v>
      </c>
      <c r="E66" s="509">
        <v>0</v>
      </c>
      <c r="F66" s="488" t="str">
        <f t="shared" si="0"/>
        <v/>
      </c>
      <c r="G66" s="488" t="str">
        <f t="shared" si="1"/>
        <v/>
      </c>
      <c r="H66" s="765" t="str">
        <f t="shared" si="2"/>
        <v>否</v>
      </c>
      <c r="I66" s="768" t="str">
        <f t="shared" si="3"/>
        <v>项</v>
      </c>
    </row>
    <row r="67" ht="34.9" customHeight="1" spans="1:9">
      <c r="A67" s="766">
        <v>2010607</v>
      </c>
      <c r="B67" s="252" t="s">
        <v>186</v>
      </c>
      <c r="C67" s="735">
        <v>36</v>
      </c>
      <c r="D67" s="735">
        <v>0</v>
      </c>
      <c r="E67" s="509">
        <v>4</v>
      </c>
      <c r="F67" s="488">
        <f t="shared" si="0"/>
        <v>-0.888888888888889</v>
      </c>
      <c r="G67" s="488" t="str">
        <f t="shared" si="1"/>
        <v/>
      </c>
      <c r="H67" s="765" t="str">
        <f t="shared" si="2"/>
        <v>是</v>
      </c>
      <c r="I67" s="768" t="str">
        <f t="shared" si="3"/>
        <v>项</v>
      </c>
    </row>
    <row r="68" ht="34.9" hidden="1" customHeight="1" spans="1:9">
      <c r="A68" s="766">
        <v>2010608</v>
      </c>
      <c r="B68" s="252" t="s">
        <v>187</v>
      </c>
      <c r="C68" s="735">
        <v>0</v>
      </c>
      <c r="D68" s="735">
        <v>0</v>
      </c>
      <c r="E68" s="509">
        <v>0</v>
      </c>
      <c r="F68" s="488" t="str">
        <f t="shared" si="0"/>
        <v/>
      </c>
      <c r="G68" s="488" t="str">
        <f t="shared" si="1"/>
        <v/>
      </c>
      <c r="H68" s="765" t="str">
        <f t="shared" si="2"/>
        <v>否</v>
      </c>
      <c r="I68" s="768" t="str">
        <f t="shared" si="3"/>
        <v>项</v>
      </c>
    </row>
    <row r="69" ht="34.9" customHeight="1" spans="1:9">
      <c r="A69" s="766">
        <v>2010650</v>
      </c>
      <c r="B69" s="252" t="s">
        <v>154</v>
      </c>
      <c r="C69" s="735">
        <v>82</v>
      </c>
      <c r="D69" s="735">
        <v>62</v>
      </c>
      <c r="E69" s="509">
        <v>69</v>
      </c>
      <c r="F69" s="488">
        <f t="shared" ref="F69:F132" si="4">IF(C69&lt;&gt;0,E69/C69-1,"")</f>
        <v>-0.158536585365854</v>
      </c>
      <c r="G69" s="488">
        <f t="shared" ref="G69:G132" si="5">IF(D69&lt;&gt;0,E69/D69,"")</f>
        <v>1.11290322580645</v>
      </c>
      <c r="H69" s="765" t="str">
        <f t="shared" ref="H69:H132" si="6">IF(LEN(A69)=3,"是",IF(B69&lt;&gt;"",IF(SUM(C69:E69)&lt;&gt;0,"是","否"),"是"))</f>
        <v>是</v>
      </c>
      <c r="I69" s="768" t="str">
        <f t="shared" ref="I69:I132" si="7">IF(LEN(A69)=3,"类",IF(LEN(A69)=5,"款","项"))</f>
        <v>项</v>
      </c>
    </row>
    <row r="70" ht="34.9" customHeight="1" spans="1:9">
      <c r="A70" s="766">
        <v>2010699</v>
      </c>
      <c r="B70" s="252" t="s">
        <v>188</v>
      </c>
      <c r="C70" s="735">
        <v>154</v>
      </c>
      <c r="D70" s="735">
        <v>7</v>
      </c>
      <c r="E70" s="509">
        <v>8</v>
      </c>
      <c r="F70" s="488">
        <f t="shared" si="4"/>
        <v>-0.948051948051948</v>
      </c>
      <c r="G70" s="488">
        <f t="shared" si="5"/>
        <v>1.14285714285714</v>
      </c>
      <c r="H70" s="765" t="str">
        <f t="shared" si="6"/>
        <v>是</v>
      </c>
      <c r="I70" s="768" t="str">
        <f t="shared" si="7"/>
        <v>项</v>
      </c>
    </row>
    <row r="71" ht="34.9" customHeight="1" spans="1:9">
      <c r="A71" s="766">
        <v>20107</v>
      </c>
      <c r="B71" s="252" t="s">
        <v>189</v>
      </c>
      <c r="C71" s="730">
        <f>SUM(C72:C82)</f>
        <v>251</v>
      </c>
      <c r="D71" s="730">
        <f>SUM(D72:D82)</f>
        <v>100</v>
      </c>
      <c r="E71" s="730">
        <f>SUM(E72:E82)</f>
        <v>267</v>
      </c>
      <c r="F71" s="488">
        <f t="shared" si="4"/>
        <v>0.0637450199203187</v>
      </c>
      <c r="G71" s="488">
        <f t="shared" si="5"/>
        <v>2.67</v>
      </c>
      <c r="H71" s="765" t="str">
        <f t="shared" si="6"/>
        <v>是</v>
      </c>
      <c r="I71" s="768" t="str">
        <f t="shared" si="7"/>
        <v>款</v>
      </c>
    </row>
    <row r="72" ht="34.9" customHeight="1" spans="1:9">
      <c r="A72" s="766">
        <v>2010701</v>
      </c>
      <c r="B72" s="252" t="s">
        <v>145</v>
      </c>
      <c r="C72" s="735">
        <v>166</v>
      </c>
      <c r="D72" s="735">
        <v>0</v>
      </c>
      <c r="E72" s="509">
        <v>167</v>
      </c>
      <c r="F72" s="488">
        <f t="shared" si="4"/>
        <v>0.00602409638554224</v>
      </c>
      <c r="G72" s="488" t="str">
        <f t="shared" si="5"/>
        <v/>
      </c>
      <c r="H72" s="765" t="str">
        <f t="shared" si="6"/>
        <v>是</v>
      </c>
      <c r="I72" s="768" t="str">
        <f t="shared" si="7"/>
        <v>项</v>
      </c>
    </row>
    <row r="73" ht="34.9" hidden="1" customHeight="1" spans="1:9">
      <c r="A73" s="766">
        <v>2010702</v>
      </c>
      <c r="B73" s="252" t="s">
        <v>146</v>
      </c>
      <c r="C73" s="735"/>
      <c r="D73" s="735">
        <v>0</v>
      </c>
      <c r="E73" s="509">
        <v>0</v>
      </c>
      <c r="F73" s="488" t="str">
        <f t="shared" si="4"/>
        <v/>
      </c>
      <c r="G73" s="488" t="str">
        <f t="shared" si="5"/>
        <v/>
      </c>
      <c r="H73" s="765" t="str">
        <f t="shared" si="6"/>
        <v>否</v>
      </c>
      <c r="I73" s="768" t="str">
        <f t="shared" si="7"/>
        <v>项</v>
      </c>
    </row>
    <row r="74" ht="34.9" hidden="1" customHeight="1" spans="1:9">
      <c r="A74" s="766">
        <v>2010703</v>
      </c>
      <c r="B74" s="252" t="s">
        <v>147</v>
      </c>
      <c r="C74" s="735"/>
      <c r="D74" s="735">
        <v>0</v>
      </c>
      <c r="E74" s="509">
        <v>0</v>
      </c>
      <c r="F74" s="488" t="str">
        <f t="shared" si="4"/>
        <v/>
      </c>
      <c r="G74" s="488" t="str">
        <f t="shared" si="5"/>
        <v/>
      </c>
      <c r="H74" s="765" t="str">
        <f t="shared" si="6"/>
        <v>否</v>
      </c>
      <c r="I74" s="768" t="str">
        <f t="shared" si="7"/>
        <v>项</v>
      </c>
    </row>
    <row r="75" ht="34.9" hidden="1" customHeight="1" spans="1:9">
      <c r="A75" s="766">
        <v>2010704</v>
      </c>
      <c r="B75" s="252" t="s">
        <v>190</v>
      </c>
      <c r="C75" s="735"/>
      <c r="D75" s="735"/>
      <c r="E75" s="509"/>
      <c r="F75" s="488" t="str">
        <f t="shared" si="4"/>
        <v/>
      </c>
      <c r="G75" s="488" t="str">
        <f t="shared" si="5"/>
        <v/>
      </c>
      <c r="H75" s="765" t="str">
        <f t="shared" si="6"/>
        <v>否</v>
      </c>
      <c r="I75" s="768" t="str">
        <f t="shared" si="7"/>
        <v>项</v>
      </c>
    </row>
    <row r="76" ht="34.9" hidden="1" customHeight="1" spans="1:9">
      <c r="A76" s="766">
        <v>2010705</v>
      </c>
      <c r="B76" s="252" t="s">
        <v>191</v>
      </c>
      <c r="C76" s="735"/>
      <c r="D76" s="735"/>
      <c r="E76" s="509"/>
      <c r="F76" s="488" t="str">
        <f t="shared" si="4"/>
        <v/>
      </c>
      <c r="G76" s="488" t="str">
        <f t="shared" si="5"/>
        <v/>
      </c>
      <c r="H76" s="765" t="str">
        <f t="shared" si="6"/>
        <v>否</v>
      </c>
      <c r="I76" s="768" t="str">
        <f t="shared" si="7"/>
        <v>项</v>
      </c>
    </row>
    <row r="77" ht="34.9" hidden="1" customHeight="1" spans="1:9">
      <c r="A77" s="766">
        <v>2010706</v>
      </c>
      <c r="B77" s="252" t="s">
        <v>192</v>
      </c>
      <c r="C77" s="735"/>
      <c r="D77" s="735"/>
      <c r="E77" s="509"/>
      <c r="F77" s="488" t="str">
        <f t="shared" si="4"/>
        <v/>
      </c>
      <c r="G77" s="488" t="str">
        <f t="shared" si="5"/>
        <v/>
      </c>
      <c r="H77" s="765" t="str">
        <f t="shared" si="6"/>
        <v>否</v>
      </c>
      <c r="I77" s="768" t="str">
        <f t="shared" si="7"/>
        <v>项</v>
      </c>
    </row>
    <row r="78" ht="34.9" hidden="1" customHeight="1" spans="1:9">
      <c r="A78" s="766">
        <v>2010707</v>
      </c>
      <c r="B78" s="252" t="s">
        <v>193</v>
      </c>
      <c r="C78" s="735"/>
      <c r="D78" s="735"/>
      <c r="E78" s="509"/>
      <c r="F78" s="488" t="str">
        <f t="shared" si="4"/>
        <v/>
      </c>
      <c r="G78" s="488" t="str">
        <f t="shared" si="5"/>
        <v/>
      </c>
      <c r="H78" s="765" t="str">
        <f t="shared" si="6"/>
        <v>否</v>
      </c>
      <c r="I78" s="768" t="str">
        <f t="shared" si="7"/>
        <v>项</v>
      </c>
    </row>
    <row r="79" ht="34.9" hidden="1" customHeight="1" spans="1:9">
      <c r="A79" s="766">
        <v>2010708</v>
      </c>
      <c r="B79" s="252" t="s">
        <v>194</v>
      </c>
      <c r="C79" s="735"/>
      <c r="D79" s="735"/>
      <c r="E79" s="509"/>
      <c r="F79" s="488" t="str">
        <f t="shared" si="4"/>
        <v/>
      </c>
      <c r="G79" s="488" t="str">
        <f t="shared" si="5"/>
        <v/>
      </c>
      <c r="H79" s="765" t="str">
        <f t="shared" si="6"/>
        <v>否</v>
      </c>
      <c r="I79" s="768" t="str">
        <f t="shared" si="7"/>
        <v>项</v>
      </c>
    </row>
    <row r="80" ht="34.9" hidden="1" customHeight="1" spans="1:9">
      <c r="A80" s="766">
        <v>2010709</v>
      </c>
      <c r="B80" s="252" t="s">
        <v>186</v>
      </c>
      <c r="C80" s="735"/>
      <c r="D80" s="735">
        <v>0</v>
      </c>
      <c r="E80" s="509">
        <v>0</v>
      </c>
      <c r="F80" s="488" t="str">
        <f t="shared" si="4"/>
        <v/>
      </c>
      <c r="G80" s="488" t="str">
        <f t="shared" si="5"/>
        <v/>
      </c>
      <c r="H80" s="765" t="str">
        <f t="shared" si="6"/>
        <v>否</v>
      </c>
      <c r="I80" s="768" t="str">
        <f t="shared" si="7"/>
        <v>项</v>
      </c>
    </row>
    <row r="81" ht="34.9" hidden="1" customHeight="1" spans="1:9">
      <c r="A81" s="766">
        <v>2010750</v>
      </c>
      <c r="B81" s="252" t="s">
        <v>154</v>
      </c>
      <c r="C81" s="735"/>
      <c r="D81" s="735">
        <v>0</v>
      </c>
      <c r="E81" s="509">
        <v>0</v>
      </c>
      <c r="F81" s="488" t="str">
        <f t="shared" si="4"/>
        <v/>
      </c>
      <c r="G81" s="488" t="str">
        <f t="shared" si="5"/>
        <v/>
      </c>
      <c r="H81" s="765" t="str">
        <f t="shared" si="6"/>
        <v>否</v>
      </c>
      <c r="I81" s="768" t="str">
        <f t="shared" si="7"/>
        <v>项</v>
      </c>
    </row>
    <row r="82" ht="34.9" customHeight="1" spans="1:9">
      <c r="A82" s="766">
        <v>2010799</v>
      </c>
      <c r="B82" s="252" t="s">
        <v>195</v>
      </c>
      <c r="C82" s="735">
        <v>85</v>
      </c>
      <c r="D82" s="735">
        <v>100</v>
      </c>
      <c r="E82" s="509">
        <v>100</v>
      </c>
      <c r="F82" s="488">
        <f t="shared" si="4"/>
        <v>0.176470588235294</v>
      </c>
      <c r="G82" s="488">
        <f t="shared" si="5"/>
        <v>1</v>
      </c>
      <c r="H82" s="765" t="str">
        <f t="shared" si="6"/>
        <v>是</v>
      </c>
      <c r="I82" s="768" t="str">
        <f t="shared" si="7"/>
        <v>项</v>
      </c>
    </row>
    <row r="83" ht="34.9" customHeight="1" spans="1:9">
      <c r="A83" s="766">
        <v>20108</v>
      </c>
      <c r="B83" s="252" t="s">
        <v>196</v>
      </c>
      <c r="C83" s="730">
        <f>SUM(C84:C91)</f>
        <v>0</v>
      </c>
      <c r="D83" s="730">
        <f>SUM(D84:D91)</f>
        <v>50</v>
      </c>
      <c r="E83" s="730">
        <f>SUM(E84:E91)</f>
        <v>0</v>
      </c>
      <c r="F83" s="488" t="str">
        <f t="shared" si="4"/>
        <v/>
      </c>
      <c r="G83" s="488">
        <f t="shared" si="5"/>
        <v>0</v>
      </c>
      <c r="H83" s="765" t="str">
        <f t="shared" si="6"/>
        <v>是</v>
      </c>
      <c r="I83" s="768" t="str">
        <f t="shared" si="7"/>
        <v>款</v>
      </c>
    </row>
    <row r="84" ht="34.9" hidden="1" customHeight="1" spans="1:9">
      <c r="A84" s="766">
        <v>2010801</v>
      </c>
      <c r="B84" s="252" t="s">
        <v>145</v>
      </c>
      <c r="C84" s="735">
        <v>0</v>
      </c>
      <c r="D84" s="735">
        <v>0</v>
      </c>
      <c r="E84" s="509">
        <v>0</v>
      </c>
      <c r="F84" s="488" t="str">
        <f t="shared" si="4"/>
        <v/>
      </c>
      <c r="G84" s="488" t="str">
        <f t="shared" si="5"/>
        <v/>
      </c>
      <c r="H84" s="765" t="str">
        <f t="shared" si="6"/>
        <v>否</v>
      </c>
      <c r="I84" s="768" t="str">
        <f t="shared" si="7"/>
        <v>项</v>
      </c>
    </row>
    <row r="85" ht="34.9" hidden="1" customHeight="1" spans="1:9">
      <c r="A85" s="766">
        <v>2010802</v>
      </c>
      <c r="B85" s="252" t="s">
        <v>146</v>
      </c>
      <c r="C85" s="735"/>
      <c r="D85" s="735">
        <v>0</v>
      </c>
      <c r="E85" s="509">
        <v>0</v>
      </c>
      <c r="F85" s="488" t="str">
        <f t="shared" si="4"/>
        <v/>
      </c>
      <c r="G85" s="488" t="str">
        <f t="shared" si="5"/>
        <v/>
      </c>
      <c r="H85" s="765" t="str">
        <f t="shared" si="6"/>
        <v>否</v>
      </c>
      <c r="I85" s="768" t="str">
        <f t="shared" si="7"/>
        <v>项</v>
      </c>
    </row>
    <row r="86" ht="34.9" hidden="1" customHeight="1" spans="1:9">
      <c r="A86" s="766">
        <v>2010803</v>
      </c>
      <c r="B86" s="252" t="s">
        <v>147</v>
      </c>
      <c r="C86" s="735"/>
      <c r="D86" s="735">
        <v>0</v>
      </c>
      <c r="E86" s="509">
        <v>0</v>
      </c>
      <c r="F86" s="488" t="str">
        <f t="shared" si="4"/>
        <v/>
      </c>
      <c r="G86" s="488" t="str">
        <f t="shared" si="5"/>
        <v/>
      </c>
      <c r="H86" s="765" t="str">
        <f t="shared" si="6"/>
        <v>否</v>
      </c>
      <c r="I86" s="768" t="str">
        <f t="shared" si="7"/>
        <v>项</v>
      </c>
    </row>
    <row r="87" ht="34.9" customHeight="1" spans="1:9">
      <c r="A87" s="766">
        <v>2010804</v>
      </c>
      <c r="B87" s="252" t="s">
        <v>197</v>
      </c>
      <c r="C87" s="735">
        <v>0</v>
      </c>
      <c r="D87" s="735">
        <v>50</v>
      </c>
      <c r="E87" s="509">
        <v>0</v>
      </c>
      <c r="F87" s="488" t="str">
        <f t="shared" si="4"/>
        <v/>
      </c>
      <c r="G87" s="488">
        <f t="shared" si="5"/>
        <v>0</v>
      </c>
      <c r="H87" s="765" t="str">
        <f t="shared" si="6"/>
        <v>是</v>
      </c>
      <c r="I87" s="768" t="str">
        <f t="shared" si="7"/>
        <v>项</v>
      </c>
    </row>
    <row r="88" ht="34.9" hidden="1" customHeight="1" spans="1:9">
      <c r="A88" s="766">
        <v>2010805</v>
      </c>
      <c r="B88" s="252" t="s">
        <v>198</v>
      </c>
      <c r="C88" s="735"/>
      <c r="D88" s="735">
        <v>0</v>
      </c>
      <c r="E88" s="509">
        <v>0</v>
      </c>
      <c r="F88" s="488" t="str">
        <f t="shared" si="4"/>
        <v/>
      </c>
      <c r="G88" s="488" t="str">
        <f t="shared" si="5"/>
        <v/>
      </c>
      <c r="H88" s="765" t="str">
        <f t="shared" si="6"/>
        <v>否</v>
      </c>
      <c r="I88" s="768" t="str">
        <f t="shared" si="7"/>
        <v>项</v>
      </c>
    </row>
    <row r="89" ht="34.9" hidden="1" customHeight="1" spans="1:9">
      <c r="A89" s="766">
        <v>2010806</v>
      </c>
      <c r="B89" s="252" t="s">
        <v>186</v>
      </c>
      <c r="C89" s="735"/>
      <c r="D89" s="735">
        <v>0</v>
      </c>
      <c r="E89" s="509">
        <v>0</v>
      </c>
      <c r="F89" s="488" t="str">
        <f t="shared" si="4"/>
        <v/>
      </c>
      <c r="G89" s="488" t="str">
        <f t="shared" si="5"/>
        <v/>
      </c>
      <c r="H89" s="765" t="str">
        <f t="shared" si="6"/>
        <v>否</v>
      </c>
      <c r="I89" s="768" t="str">
        <f t="shared" si="7"/>
        <v>项</v>
      </c>
    </row>
    <row r="90" ht="34.9" hidden="1" customHeight="1" spans="1:9">
      <c r="A90" s="766">
        <v>2010850</v>
      </c>
      <c r="B90" s="252" t="s">
        <v>154</v>
      </c>
      <c r="C90" s="735"/>
      <c r="D90" s="735">
        <v>0</v>
      </c>
      <c r="E90" s="509">
        <v>0</v>
      </c>
      <c r="F90" s="488" t="str">
        <f t="shared" si="4"/>
        <v/>
      </c>
      <c r="G90" s="488" t="str">
        <f t="shared" si="5"/>
        <v/>
      </c>
      <c r="H90" s="765" t="str">
        <f t="shared" si="6"/>
        <v>否</v>
      </c>
      <c r="I90" s="768" t="str">
        <f t="shared" si="7"/>
        <v>项</v>
      </c>
    </row>
    <row r="91" ht="34.9" hidden="1" customHeight="1" spans="1:9">
      <c r="A91" s="766">
        <v>2010899</v>
      </c>
      <c r="B91" s="252" t="s">
        <v>199</v>
      </c>
      <c r="C91" s="735">
        <v>0</v>
      </c>
      <c r="D91" s="735">
        <v>0</v>
      </c>
      <c r="E91" s="509">
        <v>0</v>
      </c>
      <c r="F91" s="488" t="str">
        <f t="shared" si="4"/>
        <v/>
      </c>
      <c r="G91" s="488" t="str">
        <f t="shared" si="5"/>
        <v/>
      </c>
      <c r="H91" s="765" t="str">
        <f t="shared" si="6"/>
        <v>否</v>
      </c>
      <c r="I91" s="768" t="str">
        <f t="shared" si="7"/>
        <v>项</v>
      </c>
    </row>
    <row r="92" ht="34.9" hidden="1" customHeight="1" spans="1:9">
      <c r="A92" s="766">
        <v>20109</v>
      </c>
      <c r="B92" s="252" t="s">
        <v>200</v>
      </c>
      <c r="C92" s="730">
        <f>SUM(C93:C104)</f>
        <v>0</v>
      </c>
      <c r="D92" s="730">
        <f>SUM(D93:D104)</f>
        <v>0</v>
      </c>
      <c r="E92" s="730">
        <f>SUM(E93:E104)</f>
        <v>0</v>
      </c>
      <c r="F92" s="488" t="str">
        <f t="shared" si="4"/>
        <v/>
      </c>
      <c r="G92" s="488" t="str">
        <f t="shared" si="5"/>
        <v/>
      </c>
      <c r="H92" s="765" t="str">
        <f t="shared" si="6"/>
        <v>否</v>
      </c>
      <c r="I92" s="768" t="str">
        <f t="shared" si="7"/>
        <v>款</v>
      </c>
    </row>
    <row r="93" ht="34.9" hidden="1" customHeight="1" spans="1:9">
      <c r="A93" s="766">
        <v>2010901</v>
      </c>
      <c r="B93" s="252" t="s">
        <v>145</v>
      </c>
      <c r="C93" s="735"/>
      <c r="D93" s="735">
        <v>0</v>
      </c>
      <c r="E93" s="509">
        <v>0</v>
      </c>
      <c r="F93" s="488" t="str">
        <f t="shared" si="4"/>
        <v/>
      </c>
      <c r="G93" s="488" t="str">
        <f t="shared" si="5"/>
        <v/>
      </c>
      <c r="H93" s="765" t="str">
        <f t="shared" si="6"/>
        <v>否</v>
      </c>
      <c r="I93" s="768" t="str">
        <f t="shared" si="7"/>
        <v>项</v>
      </c>
    </row>
    <row r="94" ht="34.9" hidden="1" customHeight="1" spans="1:9">
      <c r="A94" s="766">
        <v>2010902</v>
      </c>
      <c r="B94" s="252" t="s">
        <v>146</v>
      </c>
      <c r="C94" s="735"/>
      <c r="D94" s="735">
        <v>0</v>
      </c>
      <c r="E94" s="509">
        <v>0</v>
      </c>
      <c r="F94" s="488" t="str">
        <f t="shared" si="4"/>
        <v/>
      </c>
      <c r="G94" s="488" t="str">
        <f t="shared" si="5"/>
        <v/>
      </c>
      <c r="H94" s="765" t="str">
        <f t="shared" si="6"/>
        <v>否</v>
      </c>
      <c r="I94" s="768" t="str">
        <f t="shared" si="7"/>
        <v>项</v>
      </c>
    </row>
    <row r="95" ht="34.9" hidden="1" customHeight="1" spans="1:9">
      <c r="A95" s="766">
        <v>2010903</v>
      </c>
      <c r="B95" s="252" t="s">
        <v>147</v>
      </c>
      <c r="C95" s="735"/>
      <c r="D95" s="735">
        <v>0</v>
      </c>
      <c r="E95" s="509">
        <v>0</v>
      </c>
      <c r="F95" s="488" t="str">
        <f t="shared" si="4"/>
        <v/>
      </c>
      <c r="G95" s="488" t="str">
        <f t="shared" si="5"/>
        <v/>
      </c>
      <c r="H95" s="765" t="str">
        <f t="shared" si="6"/>
        <v>否</v>
      </c>
      <c r="I95" s="768" t="str">
        <f t="shared" si="7"/>
        <v>项</v>
      </c>
    </row>
    <row r="96" ht="34.9" hidden="1" customHeight="1" spans="1:9">
      <c r="A96" s="766">
        <v>2010905</v>
      </c>
      <c r="B96" s="252" t="s">
        <v>201</v>
      </c>
      <c r="C96" s="735"/>
      <c r="D96" s="735">
        <v>0</v>
      </c>
      <c r="E96" s="509">
        <v>0</v>
      </c>
      <c r="F96" s="488" t="str">
        <f t="shared" si="4"/>
        <v/>
      </c>
      <c r="G96" s="488" t="str">
        <f t="shared" si="5"/>
        <v/>
      </c>
      <c r="H96" s="765" t="str">
        <f t="shared" si="6"/>
        <v>否</v>
      </c>
      <c r="I96" s="768" t="str">
        <f t="shared" si="7"/>
        <v>项</v>
      </c>
    </row>
    <row r="97" s="547" customFormat="1" ht="34.9" hidden="1" customHeight="1" spans="1:11">
      <c r="A97" s="766">
        <v>2010907</v>
      </c>
      <c r="B97" s="252" t="s">
        <v>202</v>
      </c>
      <c r="C97" s="735"/>
      <c r="D97" s="735">
        <v>0</v>
      </c>
      <c r="E97" s="509">
        <v>0</v>
      </c>
      <c r="F97" s="488" t="str">
        <f t="shared" si="4"/>
        <v/>
      </c>
      <c r="G97" s="488" t="str">
        <f t="shared" si="5"/>
        <v/>
      </c>
      <c r="H97" s="765" t="str">
        <f t="shared" si="6"/>
        <v>否</v>
      </c>
      <c r="I97" s="768" t="str">
        <f t="shared" si="7"/>
        <v>项</v>
      </c>
      <c r="J97" s="558"/>
      <c r="K97" s="558"/>
    </row>
    <row r="98" s="547" customFormat="1" ht="34.9" hidden="1" customHeight="1" spans="1:11">
      <c r="A98" s="766">
        <v>2010908</v>
      </c>
      <c r="B98" s="252" t="s">
        <v>186</v>
      </c>
      <c r="C98" s="735"/>
      <c r="D98" s="735">
        <v>0</v>
      </c>
      <c r="E98" s="509">
        <v>0</v>
      </c>
      <c r="F98" s="488" t="str">
        <f t="shared" si="4"/>
        <v/>
      </c>
      <c r="G98" s="488" t="str">
        <f t="shared" si="5"/>
        <v/>
      </c>
      <c r="H98" s="765" t="str">
        <f t="shared" si="6"/>
        <v>否</v>
      </c>
      <c r="I98" s="768" t="str">
        <f t="shared" si="7"/>
        <v>项</v>
      </c>
      <c r="J98" s="558"/>
      <c r="K98" s="558"/>
    </row>
    <row r="99" ht="34.9" hidden="1" customHeight="1" spans="1:9">
      <c r="A99" s="766">
        <v>2010909</v>
      </c>
      <c r="B99" s="252" t="s">
        <v>203</v>
      </c>
      <c r="C99" s="735"/>
      <c r="D99" s="735">
        <v>0</v>
      </c>
      <c r="E99" s="509">
        <v>0</v>
      </c>
      <c r="F99" s="488" t="str">
        <f t="shared" si="4"/>
        <v/>
      </c>
      <c r="G99" s="488" t="str">
        <f t="shared" si="5"/>
        <v/>
      </c>
      <c r="H99" s="765" t="str">
        <f t="shared" si="6"/>
        <v>否</v>
      </c>
      <c r="I99" s="768" t="str">
        <f t="shared" si="7"/>
        <v>项</v>
      </c>
    </row>
    <row r="100" ht="34.9" hidden="1" customHeight="1" spans="1:9">
      <c r="A100" s="766">
        <v>2010910</v>
      </c>
      <c r="B100" s="252" t="s">
        <v>204</v>
      </c>
      <c r="C100" s="735"/>
      <c r="D100" s="735">
        <v>0</v>
      </c>
      <c r="E100" s="509">
        <v>0</v>
      </c>
      <c r="F100" s="488" t="str">
        <f t="shared" si="4"/>
        <v/>
      </c>
      <c r="G100" s="488" t="str">
        <f t="shared" si="5"/>
        <v/>
      </c>
      <c r="H100" s="765" t="str">
        <f t="shared" si="6"/>
        <v>否</v>
      </c>
      <c r="I100" s="768" t="str">
        <f t="shared" si="7"/>
        <v>项</v>
      </c>
    </row>
    <row r="101" ht="34.9" hidden="1" customHeight="1" spans="1:9">
      <c r="A101" s="766">
        <v>2010911</v>
      </c>
      <c r="B101" s="252" t="s">
        <v>205</v>
      </c>
      <c r="C101" s="735"/>
      <c r="D101" s="735">
        <v>0</v>
      </c>
      <c r="E101" s="509">
        <v>0</v>
      </c>
      <c r="F101" s="488" t="str">
        <f t="shared" si="4"/>
        <v/>
      </c>
      <c r="G101" s="488" t="str">
        <f t="shared" si="5"/>
        <v/>
      </c>
      <c r="H101" s="765" t="str">
        <f t="shared" si="6"/>
        <v>否</v>
      </c>
      <c r="I101" s="768" t="str">
        <f t="shared" si="7"/>
        <v>项</v>
      </c>
    </row>
    <row r="102" s="547" customFormat="1" ht="34.9" hidden="1" customHeight="1" spans="1:11">
      <c r="A102" s="766">
        <v>2010912</v>
      </c>
      <c r="B102" s="252" t="s">
        <v>206</v>
      </c>
      <c r="C102" s="735"/>
      <c r="D102" s="735">
        <v>0</v>
      </c>
      <c r="E102" s="509">
        <v>0</v>
      </c>
      <c r="F102" s="488" t="str">
        <f t="shared" si="4"/>
        <v/>
      </c>
      <c r="G102" s="488" t="str">
        <f t="shared" si="5"/>
        <v/>
      </c>
      <c r="H102" s="765" t="str">
        <f t="shared" si="6"/>
        <v>否</v>
      </c>
      <c r="I102" s="768" t="str">
        <f t="shared" si="7"/>
        <v>项</v>
      </c>
      <c r="J102" s="558"/>
      <c r="K102" s="558"/>
    </row>
    <row r="103" ht="34.9" hidden="1" customHeight="1" spans="1:9">
      <c r="A103" s="766">
        <v>2010950</v>
      </c>
      <c r="B103" s="252" t="s">
        <v>154</v>
      </c>
      <c r="C103" s="735"/>
      <c r="D103" s="735">
        <v>0</v>
      </c>
      <c r="E103" s="509">
        <v>0</v>
      </c>
      <c r="F103" s="488" t="str">
        <f t="shared" si="4"/>
        <v/>
      </c>
      <c r="G103" s="488" t="str">
        <f t="shared" si="5"/>
        <v/>
      </c>
      <c r="H103" s="765" t="str">
        <f t="shared" si="6"/>
        <v>否</v>
      </c>
      <c r="I103" s="768" t="str">
        <f t="shared" si="7"/>
        <v>项</v>
      </c>
    </row>
    <row r="104" ht="34.9" hidden="1" customHeight="1" spans="1:9">
      <c r="A104" s="766">
        <v>2010999</v>
      </c>
      <c r="B104" s="252" t="s">
        <v>207</v>
      </c>
      <c r="C104" s="735"/>
      <c r="D104" s="735">
        <v>0</v>
      </c>
      <c r="E104" s="509">
        <v>0</v>
      </c>
      <c r="F104" s="488" t="str">
        <f t="shared" si="4"/>
        <v/>
      </c>
      <c r="G104" s="488" t="str">
        <f t="shared" si="5"/>
        <v/>
      </c>
      <c r="H104" s="765" t="str">
        <f t="shared" si="6"/>
        <v>否</v>
      </c>
      <c r="I104" s="768" t="str">
        <f t="shared" si="7"/>
        <v>项</v>
      </c>
    </row>
    <row r="105" ht="34.9" hidden="1" customHeight="1" spans="1:9">
      <c r="A105" s="766">
        <v>20110</v>
      </c>
      <c r="B105" s="252" t="s">
        <v>208</v>
      </c>
      <c r="C105" s="730">
        <f>SUM(C106:C114)</f>
        <v>0</v>
      </c>
      <c r="D105" s="730">
        <f>SUM(D106:D114)</f>
        <v>0</v>
      </c>
      <c r="E105" s="730">
        <f>SUM(E106:E114)</f>
        <v>0</v>
      </c>
      <c r="F105" s="488" t="str">
        <f t="shared" si="4"/>
        <v/>
      </c>
      <c r="G105" s="488" t="str">
        <f t="shared" si="5"/>
        <v/>
      </c>
      <c r="H105" s="765" t="str">
        <f t="shared" si="6"/>
        <v>否</v>
      </c>
      <c r="I105" s="768" t="str">
        <f t="shared" si="7"/>
        <v>款</v>
      </c>
    </row>
    <row r="106" ht="34.9" hidden="1" customHeight="1" spans="1:9">
      <c r="A106" s="766">
        <v>2011001</v>
      </c>
      <c r="B106" s="252" t="s">
        <v>145</v>
      </c>
      <c r="C106" s="735">
        <v>0</v>
      </c>
      <c r="D106" s="735"/>
      <c r="E106" s="509"/>
      <c r="F106" s="488" t="str">
        <f t="shared" si="4"/>
        <v/>
      </c>
      <c r="G106" s="488" t="str">
        <f t="shared" si="5"/>
        <v/>
      </c>
      <c r="H106" s="765" t="str">
        <f t="shared" si="6"/>
        <v>否</v>
      </c>
      <c r="I106" s="768" t="str">
        <f t="shared" si="7"/>
        <v>项</v>
      </c>
    </row>
    <row r="107" ht="34.9" hidden="1" customHeight="1" spans="1:9">
      <c r="A107" s="766">
        <v>2011002</v>
      </c>
      <c r="B107" s="252" t="s">
        <v>146</v>
      </c>
      <c r="C107" s="735">
        <v>0</v>
      </c>
      <c r="D107" s="735"/>
      <c r="E107" s="509"/>
      <c r="F107" s="488" t="str">
        <f t="shared" si="4"/>
        <v/>
      </c>
      <c r="G107" s="488" t="str">
        <f t="shared" si="5"/>
        <v/>
      </c>
      <c r="H107" s="765" t="str">
        <f t="shared" si="6"/>
        <v>否</v>
      </c>
      <c r="I107" s="768" t="str">
        <f t="shared" si="7"/>
        <v>项</v>
      </c>
    </row>
    <row r="108" ht="34.9" hidden="1" customHeight="1" spans="1:9">
      <c r="A108" s="766">
        <v>2011003</v>
      </c>
      <c r="B108" s="252" t="s">
        <v>147</v>
      </c>
      <c r="C108" s="735"/>
      <c r="D108" s="735"/>
      <c r="E108" s="509"/>
      <c r="F108" s="488" t="str">
        <f t="shared" si="4"/>
        <v/>
      </c>
      <c r="G108" s="488" t="str">
        <f t="shared" si="5"/>
        <v/>
      </c>
      <c r="H108" s="765" t="str">
        <f t="shared" si="6"/>
        <v>否</v>
      </c>
      <c r="I108" s="768" t="str">
        <f t="shared" si="7"/>
        <v>项</v>
      </c>
    </row>
    <row r="109" s="547" customFormat="1" ht="34.9" hidden="1" customHeight="1" spans="1:11">
      <c r="A109" s="766">
        <v>2011004</v>
      </c>
      <c r="B109" s="252" t="s">
        <v>209</v>
      </c>
      <c r="C109" s="735"/>
      <c r="D109" s="735"/>
      <c r="E109" s="509"/>
      <c r="F109" s="488" t="str">
        <f t="shared" si="4"/>
        <v/>
      </c>
      <c r="G109" s="488" t="str">
        <f t="shared" si="5"/>
        <v/>
      </c>
      <c r="H109" s="765" t="str">
        <f t="shared" si="6"/>
        <v>否</v>
      </c>
      <c r="I109" s="768" t="str">
        <f t="shared" si="7"/>
        <v>项</v>
      </c>
      <c r="J109" s="558"/>
      <c r="K109" s="558"/>
    </row>
    <row r="110" ht="34.9" hidden="1" customHeight="1" spans="1:9">
      <c r="A110" s="766">
        <v>2011005</v>
      </c>
      <c r="B110" s="252" t="s">
        <v>210</v>
      </c>
      <c r="C110" s="735"/>
      <c r="D110" s="735"/>
      <c r="E110" s="509"/>
      <c r="F110" s="488" t="str">
        <f t="shared" si="4"/>
        <v/>
      </c>
      <c r="G110" s="488" t="str">
        <f t="shared" si="5"/>
        <v/>
      </c>
      <c r="H110" s="765" t="str">
        <f t="shared" si="6"/>
        <v>否</v>
      </c>
      <c r="I110" s="768" t="str">
        <f t="shared" si="7"/>
        <v>项</v>
      </c>
    </row>
    <row r="111" ht="34.9" hidden="1" customHeight="1" spans="1:9">
      <c r="A111" s="766">
        <v>2011007</v>
      </c>
      <c r="B111" s="252" t="s">
        <v>211</v>
      </c>
      <c r="C111" s="735"/>
      <c r="D111" s="735"/>
      <c r="E111" s="509"/>
      <c r="F111" s="488" t="str">
        <f t="shared" si="4"/>
        <v/>
      </c>
      <c r="G111" s="488" t="str">
        <f t="shared" si="5"/>
        <v/>
      </c>
      <c r="H111" s="765" t="str">
        <f t="shared" si="6"/>
        <v>否</v>
      </c>
      <c r="I111" s="768" t="str">
        <f t="shared" si="7"/>
        <v>项</v>
      </c>
    </row>
    <row r="112" ht="34.9" hidden="1" customHeight="1" spans="1:9">
      <c r="A112" s="766">
        <v>2011008</v>
      </c>
      <c r="B112" s="252" t="s">
        <v>212</v>
      </c>
      <c r="C112" s="735"/>
      <c r="D112" s="735"/>
      <c r="E112" s="509"/>
      <c r="F112" s="488" t="str">
        <f t="shared" si="4"/>
        <v/>
      </c>
      <c r="G112" s="488" t="str">
        <f t="shared" si="5"/>
        <v/>
      </c>
      <c r="H112" s="765" t="str">
        <f t="shared" si="6"/>
        <v>否</v>
      </c>
      <c r="I112" s="768" t="str">
        <f t="shared" si="7"/>
        <v>项</v>
      </c>
    </row>
    <row r="113" ht="34.9" hidden="1" customHeight="1" spans="1:9">
      <c r="A113" s="766">
        <v>2011050</v>
      </c>
      <c r="B113" s="252" t="s">
        <v>154</v>
      </c>
      <c r="C113" s="735"/>
      <c r="D113" s="735"/>
      <c r="E113" s="509"/>
      <c r="F113" s="488" t="str">
        <f t="shared" si="4"/>
        <v/>
      </c>
      <c r="G113" s="488" t="str">
        <f t="shared" si="5"/>
        <v/>
      </c>
      <c r="H113" s="765" t="str">
        <f t="shared" si="6"/>
        <v>否</v>
      </c>
      <c r="I113" s="768" t="str">
        <f t="shared" si="7"/>
        <v>项</v>
      </c>
    </row>
    <row r="114" ht="34.9" hidden="1" customHeight="1" spans="1:9">
      <c r="A114" s="766">
        <v>2011099</v>
      </c>
      <c r="B114" s="252" t="s">
        <v>213</v>
      </c>
      <c r="C114" s="735">
        <v>0</v>
      </c>
      <c r="D114" s="735"/>
      <c r="E114" s="509"/>
      <c r="F114" s="488" t="str">
        <f t="shared" si="4"/>
        <v/>
      </c>
      <c r="G114" s="488" t="str">
        <f t="shared" si="5"/>
        <v/>
      </c>
      <c r="H114" s="765" t="str">
        <f t="shared" si="6"/>
        <v>否</v>
      </c>
      <c r="I114" s="768" t="str">
        <f t="shared" si="7"/>
        <v>项</v>
      </c>
    </row>
    <row r="115" ht="34.9" customHeight="1" spans="1:9">
      <c r="A115" s="766">
        <v>20111</v>
      </c>
      <c r="B115" s="252" t="s">
        <v>214</v>
      </c>
      <c r="C115" s="730">
        <f>SUM(C116:C123)</f>
        <v>2921</v>
      </c>
      <c r="D115" s="730">
        <f>SUM(D116:D123)</f>
        <v>2434</v>
      </c>
      <c r="E115" s="730">
        <f>SUM(E116:E123)</f>
        <v>2399</v>
      </c>
      <c r="F115" s="488">
        <f t="shared" si="4"/>
        <v>-0.178705922629237</v>
      </c>
      <c r="G115" s="488">
        <f t="shared" si="5"/>
        <v>0.985620377978636</v>
      </c>
      <c r="H115" s="765" t="str">
        <f t="shared" si="6"/>
        <v>是</v>
      </c>
      <c r="I115" s="768" t="str">
        <f t="shared" si="7"/>
        <v>款</v>
      </c>
    </row>
    <row r="116" ht="34.9" customHeight="1" spans="1:9">
      <c r="A116" s="766">
        <v>2011101</v>
      </c>
      <c r="B116" s="252" t="s">
        <v>145</v>
      </c>
      <c r="C116" s="735">
        <v>2733</v>
      </c>
      <c r="D116" s="735">
        <v>2244</v>
      </c>
      <c r="E116" s="509">
        <v>2191</v>
      </c>
      <c r="F116" s="488">
        <f t="shared" si="4"/>
        <v>-0.198316867910721</v>
      </c>
      <c r="G116" s="488">
        <f t="shared" si="5"/>
        <v>0.976381461675579</v>
      </c>
      <c r="H116" s="765" t="str">
        <f t="shared" si="6"/>
        <v>是</v>
      </c>
      <c r="I116" s="768" t="str">
        <f t="shared" si="7"/>
        <v>项</v>
      </c>
    </row>
    <row r="117" ht="34.9" hidden="1" customHeight="1" spans="1:9">
      <c r="A117" s="766">
        <v>2011102</v>
      </c>
      <c r="B117" s="252" t="s">
        <v>146</v>
      </c>
      <c r="C117" s="735"/>
      <c r="D117" s="735">
        <v>0</v>
      </c>
      <c r="E117" s="509">
        <v>0</v>
      </c>
      <c r="F117" s="488" t="str">
        <f t="shared" si="4"/>
        <v/>
      </c>
      <c r="G117" s="488" t="str">
        <f t="shared" si="5"/>
        <v/>
      </c>
      <c r="H117" s="765" t="str">
        <f t="shared" si="6"/>
        <v>否</v>
      </c>
      <c r="I117" s="768" t="str">
        <f t="shared" si="7"/>
        <v>项</v>
      </c>
    </row>
    <row r="118" ht="34.9" hidden="1" customHeight="1" spans="1:9">
      <c r="A118" s="766">
        <v>2011103</v>
      </c>
      <c r="B118" s="252" t="s">
        <v>147</v>
      </c>
      <c r="C118" s="735"/>
      <c r="D118" s="735">
        <v>0</v>
      </c>
      <c r="E118" s="509">
        <v>0</v>
      </c>
      <c r="F118" s="488" t="str">
        <f t="shared" si="4"/>
        <v/>
      </c>
      <c r="G118" s="488" t="str">
        <f t="shared" si="5"/>
        <v/>
      </c>
      <c r="H118" s="765" t="str">
        <f t="shared" si="6"/>
        <v>否</v>
      </c>
      <c r="I118" s="768" t="str">
        <f t="shared" si="7"/>
        <v>项</v>
      </c>
    </row>
    <row r="119" ht="34.9" customHeight="1" spans="1:9">
      <c r="A119" s="766">
        <v>2011104</v>
      </c>
      <c r="B119" s="252" t="s">
        <v>215</v>
      </c>
      <c r="C119" s="735">
        <v>40</v>
      </c>
      <c r="D119" s="735">
        <v>45</v>
      </c>
      <c r="E119" s="509">
        <v>45</v>
      </c>
      <c r="F119" s="488">
        <f t="shared" si="4"/>
        <v>0.125</v>
      </c>
      <c r="G119" s="488">
        <f t="shared" si="5"/>
        <v>1</v>
      </c>
      <c r="H119" s="765" t="str">
        <f t="shared" si="6"/>
        <v>是</v>
      </c>
      <c r="I119" s="768" t="str">
        <f t="shared" si="7"/>
        <v>项</v>
      </c>
    </row>
    <row r="120" ht="34.9" hidden="1" customHeight="1" spans="1:9">
      <c r="A120" s="766">
        <v>2011105</v>
      </c>
      <c r="B120" s="252" t="s">
        <v>216</v>
      </c>
      <c r="C120" s="735">
        <v>0</v>
      </c>
      <c r="D120" s="735">
        <v>0</v>
      </c>
      <c r="E120" s="509">
        <v>0</v>
      </c>
      <c r="F120" s="488" t="str">
        <f t="shared" si="4"/>
        <v/>
      </c>
      <c r="G120" s="488" t="str">
        <f t="shared" si="5"/>
        <v/>
      </c>
      <c r="H120" s="765" t="str">
        <f t="shared" si="6"/>
        <v>否</v>
      </c>
      <c r="I120" s="768" t="str">
        <f t="shared" si="7"/>
        <v>项</v>
      </c>
    </row>
    <row r="121" ht="34.9" hidden="1" customHeight="1" spans="1:9">
      <c r="A121" s="766">
        <v>2011106</v>
      </c>
      <c r="B121" s="252" t="s">
        <v>217</v>
      </c>
      <c r="C121" s="735"/>
      <c r="D121" s="735">
        <v>0</v>
      </c>
      <c r="E121" s="509">
        <v>0</v>
      </c>
      <c r="F121" s="488" t="str">
        <f t="shared" si="4"/>
        <v/>
      </c>
      <c r="G121" s="488" t="str">
        <f t="shared" si="5"/>
        <v/>
      </c>
      <c r="H121" s="765" t="str">
        <f t="shared" si="6"/>
        <v>否</v>
      </c>
      <c r="I121" s="768" t="str">
        <f t="shared" si="7"/>
        <v>项</v>
      </c>
    </row>
    <row r="122" ht="34.9" hidden="1" customHeight="1" spans="1:9">
      <c r="A122" s="766">
        <v>2011150</v>
      </c>
      <c r="B122" s="252" t="s">
        <v>154</v>
      </c>
      <c r="C122" s="735"/>
      <c r="D122" s="735">
        <v>0</v>
      </c>
      <c r="E122" s="509">
        <v>0</v>
      </c>
      <c r="F122" s="488" t="str">
        <f t="shared" si="4"/>
        <v/>
      </c>
      <c r="G122" s="488" t="str">
        <f t="shared" si="5"/>
        <v/>
      </c>
      <c r="H122" s="765" t="str">
        <f t="shared" si="6"/>
        <v>否</v>
      </c>
      <c r="I122" s="768" t="str">
        <f t="shared" si="7"/>
        <v>项</v>
      </c>
    </row>
    <row r="123" ht="34.9" customHeight="1" spans="1:9">
      <c r="A123" s="766">
        <v>2011199</v>
      </c>
      <c r="B123" s="252" t="s">
        <v>218</v>
      </c>
      <c r="C123" s="735">
        <v>148</v>
      </c>
      <c r="D123" s="735">
        <v>145</v>
      </c>
      <c r="E123" s="509">
        <v>163</v>
      </c>
      <c r="F123" s="488">
        <f t="shared" si="4"/>
        <v>0.101351351351351</v>
      </c>
      <c r="G123" s="488">
        <f t="shared" si="5"/>
        <v>1.12413793103448</v>
      </c>
      <c r="H123" s="765" t="str">
        <f t="shared" si="6"/>
        <v>是</v>
      </c>
      <c r="I123" s="768" t="str">
        <f t="shared" si="7"/>
        <v>项</v>
      </c>
    </row>
    <row r="124" ht="34.9" customHeight="1" spans="1:9">
      <c r="A124" s="766">
        <v>20113</v>
      </c>
      <c r="B124" s="252" t="s">
        <v>219</v>
      </c>
      <c r="C124" s="730">
        <f>SUM(C125:C134)</f>
        <v>731</v>
      </c>
      <c r="D124" s="730">
        <f>SUM(D125:D134)</f>
        <v>609</v>
      </c>
      <c r="E124" s="730">
        <f>SUM(E125:E134)</f>
        <v>650</v>
      </c>
      <c r="F124" s="488">
        <f t="shared" si="4"/>
        <v>-0.110807113543092</v>
      </c>
      <c r="G124" s="488">
        <f t="shared" si="5"/>
        <v>1.06732348111658</v>
      </c>
      <c r="H124" s="765" t="str">
        <f t="shared" si="6"/>
        <v>是</v>
      </c>
      <c r="I124" s="768" t="str">
        <f t="shared" si="7"/>
        <v>款</v>
      </c>
    </row>
    <row r="125" s="547" customFormat="1" ht="34.9" hidden="1" customHeight="1" spans="1:11">
      <c r="A125" s="766">
        <v>2011301</v>
      </c>
      <c r="B125" s="252" t="s">
        <v>145</v>
      </c>
      <c r="C125" s="735">
        <v>0</v>
      </c>
      <c r="D125" s="735">
        <v>0</v>
      </c>
      <c r="E125" s="509">
        <v>0</v>
      </c>
      <c r="F125" s="488" t="str">
        <f t="shared" si="4"/>
        <v/>
      </c>
      <c r="G125" s="488" t="str">
        <f t="shared" si="5"/>
        <v/>
      </c>
      <c r="H125" s="765" t="str">
        <f t="shared" si="6"/>
        <v>否</v>
      </c>
      <c r="I125" s="768" t="str">
        <f t="shared" si="7"/>
        <v>项</v>
      </c>
      <c r="J125" s="558"/>
      <c r="K125" s="558"/>
    </row>
    <row r="126" ht="34.9" hidden="1" customHeight="1" spans="1:9">
      <c r="A126" s="766">
        <v>2011302</v>
      </c>
      <c r="B126" s="252" t="s">
        <v>146</v>
      </c>
      <c r="C126" s="735"/>
      <c r="D126" s="735">
        <v>0</v>
      </c>
      <c r="E126" s="509">
        <v>0</v>
      </c>
      <c r="F126" s="488" t="str">
        <f t="shared" si="4"/>
        <v/>
      </c>
      <c r="G126" s="488" t="str">
        <f t="shared" si="5"/>
        <v/>
      </c>
      <c r="H126" s="765" t="str">
        <f t="shared" si="6"/>
        <v>否</v>
      </c>
      <c r="I126" s="768" t="str">
        <f t="shared" si="7"/>
        <v>项</v>
      </c>
    </row>
    <row r="127" ht="34.9" hidden="1" customHeight="1" spans="1:9">
      <c r="A127" s="766">
        <v>2011303</v>
      </c>
      <c r="B127" s="252" t="s">
        <v>147</v>
      </c>
      <c r="C127" s="735">
        <v>0</v>
      </c>
      <c r="D127" s="735">
        <v>0</v>
      </c>
      <c r="E127" s="509">
        <v>0</v>
      </c>
      <c r="F127" s="488" t="str">
        <f t="shared" si="4"/>
        <v/>
      </c>
      <c r="G127" s="488" t="str">
        <f t="shared" si="5"/>
        <v/>
      </c>
      <c r="H127" s="765" t="str">
        <f t="shared" si="6"/>
        <v>否</v>
      </c>
      <c r="I127" s="768" t="str">
        <f t="shared" si="7"/>
        <v>项</v>
      </c>
    </row>
    <row r="128" ht="34.9" hidden="1" customHeight="1" spans="1:9">
      <c r="A128" s="766">
        <v>2011304</v>
      </c>
      <c r="B128" s="252" t="s">
        <v>220</v>
      </c>
      <c r="C128" s="735">
        <v>0</v>
      </c>
      <c r="D128" s="735">
        <v>0</v>
      </c>
      <c r="E128" s="509">
        <v>0</v>
      </c>
      <c r="F128" s="488" t="str">
        <f t="shared" si="4"/>
        <v/>
      </c>
      <c r="G128" s="488" t="str">
        <f t="shared" si="5"/>
        <v/>
      </c>
      <c r="H128" s="765" t="str">
        <f t="shared" si="6"/>
        <v>否</v>
      </c>
      <c r="I128" s="768" t="str">
        <f t="shared" si="7"/>
        <v>项</v>
      </c>
    </row>
    <row r="129" ht="34.9" hidden="1" customHeight="1" spans="1:9">
      <c r="A129" s="766">
        <v>2011305</v>
      </c>
      <c r="B129" s="252" t="s">
        <v>221</v>
      </c>
      <c r="C129" s="735"/>
      <c r="D129" s="735">
        <v>0</v>
      </c>
      <c r="E129" s="509">
        <v>0</v>
      </c>
      <c r="F129" s="488" t="str">
        <f t="shared" si="4"/>
        <v/>
      </c>
      <c r="G129" s="488" t="str">
        <f t="shared" si="5"/>
        <v/>
      </c>
      <c r="H129" s="765" t="str">
        <f t="shared" si="6"/>
        <v>否</v>
      </c>
      <c r="I129" s="768" t="str">
        <f t="shared" si="7"/>
        <v>项</v>
      </c>
    </row>
    <row r="130" ht="34.9" hidden="1" customHeight="1" spans="1:9">
      <c r="A130" s="766">
        <v>2011306</v>
      </c>
      <c r="B130" s="252" t="s">
        <v>222</v>
      </c>
      <c r="C130" s="735"/>
      <c r="D130" s="735">
        <v>0</v>
      </c>
      <c r="E130" s="509">
        <v>0</v>
      </c>
      <c r="F130" s="488" t="str">
        <f t="shared" si="4"/>
        <v/>
      </c>
      <c r="G130" s="488" t="str">
        <f t="shared" si="5"/>
        <v/>
      </c>
      <c r="H130" s="765" t="str">
        <f t="shared" si="6"/>
        <v>否</v>
      </c>
      <c r="I130" s="768" t="str">
        <f t="shared" si="7"/>
        <v>项</v>
      </c>
    </row>
    <row r="131" ht="34.9" hidden="1" customHeight="1" spans="1:9">
      <c r="A131" s="766">
        <v>2011307</v>
      </c>
      <c r="B131" s="252" t="s">
        <v>223</v>
      </c>
      <c r="C131" s="735">
        <v>0</v>
      </c>
      <c r="D131" s="735">
        <v>0</v>
      </c>
      <c r="E131" s="509">
        <v>0</v>
      </c>
      <c r="F131" s="488" t="str">
        <f t="shared" si="4"/>
        <v/>
      </c>
      <c r="G131" s="488" t="str">
        <f t="shared" si="5"/>
        <v/>
      </c>
      <c r="H131" s="765" t="str">
        <f t="shared" si="6"/>
        <v>否</v>
      </c>
      <c r="I131" s="768" t="str">
        <f t="shared" si="7"/>
        <v>项</v>
      </c>
    </row>
    <row r="132" ht="34.9" customHeight="1" spans="1:9">
      <c r="A132" s="766">
        <v>2011308</v>
      </c>
      <c r="B132" s="252" t="s">
        <v>224</v>
      </c>
      <c r="C132" s="735">
        <v>407</v>
      </c>
      <c r="D132" s="735">
        <v>357</v>
      </c>
      <c r="E132" s="509">
        <v>416</v>
      </c>
      <c r="F132" s="488">
        <f t="shared" si="4"/>
        <v>0.0221130221130221</v>
      </c>
      <c r="G132" s="488">
        <f t="shared" si="5"/>
        <v>1.16526610644258</v>
      </c>
      <c r="H132" s="765" t="str">
        <f t="shared" si="6"/>
        <v>是</v>
      </c>
      <c r="I132" s="768" t="str">
        <f t="shared" si="7"/>
        <v>项</v>
      </c>
    </row>
    <row r="133" ht="34.9" hidden="1" customHeight="1" spans="1:9">
      <c r="A133" s="766">
        <v>2011350</v>
      </c>
      <c r="B133" s="252" t="s">
        <v>154</v>
      </c>
      <c r="C133" s="735">
        <v>0</v>
      </c>
      <c r="D133" s="735">
        <v>0</v>
      </c>
      <c r="E133" s="509">
        <v>0</v>
      </c>
      <c r="F133" s="488" t="str">
        <f t="shared" ref="F133:F196" si="8">IF(C133&lt;&gt;0,E133/C133-1,"")</f>
        <v/>
      </c>
      <c r="G133" s="488" t="str">
        <f t="shared" ref="G133:G196" si="9">IF(D133&lt;&gt;0,E133/D133,"")</f>
        <v/>
      </c>
      <c r="H133" s="765" t="str">
        <f t="shared" ref="H133:H196" si="10">IF(LEN(A133)=3,"是",IF(B133&lt;&gt;"",IF(SUM(C133:E133)&lt;&gt;0,"是","否"),"是"))</f>
        <v>否</v>
      </c>
      <c r="I133" s="768" t="str">
        <f t="shared" ref="I133:I196" si="11">IF(LEN(A133)=3,"类",IF(LEN(A133)=5,"款","项"))</f>
        <v>项</v>
      </c>
    </row>
    <row r="134" ht="34.9" customHeight="1" spans="1:9">
      <c r="A134" s="766">
        <v>2011399</v>
      </c>
      <c r="B134" s="252" t="s">
        <v>225</v>
      </c>
      <c r="C134" s="735">
        <v>324</v>
      </c>
      <c r="D134" s="735">
        <v>252</v>
      </c>
      <c r="E134" s="509">
        <v>234</v>
      </c>
      <c r="F134" s="488">
        <f t="shared" si="8"/>
        <v>-0.277777777777778</v>
      </c>
      <c r="G134" s="488">
        <f t="shared" si="9"/>
        <v>0.928571428571429</v>
      </c>
      <c r="H134" s="765" t="str">
        <f t="shared" si="10"/>
        <v>是</v>
      </c>
      <c r="I134" s="768" t="str">
        <f t="shared" si="11"/>
        <v>项</v>
      </c>
    </row>
    <row r="135" ht="34.9" hidden="1" customHeight="1" spans="1:9">
      <c r="A135" s="766">
        <v>20114</v>
      </c>
      <c r="B135" s="252" t="s">
        <v>226</v>
      </c>
      <c r="C135" s="730">
        <f>SUM(C136:C148)</f>
        <v>0</v>
      </c>
      <c r="D135" s="730">
        <f>SUM(D136:D148)</f>
        <v>0</v>
      </c>
      <c r="E135" s="730">
        <f>SUM(E136:E148)</f>
        <v>0</v>
      </c>
      <c r="F135" s="488" t="str">
        <f t="shared" si="8"/>
        <v/>
      </c>
      <c r="G135" s="488" t="str">
        <f t="shared" si="9"/>
        <v/>
      </c>
      <c r="H135" s="765" t="str">
        <f t="shared" si="10"/>
        <v>否</v>
      </c>
      <c r="I135" s="768" t="str">
        <f t="shared" si="11"/>
        <v>款</v>
      </c>
    </row>
    <row r="136" ht="34.9" hidden="1" customHeight="1" spans="1:9">
      <c r="A136" s="766">
        <v>2011401</v>
      </c>
      <c r="B136" s="252" t="s">
        <v>145</v>
      </c>
      <c r="C136" s="735"/>
      <c r="D136" s="735">
        <v>0</v>
      </c>
      <c r="E136" s="509">
        <v>0</v>
      </c>
      <c r="F136" s="488" t="str">
        <f t="shared" si="8"/>
        <v/>
      </c>
      <c r="G136" s="488" t="str">
        <f t="shared" si="9"/>
        <v/>
      </c>
      <c r="H136" s="765" t="str">
        <f t="shared" si="10"/>
        <v>否</v>
      </c>
      <c r="I136" s="768" t="str">
        <f t="shared" si="11"/>
        <v>项</v>
      </c>
    </row>
    <row r="137" ht="34.9" hidden="1" customHeight="1" spans="1:9">
      <c r="A137" s="766">
        <v>2011402</v>
      </c>
      <c r="B137" s="252" t="s">
        <v>146</v>
      </c>
      <c r="C137" s="735"/>
      <c r="D137" s="735">
        <v>0</v>
      </c>
      <c r="E137" s="509">
        <v>0</v>
      </c>
      <c r="F137" s="488" t="str">
        <f t="shared" si="8"/>
        <v/>
      </c>
      <c r="G137" s="488" t="str">
        <f t="shared" si="9"/>
        <v/>
      </c>
      <c r="H137" s="765" t="str">
        <f t="shared" si="10"/>
        <v>否</v>
      </c>
      <c r="I137" s="768" t="str">
        <f t="shared" si="11"/>
        <v>项</v>
      </c>
    </row>
    <row r="138" ht="34.9" hidden="1" customHeight="1" spans="1:9">
      <c r="A138" s="766">
        <v>2011403</v>
      </c>
      <c r="B138" s="252" t="s">
        <v>147</v>
      </c>
      <c r="C138" s="735"/>
      <c r="D138" s="735">
        <v>0</v>
      </c>
      <c r="E138" s="509">
        <v>0</v>
      </c>
      <c r="F138" s="488" t="str">
        <f t="shared" si="8"/>
        <v/>
      </c>
      <c r="G138" s="488" t="str">
        <f t="shared" si="9"/>
        <v/>
      </c>
      <c r="H138" s="765" t="str">
        <f t="shared" si="10"/>
        <v>否</v>
      </c>
      <c r="I138" s="768" t="str">
        <f t="shared" si="11"/>
        <v>项</v>
      </c>
    </row>
    <row r="139" ht="34.9" hidden="1" customHeight="1" spans="1:9">
      <c r="A139" s="766">
        <v>2011404</v>
      </c>
      <c r="B139" s="252" t="s">
        <v>227</v>
      </c>
      <c r="C139" s="735"/>
      <c r="D139" s="735">
        <v>0</v>
      </c>
      <c r="E139" s="509">
        <v>0</v>
      </c>
      <c r="F139" s="488" t="str">
        <f t="shared" si="8"/>
        <v/>
      </c>
      <c r="G139" s="488" t="str">
        <f t="shared" si="9"/>
        <v/>
      </c>
      <c r="H139" s="765" t="str">
        <f t="shared" si="10"/>
        <v>否</v>
      </c>
      <c r="I139" s="768" t="str">
        <f t="shared" si="11"/>
        <v>项</v>
      </c>
    </row>
    <row r="140" ht="34.9" hidden="1" customHeight="1" spans="1:9">
      <c r="A140" s="766">
        <v>2011405</v>
      </c>
      <c r="B140" s="252" t="s">
        <v>228</v>
      </c>
      <c r="C140" s="735">
        <v>0</v>
      </c>
      <c r="D140" s="735">
        <v>0</v>
      </c>
      <c r="E140" s="509">
        <v>0</v>
      </c>
      <c r="F140" s="488" t="str">
        <f t="shared" si="8"/>
        <v/>
      </c>
      <c r="G140" s="488" t="str">
        <f t="shared" si="9"/>
        <v/>
      </c>
      <c r="H140" s="765" t="str">
        <f t="shared" si="10"/>
        <v>否</v>
      </c>
      <c r="I140" s="768" t="str">
        <f t="shared" si="11"/>
        <v>项</v>
      </c>
    </row>
    <row r="141" ht="34.9" hidden="1" customHeight="1" spans="1:9">
      <c r="A141" s="766">
        <v>2011406</v>
      </c>
      <c r="B141" s="252" t="s">
        <v>229</v>
      </c>
      <c r="C141" s="735"/>
      <c r="D141" s="735"/>
      <c r="E141" s="509"/>
      <c r="F141" s="488" t="str">
        <f t="shared" si="8"/>
        <v/>
      </c>
      <c r="G141" s="488" t="str">
        <f t="shared" si="9"/>
        <v/>
      </c>
      <c r="H141" s="765" t="str">
        <f t="shared" si="10"/>
        <v>否</v>
      </c>
      <c r="I141" s="768" t="str">
        <f t="shared" si="11"/>
        <v>项</v>
      </c>
    </row>
    <row r="142" s="547" customFormat="1" ht="34.9" hidden="1" customHeight="1" spans="1:11">
      <c r="A142" s="766">
        <v>2011407</v>
      </c>
      <c r="B142" s="252" t="s">
        <v>230</v>
      </c>
      <c r="C142" s="735"/>
      <c r="D142" s="735"/>
      <c r="E142" s="509"/>
      <c r="F142" s="488" t="str">
        <f t="shared" si="8"/>
        <v/>
      </c>
      <c r="G142" s="488" t="str">
        <f t="shared" si="9"/>
        <v/>
      </c>
      <c r="H142" s="765" t="str">
        <f t="shared" si="10"/>
        <v>否</v>
      </c>
      <c r="I142" s="768" t="str">
        <f t="shared" si="11"/>
        <v>项</v>
      </c>
      <c r="J142" s="558"/>
      <c r="K142" s="558"/>
    </row>
    <row r="143" s="547" customFormat="1" ht="34.9" hidden="1" customHeight="1" spans="1:11">
      <c r="A143" s="766">
        <v>2011408</v>
      </c>
      <c r="B143" s="252" t="s">
        <v>231</v>
      </c>
      <c r="C143" s="735"/>
      <c r="D143" s="735">
        <v>0</v>
      </c>
      <c r="E143" s="509">
        <v>0</v>
      </c>
      <c r="F143" s="488" t="str">
        <f t="shared" si="8"/>
        <v/>
      </c>
      <c r="G143" s="488" t="str">
        <f t="shared" si="9"/>
        <v/>
      </c>
      <c r="H143" s="765" t="str">
        <f t="shared" si="10"/>
        <v>否</v>
      </c>
      <c r="I143" s="768" t="str">
        <f t="shared" si="11"/>
        <v>项</v>
      </c>
      <c r="J143" s="558"/>
      <c r="K143" s="558"/>
    </row>
    <row r="144" ht="34.9" hidden="1" customHeight="1" spans="1:9">
      <c r="A144" s="766">
        <v>2011409</v>
      </c>
      <c r="B144" s="252" t="s">
        <v>232</v>
      </c>
      <c r="C144" s="735"/>
      <c r="D144" s="735">
        <v>0</v>
      </c>
      <c r="E144" s="509">
        <v>0</v>
      </c>
      <c r="F144" s="488" t="str">
        <f t="shared" si="8"/>
        <v/>
      </c>
      <c r="G144" s="488" t="str">
        <f t="shared" si="9"/>
        <v/>
      </c>
      <c r="H144" s="765" t="str">
        <f t="shared" si="10"/>
        <v>否</v>
      </c>
      <c r="I144" s="768" t="str">
        <f t="shared" si="11"/>
        <v>项</v>
      </c>
    </row>
    <row r="145" ht="34.9" hidden="1" customHeight="1" spans="1:9">
      <c r="A145" s="766">
        <v>2011410</v>
      </c>
      <c r="B145" s="252" t="s">
        <v>233</v>
      </c>
      <c r="C145" s="735"/>
      <c r="D145" s="735">
        <v>0</v>
      </c>
      <c r="E145" s="509">
        <v>0</v>
      </c>
      <c r="F145" s="488" t="str">
        <f t="shared" si="8"/>
        <v/>
      </c>
      <c r="G145" s="488" t="str">
        <f t="shared" si="9"/>
        <v/>
      </c>
      <c r="H145" s="765" t="str">
        <f t="shared" si="10"/>
        <v>否</v>
      </c>
      <c r="I145" s="768" t="str">
        <f t="shared" si="11"/>
        <v>项</v>
      </c>
    </row>
    <row r="146" ht="34.9" hidden="1" customHeight="1" spans="1:9">
      <c r="A146" s="766">
        <v>2011411</v>
      </c>
      <c r="B146" s="252" t="s">
        <v>234</v>
      </c>
      <c r="C146" s="735"/>
      <c r="D146" s="735">
        <v>0</v>
      </c>
      <c r="E146" s="509">
        <v>0</v>
      </c>
      <c r="F146" s="488" t="str">
        <f t="shared" si="8"/>
        <v/>
      </c>
      <c r="G146" s="488" t="str">
        <f t="shared" si="9"/>
        <v/>
      </c>
      <c r="H146" s="765" t="str">
        <f t="shared" si="10"/>
        <v>否</v>
      </c>
      <c r="I146" s="768" t="str">
        <f t="shared" si="11"/>
        <v>项</v>
      </c>
    </row>
    <row r="147" s="547" customFormat="1" ht="34.9" hidden="1" customHeight="1" spans="1:11">
      <c r="A147" s="766">
        <v>2011450</v>
      </c>
      <c r="B147" s="252" t="s">
        <v>154</v>
      </c>
      <c r="C147" s="735"/>
      <c r="D147" s="735">
        <v>0</v>
      </c>
      <c r="E147" s="509">
        <v>0</v>
      </c>
      <c r="F147" s="488" t="str">
        <f t="shared" si="8"/>
        <v/>
      </c>
      <c r="G147" s="488" t="str">
        <f t="shared" si="9"/>
        <v/>
      </c>
      <c r="H147" s="765" t="str">
        <f t="shared" si="10"/>
        <v>否</v>
      </c>
      <c r="I147" s="768" t="str">
        <f t="shared" si="11"/>
        <v>项</v>
      </c>
      <c r="J147" s="558"/>
      <c r="K147" s="558"/>
    </row>
    <row r="148" ht="34.9" hidden="1" customHeight="1" spans="1:9">
      <c r="A148" s="766">
        <v>2011499</v>
      </c>
      <c r="B148" s="252" t="s">
        <v>235</v>
      </c>
      <c r="C148" s="735"/>
      <c r="D148" s="735">
        <v>0</v>
      </c>
      <c r="E148" s="509">
        <v>0</v>
      </c>
      <c r="F148" s="488" t="str">
        <f t="shared" si="8"/>
        <v/>
      </c>
      <c r="G148" s="488" t="str">
        <f t="shared" si="9"/>
        <v/>
      </c>
      <c r="H148" s="765" t="str">
        <f t="shared" si="10"/>
        <v>否</v>
      </c>
      <c r="I148" s="768" t="str">
        <f t="shared" si="11"/>
        <v>项</v>
      </c>
    </row>
    <row r="149" ht="34.9" customHeight="1" spans="1:9">
      <c r="A149" s="766">
        <v>20123</v>
      </c>
      <c r="B149" s="252" t="s">
        <v>236</v>
      </c>
      <c r="C149" s="730">
        <f>SUM(C150:C155)</f>
        <v>387</v>
      </c>
      <c r="D149" s="730">
        <f>SUM(D150:D155)</f>
        <v>455</v>
      </c>
      <c r="E149" s="730">
        <f>SUM(E150:E155)</f>
        <v>187</v>
      </c>
      <c r="F149" s="488">
        <f t="shared" si="8"/>
        <v>-0.516795865633075</v>
      </c>
      <c r="G149" s="488">
        <f t="shared" si="9"/>
        <v>0.410989010989011</v>
      </c>
      <c r="H149" s="765" t="str">
        <f t="shared" si="10"/>
        <v>是</v>
      </c>
      <c r="I149" s="768" t="str">
        <f t="shared" si="11"/>
        <v>款</v>
      </c>
    </row>
    <row r="150" ht="34.9" customHeight="1" spans="1:9">
      <c r="A150" s="766">
        <v>2012301</v>
      </c>
      <c r="B150" s="252" t="s">
        <v>145</v>
      </c>
      <c r="C150" s="735">
        <v>23</v>
      </c>
      <c r="D150" s="735">
        <v>31</v>
      </c>
      <c r="E150" s="509">
        <v>23</v>
      </c>
      <c r="F150" s="488">
        <f t="shared" si="8"/>
        <v>0</v>
      </c>
      <c r="G150" s="488">
        <f t="shared" si="9"/>
        <v>0.741935483870968</v>
      </c>
      <c r="H150" s="765" t="str">
        <f t="shared" si="10"/>
        <v>是</v>
      </c>
      <c r="I150" s="768" t="str">
        <f t="shared" si="11"/>
        <v>项</v>
      </c>
    </row>
    <row r="151" ht="34.9" hidden="1" customHeight="1" spans="1:9">
      <c r="A151" s="766">
        <v>2012302</v>
      </c>
      <c r="B151" s="252" t="s">
        <v>146</v>
      </c>
      <c r="C151" s="735"/>
      <c r="D151" s="735">
        <v>0</v>
      </c>
      <c r="E151" s="509">
        <v>0</v>
      </c>
      <c r="F151" s="488" t="str">
        <f t="shared" si="8"/>
        <v/>
      </c>
      <c r="G151" s="488" t="str">
        <f t="shared" si="9"/>
        <v/>
      </c>
      <c r="H151" s="765" t="str">
        <f t="shared" si="10"/>
        <v>否</v>
      </c>
      <c r="I151" s="768" t="str">
        <f t="shared" si="11"/>
        <v>项</v>
      </c>
    </row>
    <row r="152" ht="34.9" hidden="1" customHeight="1" spans="1:9">
      <c r="A152" s="766">
        <v>2012303</v>
      </c>
      <c r="B152" s="252" t="s">
        <v>147</v>
      </c>
      <c r="C152" s="735"/>
      <c r="D152" s="735">
        <v>0</v>
      </c>
      <c r="E152" s="509">
        <v>0</v>
      </c>
      <c r="F152" s="488" t="str">
        <f t="shared" si="8"/>
        <v/>
      </c>
      <c r="G152" s="488" t="str">
        <f t="shared" si="9"/>
        <v/>
      </c>
      <c r="H152" s="765" t="str">
        <f t="shared" si="10"/>
        <v>否</v>
      </c>
      <c r="I152" s="768" t="str">
        <f t="shared" si="11"/>
        <v>项</v>
      </c>
    </row>
    <row r="153" ht="34.9" customHeight="1" spans="1:9">
      <c r="A153" s="766">
        <v>2012304</v>
      </c>
      <c r="B153" s="252" t="s">
        <v>237</v>
      </c>
      <c r="C153" s="735">
        <v>156</v>
      </c>
      <c r="D153" s="735">
        <v>334</v>
      </c>
      <c r="E153" s="509">
        <v>52</v>
      </c>
      <c r="F153" s="488">
        <f t="shared" si="8"/>
        <v>-0.666666666666667</v>
      </c>
      <c r="G153" s="488">
        <f t="shared" si="9"/>
        <v>0.155688622754491</v>
      </c>
      <c r="H153" s="765" t="str">
        <f t="shared" si="10"/>
        <v>是</v>
      </c>
      <c r="I153" s="768" t="str">
        <f t="shared" si="11"/>
        <v>项</v>
      </c>
    </row>
    <row r="154" ht="34.9" hidden="1" customHeight="1" spans="1:9">
      <c r="A154" s="766">
        <v>2012350</v>
      </c>
      <c r="B154" s="252" t="s">
        <v>154</v>
      </c>
      <c r="C154" s="735"/>
      <c r="D154" s="735">
        <v>0</v>
      </c>
      <c r="E154" s="509">
        <v>0</v>
      </c>
      <c r="F154" s="488" t="str">
        <f t="shared" si="8"/>
        <v/>
      </c>
      <c r="G154" s="488" t="str">
        <f t="shared" si="9"/>
        <v/>
      </c>
      <c r="H154" s="765" t="str">
        <f t="shared" si="10"/>
        <v>否</v>
      </c>
      <c r="I154" s="768" t="str">
        <f t="shared" si="11"/>
        <v>项</v>
      </c>
    </row>
    <row r="155" ht="34.9" customHeight="1" spans="1:9">
      <c r="A155" s="766">
        <v>2012399</v>
      </c>
      <c r="B155" s="252" t="s">
        <v>238</v>
      </c>
      <c r="C155" s="735">
        <v>208</v>
      </c>
      <c r="D155" s="735">
        <v>90</v>
      </c>
      <c r="E155" s="509">
        <v>112</v>
      </c>
      <c r="F155" s="488">
        <f t="shared" si="8"/>
        <v>-0.461538461538462</v>
      </c>
      <c r="G155" s="488">
        <f t="shared" si="9"/>
        <v>1.24444444444444</v>
      </c>
      <c r="H155" s="765" t="str">
        <f t="shared" si="10"/>
        <v>是</v>
      </c>
      <c r="I155" s="768" t="str">
        <f t="shared" si="11"/>
        <v>项</v>
      </c>
    </row>
    <row r="156" ht="34.9" hidden="1" customHeight="1" spans="1:9">
      <c r="A156" s="766">
        <v>20125</v>
      </c>
      <c r="B156" s="252" t="s">
        <v>239</v>
      </c>
      <c r="C156" s="730">
        <f>SUM(C157:C163)</f>
        <v>0</v>
      </c>
      <c r="D156" s="730">
        <f>SUM(D157:D163)</f>
        <v>0</v>
      </c>
      <c r="E156" s="730">
        <f>SUM(E157:E163)</f>
        <v>0</v>
      </c>
      <c r="F156" s="488" t="str">
        <f t="shared" si="8"/>
        <v/>
      </c>
      <c r="G156" s="488" t="str">
        <f t="shared" si="9"/>
        <v/>
      </c>
      <c r="H156" s="765" t="str">
        <f t="shared" si="10"/>
        <v>否</v>
      </c>
      <c r="I156" s="768" t="str">
        <f t="shared" si="11"/>
        <v>款</v>
      </c>
    </row>
    <row r="157" ht="34.9" hidden="1" customHeight="1" spans="1:9">
      <c r="A157" s="766">
        <v>2012501</v>
      </c>
      <c r="B157" s="252" t="s">
        <v>145</v>
      </c>
      <c r="C157" s="735">
        <v>0</v>
      </c>
      <c r="D157" s="735">
        <v>0</v>
      </c>
      <c r="E157" s="509">
        <v>0</v>
      </c>
      <c r="F157" s="488" t="str">
        <f t="shared" si="8"/>
        <v/>
      </c>
      <c r="G157" s="488" t="str">
        <f t="shared" si="9"/>
        <v/>
      </c>
      <c r="H157" s="765" t="str">
        <f t="shared" si="10"/>
        <v>否</v>
      </c>
      <c r="I157" s="768" t="str">
        <f t="shared" si="11"/>
        <v>项</v>
      </c>
    </row>
    <row r="158" ht="34.9" hidden="1" customHeight="1" spans="1:9">
      <c r="A158" s="766">
        <v>2012502</v>
      </c>
      <c r="B158" s="252" t="s">
        <v>146</v>
      </c>
      <c r="C158" s="735"/>
      <c r="D158" s="735">
        <v>0</v>
      </c>
      <c r="E158" s="509">
        <v>0</v>
      </c>
      <c r="F158" s="488" t="str">
        <f t="shared" si="8"/>
        <v/>
      </c>
      <c r="G158" s="488" t="str">
        <f t="shared" si="9"/>
        <v/>
      </c>
      <c r="H158" s="765" t="str">
        <f t="shared" si="10"/>
        <v>否</v>
      </c>
      <c r="I158" s="768" t="str">
        <f t="shared" si="11"/>
        <v>项</v>
      </c>
    </row>
    <row r="159" ht="34.9" hidden="1" customHeight="1" spans="1:9">
      <c r="A159" s="766">
        <v>2012503</v>
      </c>
      <c r="B159" s="252" t="s">
        <v>147</v>
      </c>
      <c r="C159" s="735"/>
      <c r="D159" s="735">
        <v>0</v>
      </c>
      <c r="E159" s="509">
        <v>0</v>
      </c>
      <c r="F159" s="488" t="str">
        <f t="shared" si="8"/>
        <v/>
      </c>
      <c r="G159" s="488" t="str">
        <f t="shared" si="9"/>
        <v/>
      </c>
      <c r="H159" s="765" t="str">
        <f t="shared" si="10"/>
        <v>否</v>
      </c>
      <c r="I159" s="768" t="str">
        <f t="shared" si="11"/>
        <v>项</v>
      </c>
    </row>
    <row r="160" ht="34.9" hidden="1" customHeight="1" spans="1:9">
      <c r="A160" s="766">
        <v>2012504</v>
      </c>
      <c r="B160" s="252" t="s">
        <v>240</v>
      </c>
      <c r="C160" s="735"/>
      <c r="D160" s="735">
        <v>0</v>
      </c>
      <c r="E160" s="509">
        <v>0</v>
      </c>
      <c r="F160" s="488" t="str">
        <f t="shared" si="8"/>
        <v/>
      </c>
      <c r="G160" s="488" t="str">
        <f t="shared" si="9"/>
        <v/>
      </c>
      <c r="H160" s="765" t="str">
        <f t="shared" si="10"/>
        <v>否</v>
      </c>
      <c r="I160" s="768" t="str">
        <f t="shared" si="11"/>
        <v>项</v>
      </c>
    </row>
    <row r="161" ht="34.9" hidden="1" customHeight="1" spans="1:9">
      <c r="A161" s="766">
        <v>2012505</v>
      </c>
      <c r="B161" s="252" t="s">
        <v>241</v>
      </c>
      <c r="C161" s="735"/>
      <c r="D161" s="735">
        <v>0</v>
      </c>
      <c r="E161" s="509">
        <v>0</v>
      </c>
      <c r="F161" s="488" t="str">
        <f t="shared" si="8"/>
        <v/>
      </c>
      <c r="G161" s="488" t="str">
        <f t="shared" si="9"/>
        <v/>
      </c>
      <c r="H161" s="765" t="str">
        <f t="shared" si="10"/>
        <v>否</v>
      </c>
      <c r="I161" s="768" t="str">
        <f t="shared" si="11"/>
        <v>项</v>
      </c>
    </row>
    <row r="162" ht="34.9" hidden="1" customHeight="1" spans="1:9">
      <c r="A162" s="766">
        <v>2012550</v>
      </c>
      <c r="B162" s="252" t="s">
        <v>154</v>
      </c>
      <c r="C162" s="735"/>
      <c r="D162" s="735">
        <v>0</v>
      </c>
      <c r="E162" s="509">
        <v>0</v>
      </c>
      <c r="F162" s="488" t="str">
        <f t="shared" si="8"/>
        <v/>
      </c>
      <c r="G162" s="488" t="str">
        <f t="shared" si="9"/>
        <v/>
      </c>
      <c r="H162" s="765" t="str">
        <f t="shared" si="10"/>
        <v>否</v>
      </c>
      <c r="I162" s="768" t="str">
        <f t="shared" si="11"/>
        <v>项</v>
      </c>
    </row>
    <row r="163" ht="34.9" hidden="1" customHeight="1" spans="1:9">
      <c r="A163" s="766">
        <v>2012599</v>
      </c>
      <c r="B163" s="252" t="s">
        <v>242</v>
      </c>
      <c r="C163" s="735">
        <v>0</v>
      </c>
      <c r="D163" s="735">
        <v>0</v>
      </c>
      <c r="E163" s="509">
        <v>0</v>
      </c>
      <c r="F163" s="488" t="str">
        <f t="shared" si="8"/>
        <v/>
      </c>
      <c r="G163" s="488" t="str">
        <f t="shared" si="9"/>
        <v/>
      </c>
      <c r="H163" s="765" t="str">
        <f t="shared" si="10"/>
        <v>否</v>
      </c>
      <c r="I163" s="768" t="str">
        <f t="shared" si="11"/>
        <v>项</v>
      </c>
    </row>
    <row r="164" ht="34.9" customHeight="1" spans="1:9">
      <c r="A164" s="766">
        <v>20126</v>
      </c>
      <c r="B164" s="252" t="s">
        <v>243</v>
      </c>
      <c r="C164" s="730">
        <f>SUM(C165:C169)</f>
        <v>173</v>
      </c>
      <c r="D164" s="730">
        <f>SUM(D165:D169)</f>
        <v>107</v>
      </c>
      <c r="E164" s="730">
        <f>SUM(E165:E169)</f>
        <v>117</v>
      </c>
      <c r="F164" s="488">
        <f t="shared" si="8"/>
        <v>-0.323699421965318</v>
      </c>
      <c r="G164" s="488">
        <f t="shared" si="9"/>
        <v>1.09345794392523</v>
      </c>
      <c r="H164" s="765" t="str">
        <f t="shared" si="10"/>
        <v>是</v>
      </c>
      <c r="I164" s="768" t="str">
        <f t="shared" si="11"/>
        <v>款</v>
      </c>
    </row>
    <row r="165" ht="34.9" customHeight="1" spans="1:9">
      <c r="A165" s="766">
        <v>2012601</v>
      </c>
      <c r="B165" s="252" t="s">
        <v>145</v>
      </c>
      <c r="C165" s="735">
        <v>123</v>
      </c>
      <c r="D165" s="735">
        <v>87</v>
      </c>
      <c r="E165" s="509">
        <v>98</v>
      </c>
      <c r="F165" s="488">
        <f t="shared" si="8"/>
        <v>-0.203252032520325</v>
      </c>
      <c r="G165" s="488">
        <f t="shared" si="9"/>
        <v>1.1264367816092</v>
      </c>
      <c r="H165" s="765" t="str">
        <f t="shared" si="10"/>
        <v>是</v>
      </c>
      <c r="I165" s="768" t="str">
        <f t="shared" si="11"/>
        <v>项</v>
      </c>
    </row>
    <row r="166" ht="34.9" hidden="1" customHeight="1" spans="1:9">
      <c r="A166" s="766">
        <v>2012602</v>
      </c>
      <c r="B166" s="252" t="s">
        <v>146</v>
      </c>
      <c r="C166" s="735">
        <v>0</v>
      </c>
      <c r="D166" s="735">
        <v>0</v>
      </c>
      <c r="E166" s="509">
        <v>0</v>
      </c>
      <c r="F166" s="488" t="str">
        <f t="shared" si="8"/>
        <v/>
      </c>
      <c r="G166" s="488" t="str">
        <f t="shared" si="9"/>
        <v/>
      </c>
      <c r="H166" s="765" t="str">
        <f t="shared" si="10"/>
        <v>否</v>
      </c>
      <c r="I166" s="768" t="str">
        <f t="shared" si="11"/>
        <v>项</v>
      </c>
    </row>
    <row r="167" ht="34.9" hidden="1" customHeight="1" spans="1:9">
      <c r="A167" s="766">
        <v>2012603</v>
      </c>
      <c r="B167" s="252" t="s">
        <v>147</v>
      </c>
      <c r="C167" s="735"/>
      <c r="D167" s="735">
        <v>0</v>
      </c>
      <c r="E167" s="509">
        <v>0</v>
      </c>
      <c r="F167" s="488" t="str">
        <f t="shared" si="8"/>
        <v/>
      </c>
      <c r="G167" s="488" t="str">
        <f t="shared" si="9"/>
        <v/>
      </c>
      <c r="H167" s="765" t="str">
        <f t="shared" si="10"/>
        <v>否</v>
      </c>
      <c r="I167" s="768" t="str">
        <f t="shared" si="11"/>
        <v>项</v>
      </c>
    </row>
    <row r="168" ht="34.9" customHeight="1" spans="1:9">
      <c r="A168" s="766">
        <v>2012604</v>
      </c>
      <c r="B168" s="252" t="s">
        <v>244</v>
      </c>
      <c r="C168" s="735">
        <v>50</v>
      </c>
      <c r="D168" s="735">
        <v>20</v>
      </c>
      <c r="E168" s="509">
        <v>19</v>
      </c>
      <c r="F168" s="488">
        <f t="shared" si="8"/>
        <v>-0.62</v>
      </c>
      <c r="G168" s="488">
        <f t="shared" si="9"/>
        <v>0.95</v>
      </c>
      <c r="H168" s="765" t="str">
        <f t="shared" si="10"/>
        <v>是</v>
      </c>
      <c r="I168" s="768" t="str">
        <f t="shared" si="11"/>
        <v>项</v>
      </c>
    </row>
    <row r="169" ht="34.9" hidden="1" customHeight="1" spans="1:9">
      <c r="A169" s="766">
        <v>2012699</v>
      </c>
      <c r="B169" s="252" t="s">
        <v>245</v>
      </c>
      <c r="C169" s="735">
        <v>0</v>
      </c>
      <c r="D169" s="735">
        <v>0</v>
      </c>
      <c r="E169" s="509">
        <v>0</v>
      </c>
      <c r="F169" s="488" t="str">
        <f t="shared" si="8"/>
        <v/>
      </c>
      <c r="G169" s="488" t="str">
        <f t="shared" si="9"/>
        <v/>
      </c>
      <c r="H169" s="765" t="str">
        <f t="shared" si="10"/>
        <v>否</v>
      </c>
      <c r="I169" s="768" t="str">
        <f t="shared" si="11"/>
        <v>项</v>
      </c>
    </row>
    <row r="170" ht="34.9" customHeight="1" spans="1:9">
      <c r="A170" s="766">
        <v>20128</v>
      </c>
      <c r="B170" s="252" t="s">
        <v>246</v>
      </c>
      <c r="C170" s="730">
        <f>SUM(C171:C176)</f>
        <v>374</v>
      </c>
      <c r="D170" s="730">
        <f>SUM(D171:D176)</f>
        <v>241</v>
      </c>
      <c r="E170" s="730">
        <f>SUM(E171:E176)</f>
        <v>245</v>
      </c>
      <c r="F170" s="488">
        <f t="shared" si="8"/>
        <v>-0.344919786096257</v>
      </c>
      <c r="G170" s="488">
        <f t="shared" si="9"/>
        <v>1.01659751037344</v>
      </c>
      <c r="H170" s="765" t="str">
        <f t="shared" si="10"/>
        <v>是</v>
      </c>
      <c r="I170" s="768" t="str">
        <f t="shared" si="11"/>
        <v>款</v>
      </c>
    </row>
    <row r="171" ht="34.9" customHeight="1" spans="1:9">
      <c r="A171" s="766">
        <v>2012801</v>
      </c>
      <c r="B171" s="252" t="s">
        <v>145</v>
      </c>
      <c r="C171" s="735">
        <v>336</v>
      </c>
      <c r="D171" s="735">
        <v>198</v>
      </c>
      <c r="E171" s="509">
        <v>214</v>
      </c>
      <c r="F171" s="488">
        <f t="shared" si="8"/>
        <v>-0.363095238095238</v>
      </c>
      <c r="G171" s="488">
        <f t="shared" si="9"/>
        <v>1.08080808080808</v>
      </c>
      <c r="H171" s="765" t="str">
        <f t="shared" si="10"/>
        <v>是</v>
      </c>
      <c r="I171" s="768" t="str">
        <f t="shared" si="11"/>
        <v>项</v>
      </c>
    </row>
    <row r="172" ht="34.9" hidden="1" customHeight="1" spans="1:9">
      <c r="A172" s="766">
        <v>2012802</v>
      </c>
      <c r="B172" s="252" t="s">
        <v>146</v>
      </c>
      <c r="C172" s="735"/>
      <c r="D172" s="735">
        <v>0</v>
      </c>
      <c r="E172" s="509">
        <v>0</v>
      </c>
      <c r="F172" s="488" t="str">
        <f t="shared" si="8"/>
        <v/>
      </c>
      <c r="G172" s="488" t="str">
        <f t="shared" si="9"/>
        <v/>
      </c>
      <c r="H172" s="765" t="str">
        <f t="shared" si="10"/>
        <v>否</v>
      </c>
      <c r="I172" s="768" t="str">
        <f t="shared" si="11"/>
        <v>项</v>
      </c>
    </row>
    <row r="173" ht="34.9" hidden="1" customHeight="1" spans="1:9">
      <c r="A173" s="766">
        <v>2012803</v>
      </c>
      <c r="B173" s="252" t="s">
        <v>147</v>
      </c>
      <c r="C173" s="735"/>
      <c r="D173" s="735">
        <v>0</v>
      </c>
      <c r="E173" s="509">
        <v>0</v>
      </c>
      <c r="F173" s="488" t="str">
        <f t="shared" si="8"/>
        <v/>
      </c>
      <c r="G173" s="488" t="str">
        <f t="shared" si="9"/>
        <v/>
      </c>
      <c r="H173" s="765" t="str">
        <f t="shared" si="10"/>
        <v>否</v>
      </c>
      <c r="I173" s="768" t="str">
        <f t="shared" si="11"/>
        <v>项</v>
      </c>
    </row>
    <row r="174" ht="34.9" hidden="1" customHeight="1" spans="1:9">
      <c r="A174" s="766">
        <v>2012804</v>
      </c>
      <c r="B174" s="252" t="s">
        <v>159</v>
      </c>
      <c r="C174" s="735"/>
      <c r="D174" s="735">
        <v>0</v>
      </c>
      <c r="E174" s="509">
        <v>0</v>
      </c>
      <c r="F174" s="488" t="str">
        <f t="shared" si="8"/>
        <v/>
      </c>
      <c r="G174" s="488" t="str">
        <f t="shared" si="9"/>
        <v/>
      </c>
      <c r="H174" s="765" t="str">
        <f t="shared" si="10"/>
        <v>否</v>
      </c>
      <c r="I174" s="768" t="str">
        <f t="shared" si="11"/>
        <v>项</v>
      </c>
    </row>
    <row r="175" ht="34.9" hidden="1" customHeight="1" spans="1:9">
      <c r="A175" s="766">
        <v>2012850</v>
      </c>
      <c r="B175" s="252" t="s">
        <v>154</v>
      </c>
      <c r="C175" s="735"/>
      <c r="D175" s="735">
        <v>0</v>
      </c>
      <c r="E175" s="509">
        <v>0</v>
      </c>
      <c r="F175" s="488" t="str">
        <f t="shared" si="8"/>
        <v/>
      </c>
      <c r="G175" s="488" t="str">
        <f t="shared" si="9"/>
        <v/>
      </c>
      <c r="H175" s="765" t="str">
        <f t="shared" si="10"/>
        <v>否</v>
      </c>
      <c r="I175" s="768" t="str">
        <f t="shared" si="11"/>
        <v>项</v>
      </c>
    </row>
    <row r="176" ht="34.9" customHeight="1" spans="1:9">
      <c r="A176" s="766">
        <v>2012899</v>
      </c>
      <c r="B176" s="252" t="s">
        <v>247</v>
      </c>
      <c r="C176" s="735">
        <v>38</v>
      </c>
      <c r="D176" s="735">
        <v>43</v>
      </c>
      <c r="E176" s="509">
        <v>31</v>
      </c>
      <c r="F176" s="488">
        <f t="shared" si="8"/>
        <v>-0.184210526315789</v>
      </c>
      <c r="G176" s="488">
        <f t="shared" si="9"/>
        <v>0.720930232558139</v>
      </c>
      <c r="H176" s="765" t="str">
        <f t="shared" si="10"/>
        <v>是</v>
      </c>
      <c r="I176" s="768" t="str">
        <f t="shared" si="11"/>
        <v>项</v>
      </c>
    </row>
    <row r="177" ht="34.9" customHeight="1" spans="1:9">
      <c r="A177" s="766">
        <v>20129</v>
      </c>
      <c r="B177" s="252" t="s">
        <v>248</v>
      </c>
      <c r="C177" s="730">
        <f>SUM(C178:C183)</f>
        <v>970</v>
      </c>
      <c r="D177" s="730">
        <f>SUM(D178:D183)</f>
        <v>734</v>
      </c>
      <c r="E177" s="730">
        <f>SUM(E178:E183)</f>
        <v>703</v>
      </c>
      <c r="F177" s="488">
        <f t="shared" si="8"/>
        <v>-0.275257731958763</v>
      </c>
      <c r="G177" s="488">
        <f t="shared" si="9"/>
        <v>0.957765667574932</v>
      </c>
      <c r="H177" s="765" t="str">
        <f t="shared" si="10"/>
        <v>是</v>
      </c>
      <c r="I177" s="768" t="str">
        <f t="shared" si="11"/>
        <v>款</v>
      </c>
    </row>
    <row r="178" ht="34.9" customHeight="1" spans="1:9">
      <c r="A178" s="766">
        <v>2012901</v>
      </c>
      <c r="B178" s="252" t="s">
        <v>145</v>
      </c>
      <c r="C178" s="735">
        <v>819</v>
      </c>
      <c r="D178" s="735">
        <v>544</v>
      </c>
      <c r="E178" s="509">
        <v>565</v>
      </c>
      <c r="F178" s="488">
        <f t="shared" si="8"/>
        <v>-0.31013431013431</v>
      </c>
      <c r="G178" s="488">
        <f t="shared" si="9"/>
        <v>1.03860294117647</v>
      </c>
      <c r="H178" s="765" t="str">
        <f t="shared" si="10"/>
        <v>是</v>
      </c>
      <c r="I178" s="768" t="str">
        <f t="shared" si="11"/>
        <v>项</v>
      </c>
    </row>
    <row r="179" ht="34.9" customHeight="1" spans="1:9">
      <c r="A179" s="766">
        <v>2012902</v>
      </c>
      <c r="B179" s="252" t="s">
        <v>146</v>
      </c>
      <c r="C179" s="735">
        <v>16</v>
      </c>
      <c r="D179" s="735">
        <v>0</v>
      </c>
      <c r="E179" s="509">
        <v>8</v>
      </c>
      <c r="F179" s="488">
        <f t="shared" si="8"/>
        <v>-0.5</v>
      </c>
      <c r="G179" s="488" t="str">
        <f t="shared" si="9"/>
        <v/>
      </c>
      <c r="H179" s="765" t="str">
        <f t="shared" si="10"/>
        <v>是</v>
      </c>
      <c r="I179" s="768" t="str">
        <f t="shared" si="11"/>
        <v>项</v>
      </c>
    </row>
    <row r="180" ht="34.9" hidden="1" customHeight="1" spans="1:9">
      <c r="A180" s="766">
        <v>2012903</v>
      </c>
      <c r="B180" s="252" t="s">
        <v>147</v>
      </c>
      <c r="C180" s="735"/>
      <c r="D180" s="735">
        <v>0</v>
      </c>
      <c r="E180" s="509">
        <v>0</v>
      </c>
      <c r="F180" s="488" t="str">
        <f t="shared" si="8"/>
        <v/>
      </c>
      <c r="G180" s="488" t="str">
        <f t="shared" si="9"/>
        <v/>
      </c>
      <c r="H180" s="765" t="str">
        <f t="shared" si="10"/>
        <v>否</v>
      </c>
      <c r="I180" s="768" t="str">
        <f t="shared" si="11"/>
        <v>项</v>
      </c>
    </row>
    <row r="181" ht="34.9" hidden="1" customHeight="1" spans="1:9">
      <c r="A181" s="766">
        <v>2012906</v>
      </c>
      <c r="B181" s="252" t="s">
        <v>249</v>
      </c>
      <c r="C181" s="735">
        <v>0</v>
      </c>
      <c r="D181" s="735">
        <v>0</v>
      </c>
      <c r="E181" s="509">
        <v>0</v>
      </c>
      <c r="F181" s="488" t="str">
        <f t="shared" si="8"/>
        <v/>
      </c>
      <c r="G181" s="488" t="str">
        <f t="shared" si="9"/>
        <v/>
      </c>
      <c r="H181" s="765" t="str">
        <f t="shared" si="10"/>
        <v>否</v>
      </c>
      <c r="I181" s="768" t="str">
        <f t="shared" si="11"/>
        <v>项</v>
      </c>
    </row>
    <row r="182" ht="34.9" hidden="1" customHeight="1" spans="1:9">
      <c r="A182" s="766">
        <v>2012950</v>
      </c>
      <c r="B182" s="252" t="s">
        <v>154</v>
      </c>
      <c r="C182" s="735">
        <v>0</v>
      </c>
      <c r="D182" s="735">
        <v>0</v>
      </c>
      <c r="E182" s="509">
        <v>0</v>
      </c>
      <c r="F182" s="488" t="str">
        <f t="shared" si="8"/>
        <v/>
      </c>
      <c r="G182" s="488" t="str">
        <f t="shared" si="9"/>
        <v/>
      </c>
      <c r="H182" s="765" t="str">
        <f t="shared" si="10"/>
        <v>否</v>
      </c>
      <c r="I182" s="768" t="str">
        <f t="shared" si="11"/>
        <v>项</v>
      </c>
    </row>
    <row r="183" ht="34.9" customHeight="1" spans="1:9">
      <c r="A183" s="766">
        <v>2012999</v>
      </c>
      <c r="B183" s="252" t="s">
        <v>250</v>
      </c>
      <c r="C183" s="735">
        <v>135</v>
      </c>
      <c r="D183" s="735">
        <v>190</v>
      </c>
      <c r="E183" s="509">
        <v>130</v>
      </c>
      <c r="F183" s="488">
        <f t="shared" si="8"/>
        <v>-0.0370370370370371</v>
      </c>
      <c r="G183" s="488">
        <f t="shared" si="9"/>
        <v>0.684210526315789</v>
      </c>
      <c r="H183" s="765" t="str">
        <f t="shared" si="10"/>
        <v>是</v>
      </c>
      <c r="I183" s="768" t="str">
        <f t="shared" si="11"/>
        <v>项</v>
      </c>
    </row>
    <row r="184" ht="34.9" customHeight="1" spans="1:9">
      <c r="A184" s="766">
        <v>20131</v>
      </c>
      <c r="B184" s="252" t="s">
        <v>251</v>
      </c>
      <c r="C184" s="730">
        <f>SUM(C185:C190)</f>
        <v>2674</v>
      </c>
      <c r="D184" s="730">
        <f>SUM(D185:D190)</f>
        <v>2296</v>
      </c>
      <c r="E184" s="730">
        <f>SUM(E185:E190)</f>
        <v>2151</v>
      </c>
      <c r="F184" s="488">
        <f t="shared" si="8"/>
        <v>-0.195587135377711</v>
      </c>
      <c r="G184" s="488">
        <f t="shared" si="9"/>
        <v>0.93684668989547</v>
      </c>
      <c r="H184" s="765" t="str">
        <f t="shared" si="10"/>
        <v>是</v>
      </c>
      <c r="I184" s="768" t="str">
        <f t="shared" si="11"/>
        <v>款</v>
      </c>
    </row>
    <row r="185" ht="34.9" customHeight="1" spans="1:9">
      <c r="A185" s="766">
        <v>2013101</v>
      </c>
      <c r="B185" s="252" t="s">
        <v>145</v>
      </c>
      <c r="C185" s="735">
        <v>1721</v>
      </c>
      <c r="D185" s="735">
        <v>1131</v>
      </c>
      <c r="E185" s="509">
        <v>1157</v>
      </c>
      <c r="F185" s="488">
        <f t="shared" si="8"/>
        <v>-0.327716443927949</v>
      </c>
      <c r="G185" s="488">
        <f t="shared" si="9"/>
        <v>1.02298850574713</v>
      </c>
      <c r="H185" s="765" t="str">
        <f t="shared" si="10"/>
        <v>是</v>
      </c>
      <c r="I185" s="768" t="str">
        <f t="shared" si="11"/>
        <v>项</v>
      </c>
    </row>
    <row r="186" ht="34.9" hidden="1" customHeight="1" spans="1:9">
      <c r="A186" s="766">
        <v>2013102</v>
      </c>
      <c r="B186" s="252" t="s">
        <v>146</v>
      </c>
      <c r="C186" s="735"/>
      <c r="D186" s="735">
        <v>0</v>
      </c>
      <c r="E186" s="509">
        <v>0</v>
      </c>
      <c r="F186" s="488" t="str">
        <f t="shared" si="8"/>
        <v/>
      </c>
      <c r="G186" s="488" t="str">
        <f t="shared" si="9"/>
        <v/>
      </c>
      <c r="H186" s="765" t="str">
        <f t="shared" si="10"/>
        <v>否</v>
      </c>
      <c r="I186" s="768" t="str">
        <f t="shared" si="11"/>
        <v>项</v>
      </c>
    </row>
    <row r="187" ht="34.9" hidden="1" customHeight="1" spans="1:9">
      <c r="A187" s="766">
        <v>2013103</v>
      </c>
      <c r="B187" s="252" t="s">
        <v>147</v>
      </c>
      <c r="C187" s="735"/>
      <c r="D187" s="735">
        <v>0</v>
      </c>
      <c r="E187" s="509">
        <v>0</v>
      </c>
      <c r="F187" s="488" t="str">
        <f t="shared" si="8"/>
        <v/>
      </c>
      <c r="G187" s="488" t="str">
        <f t="shared" si="9"/>
        <v/>
      </c>
      <c r="H187" s="765" t="str">
        <f t="shared" si="10"/>
        <v>否</v>
      </c>
      <c r="I187" s="768" t="str">
        <f t="shared" si="11"/>
        <v>项</v>
      </c>
    </row>
    <row r="188" ht="34.9" hidden="1" customHeight="1" spans="1:9">
      <c r="A188" s="766">
        <v>2013105</v>
      </c>
      <c r="B188" s="252" t="s">
        <v>252</v>
      </c>
      <c r="C188" s="735">
        <v>0</v>
      </c>
      <c r="D188" s="735">
        <v>0</v>
      </c>
      <c r="E188" s="509">
        <v>0</v>
      </c>
      <c r="F188" s="488" t="str">
        <f t="shared" si="8"/>
        <v/>
      </c>
      <c r="G188" s="488" t="str">
        <f t="shared" si="9"/>
        <v/>
      </c>
      <c r="H188" s="765" t="str">
        <f t="shared" si="10"/>
        <v>否</v>
      </c>
      <c r="I188" s="768" t="str">
        <f t="shared" si="11"/>
        <v>项</v>
      </c>
    </row>
    <row r="189" ht="34.9" customHeight="1" spans="1:9">
      <c r="A189" s="766">
        <v>2013150</v>
      </c>
      <c r="B189" s="252" t="s">
        <v>154</v>
      </c>
      <c r="C189" s="735">
        <v>154</v>
      </c>
      <c r="D189" s="735">
        <v>223</v>
      </c>
      <c r="E189" s="509">
        <v>251</v>
      </c>
      <c r="F189" s="488">
        <f t="shared" si="8"/>
        <v>0.62987012987013</v>
      </c>
      <c r="G189" s="488">
        <f t="shared" si="9"/>
        <v>1.12556053811659</v>
      </c>
      <c r="H189" s="765" t="str">
        <f t="shared" si="10"/>
        <v>是</v>
      </c>
      <c r="I189" s="768" t="str">
        <f t="shared" si="11"/>
        <v>项</v>
      </c>
    </row>
    <row r="190" ht="34.9" customHeight="1" spans="1:9">
      <c r="A190" s="766">
        <v>2013199</v>
      </c>
      <c r="B190" s="252" t="s">
        <v>253</v>
      </c>
      <c r="C190" s="735">
        <v>799</v>
      </c>
      <c r="D190" s="735">
        <v>942</v>
      </c>
      <c r="E190" s="509">
        <v>743</v>
      </c>
      <c r="F190" s="488">
        <f t="shared" si="8"/>
        <v>-0.0700876095118899</v>
      </c>
      <c r="G190" s="488">
        <f t="shared" si="9"/>
        <v>0.788747346072187</v>
      </c>
      <c r="H190" s="765" t="str">
        <f t="shared" si="10"/>
        <v>是</v>
      </c>
      <c r="I190" s="768" t="str">
        <f t="shared" si="11"/>
        <v>项</v>
      </c>
    </row>
    <row r="191" ht="34.9" customHeight="1" spans="1:9">
      <c r="A191" s="766">
        <v>20132</v>
      </c>
      <c r="B191" s="252" t="s">
        <v>254</v>
      </c>
      <c r="C191" s="730">
        <f>SUM(C192:C197)</f>
        <v>1713</v>
      </c>
      <c r="D191" s="730">
        <f>SUM(D192:D197)</f>
        <v>1734</v>
      </c>
      <c r="E191" s="730">
        <f>SUM(E192:E197)</f>
        <v>1229</v>
      </c>
      <c r="F191" s="488">
        <f t="shared" si="8"/>
        <v>-0.282545242265032</v>
      </c>
      <c r="G191" s="488">
        <f t="shared" si="9"/>
        <v>0.70876585928489</v>
      </c>
      <c r="H191" s="765" t="str">
        <f t="shared" si="10"/>
        <v>是</v>
      </c>
      <c r="I191" s="768" t="str">
        <f t="shared" si="11"/>
        <v>款</v>
      </c>
    </row>
    <row r="192" ht="34.9" customHeight="1" spans="1:9">
      <c r="A192" s="766">
        <v>2013201</v>
      </c>
      <c r="B192" s="252" t="s">
        <v>145</v>
      </c>
      <c r="C192" s="735">
        <v>1119</v>
      </c>
      <c r="D192" s="735">
        <v>852</v>
      </c>
      <c r="E192" s="509">
        <v>868</v>
      </c>
      <c r="F192" s="488">
        <f t="shared" si="8"/>
        <v>-0.224307417336908</v>
      </c>
      <c r="G192" s="488">
        <f t="shared" si="9"/>
        <v>1.018779342723</v>
      </c>
      <c r="H192" s="765" t="str">
        <f t="shared" si="10"/>
        <v>是</v>
      </c>
      <c r="I192" s="768" t="str">
        <f t="shared" si="11"/>
        <v>项</v>
      </c>
    </row>
    <row r="193" ht="34.9" customHeight="1" spans="1:9">
      <c r="A193" s="766">
        <v>2013202</v>
      </c>
      <c r="B193" s="252" t="s">
        <v>146</v>
      </c>
      <c r="C193" s="735">
        <v>10</v>
      </c>
      <c r="D193" s="735">
        <v>2</v>
      </c>
      <c r="E193" s="509">
        <v>0</v>
      </c>
      <c r="F193" s="488">
        <f t="shared" si="8"/>
        <v>-1</v>
      </c>
      <c r="G193" s="488">
        <f t="shared" si="9"/>
        <v>0</v>
      </c>
      <c r="H193" s="765" t="str">
        <f t="shared" si="10"/>
        <v>是</v>
      </c>
      <c r="I193" s="768" t="str">
        <f t="shared" si="11"/>
        <v>项</v>
      </c>
    </row>
    <row r="194" ht="34.9" hidden="1" customHeight="1" spans="1:9">
      <c r="A194" s="766">
        <v>2013203</v>
      </c>
      <c r="B194" s="252" t="s">
        <v>147</v>
      </c>
      <c r="C194" s="735"/>
      <c r="D194" s="735">
        <v>0</v>
      </c>
      <c r="E194" s="509">
        <v>0</v>
      </c>
      <c r="F194" s="488" t="str">
        <f t="shared" si="8"/>
        <v/>
      </c>
      <c r="G194" s="488" t="str">
        <f t="shared" si="9"/>
        <v/>
      </c>
      <c r="H194" s="765" t="str">
        <f t="shared" si="10"/>
        <v>否</v>
      </c>
      <c r="I194" s="768" t="str">
        <f t="shared" si="11"/>
        <v>项</v>
      </c>
    </row>
    <row r="195" ht="34.9" customHeight="1" spans="1:9">
      <c r="A195" s="766">
        <v>2013204</v>
      </c>
      <c r="B195" s="252" t="s">
        <v>255</v>
      </c>
      <c r="C195" s="735">
        <v>20</v>
      </c>
      <c r="D195" s="735">
        <v>0</v>
      </c>
      <c r="E195" s="509">
        <v>48</v>
      </c>
      <c r="F195" s="488">
        <f t="shared" si="8"/>
        <v>1.4</v>
      </c>
      <c r="G195" s="488" t="str">
        <f t="shared" si="9"/>
        <v/>
      </c>
      <c r="H195" s="765" t="str">
        <f t="shared" si="10"/>
        <v>是</v>
      </c>
      <c r="I195" s="768" t="str">
        <f t="shared" si="11"/>
        <v>项</v>
      </c>
    </row>
    <row r="196" ht="34.9" customHeight="1" spans="1:9">
      <c r="A196" s="766">
        <v>2013250</v>
      </c>
      <c r="B196" s="252" t="s">
        <v>154</v>
      </c>
      <c r="C196" s="735">
        <v>7</v>
      </c>
      <c r="D196" s="735">
        <v>9</v>
      </c>
      <c r="E196" s="509">
        <v>20</v>
      </c>
      <c r="F196" s="488">
        <f t="shared" si="8"/>
        <v>1.85714285714286</v>
      </c>
      <c r="G196" s="488">
        <f t="shared" si="9"/>
        <v>2.22222222222222</v>
      </c>
      <c r="H196" s="765" t="str">
        <f t="shared" si="10"/>
        <v>是</v>
      </c>
      <c r="I196" s="768" t="str">
        <f t="shared" si="11"/>
        <v>项</v>
      </c>
    </row>
    <row r="197" ht="34.9" customHeight="1" spans="1:9">
      <c r="A197" s="766">
        <v>2013299</v>
      </c>
      <c r="B197" s="252" t="s">
        <v>256</v>
      </c>
      <c r="C197" s="735">
        <v>557</v>
      </c>
      <c r="D197" s="735">
        <v>871</v>
      </c>
      <c r="E197" s="509">
        <v>293</v>
      </c>
      <c r="F197" s="488">
        <f t="shared" ref="F197:F260" si="12">IF(C197&lt;&gt;0,E197/C197-1,"")</f>
        <v>-0.473967684021544</v>
      </c>
      <c r="G197" s="488">
        <f t="shared" ref="G197:G260" si="13">IF(D197&lt;&gt;0,E197/D197,"")</f>
        <v>0.336394948335247</v>
      </c>
      <c r="H197" s="765" t="str">
        <f t="shared" ref="H197:H260" si="14">IF(LEN(A197)=3,"是",IF(B197&lt;&gt;"",IF(SUM(C197:E197)&lt;&gt;0,"是","否"),"是"))</f>
        <v>是</v>
      </c>
      <c r="I197" s="768" t="str">
        <f t="shared" ref="I197:I260" si="15">IF(LEN(A197)=3,"类",IF(LEN(A197)=5,"款","项"))</f>
        <v>项</v>
      </c>
    </row>
    <row r="198" ht="34.9" customHeight="1" spans="1:9">
      <c r="A198" s="766">
        <v>20133</v>
      </c>
      <c r="B198" s="252" t="s">
        <v>257</v>
      </c>
      <c r="C198" s="730">
        <f>SUM(C199:C204)</f>
        <v>1459</v>
      </c>
      <c r="D198" s="730">
        <f>SUM(D199:D204)</f>
        <v>880</v>
      </c>
      <c r="E198" s="730">
        <f>SUM(E199:E204)</f>
        <v>901</v>
      </c>
      <c r="F198" s="488">
        <f t="shared" si="12"/>
        <v>-0.38245373543523</v>
      </c>
      <c r="G198" s="488">
        <f t="shared" si="13"/>
        <v>1.02386363636364</v>
      </c>
      <c r="H198" s="765" t="str">
        <f t="shared" si="14"/>
        <v>是</v>
      </c>
      <c r="I198" s="768" t="str">
        <f t="shared" si="15"/>
        <v>款</v>
      </c>
    </row>
    <row r="199" ht="34.9" customHeight="1" spans="1:9">
      <c r="A199" s="766">
        <v>2013301</v>
      </c>
      <c r="B199" s="252" t="s">
        <v>145</v>
      </c>
      <c r="C199" s="735">
        <v>385</v>
      </c>
      <c r="D199" s="735">
        <v>254</v>
      </c>
      <c r="E199" s="509">
        <v>260</v>
      </c>
      <c r="F199" s="488">
        <f t="shared" si="12"/>
        <v>-0.324675324675325</v>
      </c>
      <c r="G199" s="488">
        <f t="shared" si="13"/>
        <v>1.02362204724409</v>
      </c>
      <c r="H199" s="765" t="str">
        <f t="shared" si="14"/>
        <v>是</v>
      </c>
      <c r="I199" s="768" t="str">
        <f t="shared" si="15"/>
        <v>项</v>
      </c>
    </row>
    <row r="200" s="547" customFormat="1" ht="34.9" customHeight="1" spans="1:11">
      <c r="A200" s="766">
        <v>2013302</v>
      </c>
      <c r="B200" s="252" t="s">
        <v>146</v>
      </c>
      <c r="C200" s="735">
        <v>18</v>
      </c>
      <c r="D200" s="735">
        <v>0</v>
      </c>
      <c r="E200" s="509">
        <v>0</v>
      </c>
      <c r="F200" s="488">
        <f t="shared" si="12"/>
        <v>-1</v>
      </c>
      <c r="G200" s="488" t="str">
        <f t="shared" si="13"/>
        <v/>
      </c>
      <c r="H200" s="765" t="str">
        <f t="shared" si="14"/>
        <v>是</v>
      </c>
      <c r="I200" s="768" t="str">
        <f t="shared" si="15"/>
        <v>项</v>
      </c>
      <c r="J200" s="558"/>
      <c r="K200" s="558"/>
    </row>
    <row r="201" ht="34.9" hidden="1" customHeight="1" spans="1:9">
      <c r="A201" s="766">
        <v>2013303</v>
      </c>
      <c r="B201" s="252" t="s">
        <v>147</v>
      </c>
      <c r="C201" s="735"/>
      <c r="D201" s="735">
        <v>0</v>
      </c>
      <c r="E201" s="509">
        <v>0</v>
      </c>
      <c r="F201" s="488" t="str">
        <f t="shared" si="12"/>
        <v/>
      </c>
      <c r="G201" s="488" t="str">
        <f t="shared" si="13"/>
        <v/>
      </c>
      <c r="H201" s="765" t="str">
        <f t="shared" si="14"/>
        <v>否</v>
      </c>
      <c r="I201" s="768" t="str">
        <f t="shared" si="15"/>
        <v>项</v>
      </c>
    </row>
    <row r="202" ht="34.9" hidden="1" customHeight="1" spans="1:9">
      <c r="A202" s="766">
        <v>2013304</v>
      </c>
      <c r="B202" s="252" t="s">
        <v>258</v>
      </c>
      <c r="C202" s="735"/>
      <c r="D202" s="735">
        <v>0</v>
      </c>
      <c r="E202" s="509">
        <v>0</v>
      </c>
      <c r="F202" s="488" t="str">
        <f t="shared" si="12"/>
        <v/>
      </c>
      <c r="G202" s="488" t="str">
        <f t="shared" si="13"/>
        <v/>
      </c>
      <c r="H202" s="765" t="str">
        <f t="shared" si="14"/>
        <v>否</v>
      </c>
      <c r="I202" s="768" t="str">
        <f t="shared" si="15"/>
        <v>项</v>
      </c>
    </row>
    <row r="203" ht="34.9" customHeight="1" spans="1:9">
      <c r="A203" s="766">
        <v>2013350</v>
      </c>
      <c r="B203" s="252" t="s">
        <v>154</v>
      </c>
      <c r="C203" s="735">
        <v>803</v>
      </c>
      <c r="D203" s="735">
        <v>545</v>
      </c>
      <c r="E203" s="509">
        <v>598</v>
      </c>
      <c r="F203" s="488">
        <f t="shared" si="12"/>
        <v>-0.255292652552927</v>
      </c>
      <c r="G203" s="488">
        <f t="shared" si="13"/>
        <v>1.09724770642202</v>
      </c>
      <c r="H203" s="765" t="str">
        <f t="shared" si="14"/>
        <v>是</v>
      </c>
      <c r="I203" s="768" t="str">
        <f t="shared" si="15"/>
        <v>项</v>
      </c>
    </row>
    <row r="204" ht="34.9" customHeight="1" spans="1:9">
      <c r="A204" s="766">
        <v>2013399</v>
      </c>
      <c r="B204" s="252" t="s">
        <v>259</v>
      </c>
      <c r="C204" s="735">
        <v>253</v>
      </c>
      <c r="D204" s="735">
        <v>81</v>
      </c>
      <c r="E204" s="509">
        <v>43</v>
      </c>
      <c r="F204" s="488">
        <f t="shared" si="12"/>
        <v>-0.8300395256917</v>
      </c>
      <c r="G204" s="488">
        <f t="shared" si="13"/>
        <v>0.530864197530864</v>
      </c>
      <c r="H204" s="765" t="str">
        <f t="shared" si="14"/>
        <v>是</v>
      </c>
      <c r="I204" s="768" t="str">
        <f t="shared" si="15"/>
        <v>项</v>
      </c>
    </row>
    <row r="205" ht="34.9" customHeight="1" spans="1:9">
      <c r="A205" s="766">
        <v>20134</v>
      </c>
      <c r="B205" s="252" t="s">
        <v>260</v>
      </c>
      <c r="C205" s="730">
        <f>SUM(C206:C212)</f>
        <v>592</v>
      </c>
      <c r="D205" s="730">
        <f>SUM(D206:D212)</f>
        <v>333</v>
      </c>
      <c r="E205" s="730">
        <f>SUM(E206:E212)</f>
        <v>365</v>
      </c>
      <c r="F205" s="488">
        <f t="shared" si="12"/>
        <v>-0.383445945945946</v>
      </c>
      <c r="G205" s="488">
        <f t="shared" si="13"/>
        <v>1.0960960960961</v>
      </c>
      <c r="H205" s="765" t="str">
        <f t="shared" si="14"/>
        <v>是</v>
      </c>
      <c r="I205" s="768" t="str">
        <f t="shared" si="15"/>
        <v>款</v>
      </c>
    </row>
    <row r="206" ht="34.9" customHeight="1" spans="1:9">
      <c r="A206" s="766">
        <v>2013401</v>
      </c>
      <c r="B206" s="252" t="s">
        <v>145</v>
      </c>
      <c r="C206" s="735">
        <v>398</v>
      </c>
      <c r="D206" s="735">
        <v>286</v>
      </c>
      <c r="E206" s="509">
        <v>312</v>
      </c>
      <c r="F206" s="488">
        <f t="shared" si="12"/>
        <v>-0.21608040201005</v>
      </c>
      <c r="G206" s="488">
        <f t="shared" si="13"/>
        <v>1.09090909090909</v>
      </c>
      <c r="H206" s="765" t="str">
        <f t="shared" si="14"/>
        <v>是</v>
      </c>
      <c r="I206" s="768" t="str">
        <f t="shared" si="15"/>
        <v>项</v>
      </c>
    </row>
    <row r="207" ht="34.9" customHeight="1" spans="1:9">
      <c r="A207" s="766">
        <v>2013402</v>
      </c>
      <c r="B207" s="252" t="s">
        <v>146</v>
      </c>
      <c r="C207" s="735">
        <v>10</v>
      </c>
      <c r="D207" s="735">
        <v>10</v>
      </c>
      <c r="E207" s="509">
        <v>6</v>
      </c>
      <c r="F207" s="488">
        <f t="shared" si="12"/>
        <v>-0.4</v>
      </c>
      <c r="G207" s="488">
        <f t="shared" si="13"/>
        <v>0.6</v>
      </c>
      <c r="H207" s="765" t="str">
        <f t="shared" si="14"/>
        <v>是</v>
      </c>
      <c r="I207" s="768" t="str">
        <f t="shared" si="15"/>
        <v>项</v>
      </c>
    </row>
    <row r="208" ht="34.9" hidden="1" customHeight="1" spans="1:9">
      <c r="A208" s="766">
        <v>2013403</v>
      </c>
      <c r="B208" s="252" t="s">
        <v>147</v>
      </c>
      <c r="C208" s="735"/>
      <c r="D208" s="735">
        <v>0</v>
      </c>
      <c r="E208" s="509">
        <v>0</v>
      </c>
      <c r="F208" s="488" t="str">
        <f t="shared" si="12"/>
        <v/>
      </c>
      <c r="G208" s="488" t="str">
        <f t="shared" si="13"/>
        <v/>
      </c>
      <c r="H208" s="765" t="str">
        <f t="shared" si="14"/>
        <v>否</v>
      </c>
      <c r="I208" s="768" t="str">
        <f t="shared" si="15"/>
        <v>项</v>
      </c>
    </row>
    <row r="209" ht="34.9" customHeight="1" spans="1:9">
      <c r="A209" s="766">
        <v>2013404</v>
      </c>
      <c r="B209" s="252" t="s">
        <v>261</v>
      </c>
      <c r="C209" s="735">
        <v>126</v>
      </c>
      <c r="D209" s="735">
        <v>2</v>
      </c>
      <c r="E209" s="509">
        <v>12</v>
      </c>
      <c r="F209" s="488">
        <f t="shared" si="12"/>
        <v>-0.904761904761905</v>
      </c>
      <c r="G209" s="488">
        <f t="shared" si="13"/>
        <v>6</v>
      </c>
      <c r="H209" s="765" t="str">
        <f t="shared" si="14"/>
        <v>是</v>
      </c>
      <c r="I209" s="768" t="str">
        <f t="shared" si="15"/>
        <v>项</v>
      </c>
    </row>
    <row r="210" ht="34.9" hidden="1" customHeight="1" spans="1:9">
      <c r="A210" s="766">
        <v>2013405</v>
      </c>
      <c r="B210" s="252" t="s">
        <v>262</v>
      </c>
      <c r="C210" s="735"/>
      <c r="D210" s="735">
        <v>0</v>
      </c>
      <c r="E210" s="509">
        <v>0</v>
      </c>
      <c r="F210" s="488" t="str">
        <f t="shared" si="12"/>
        <v/>
      </c>
      <c r="G210" s="488" t="str">
        <f t="shared" si="13"/>
        <v/>
      </c>
      <c r="H210" s="765" t="str">
        <f t="shared" si="14"/>
        <v>否</v>
      </c>
      <c r="I210" s="768" t="str">
        <f t="shared" si="15"/>
        <v>项</v>
      </c>
    </row>
    <row r="211" ht="34.9" customHeight="1" spans="1:9">
      <c r="A211" s="766">
        <v>2013450</v>
      </c>
      <c r="B211" s="252" t="s">
        <v>154</v>
      </c>
      <c r="C211" s="735">
        <v>45</v>
      </c>
      <c r="D211" s="735">
        <v>30</v>
      </c>
      <c r="E211" s="509">
        <v>32</v>
      </c>
      <c r="F211" s="488">
        <f t="shared" si="12"/>
        <v>-0.288888888888889</v>
      </c>
      <c r="G211" s="488">
        <f t="shared" si="13"/>
        <v>1.06666666666667</v>
      </c>
      <c r="H211" s="765" t="str">
        <f t="shared" si="14"/>
        <v>是</v>
      </c>
      <c r="I211" s="768" t="str">
        <f t="shared" si="15"/>
        <v>项</v>
      </c>
    </row>
    <row r="212" ht="34.9" customHeight="1" spans="1:9">
      <c r="A212" s="766">
        <v>2013499</v>
      </c>
      <c r="B212" s="252" t="s">
        <v>263</v>
      </c>
      <c r="C212" s="735">
        <v>13</v>
      </c>
      <c r="D212" s="735">
        <v>5</v>
      </c>
      <c r="E212" s="509">
        <v>3</v>
      </c>
      <c r="F212" s="488">
        <f t="shared" si="12"/>
        <v>-0.769230769230769</v>
      </c>
      <c r="G212" s="488">
        <f t="shared" si="13"/>
        <v>0.6</v>
      </c>
      <c r="H212" s="765" t="str">
        <f t="shared" si="14"/>
        <v>是</v>
      </c>
      <c r="I212" s="768" t="str">
        <f t="shared" si="15"/>
        <v>项</v>
      </c>
    </row>
    <row r="213" ht="34.9" hidden="1" customHeight="1" spans="1:9">
      <c r="A213" s="766">
        <v>20135</v>
      </c>
      <c r="B213" s="252" t="s">
        <v>264</v>
      </c>
      <c r="C213" s="730">
        <f>SUM(C214:C218)</f>
        <v>0</v>
      </c>
      <c r="D213" s="730">
        <f>SUM(D214:D218)</f>
        <v>0</v>
      </c>
      <c r="E213" s="730">
        <f>SUM(E214:E218)</f>
        <v>0</v>
      </c>
      <c r="F213" s="488" t="str">
        <f t="shared" si="12"/>
        <v/>
      </c>
      <c r="G213" s="488" t="str">
        <f t="shared" si="13"/>
        <v/>
      </c>
      <c r="H213" s="765" t="str">
        <f t="shared" si="14"/>
        <v>否</v>
      </c>
      <c r="I213" s="768" t="str">
        <f t="shared" si="15"/>
        <v>款</v>
      </c>
    </row>
    <row r="214" ht="34.9" hidden="1" customHeight="1" spans="1:9">
      <c r="A214" s="766">
        <v>2013501</v>
      </c>
      <c r="B214" s="252" t="s">
        <v>145</v>
      </c>
      <c r="C214" s="735"/>
      <c r="D214" s="735">
        <v>0</v>
      </c>
      <c r="E214" s="509">
        <v>0</v>
      </c>
      <c r="F214" s="488" t="str">
        <f t="shared" si="12"/>
        <v/>
      </c>
      <c r="G214" s="488" t="str">
        <f t="shared" si="13"/>
        <v/>
      </c>
      <c r="H214" s="765" t="str">
        <f t="shared" si="14"/>
        <v>否</v>
      </c>
      <c r="I214" s="768" t="str">
        <f t="shared" si="15"/>
        <v>项</v>
      </c>
    </row>
    <row r="215" ht="34.9" hidden="1" customHeight="1" spans="1:9">
      <c r="A215" s="766">
        <v>2013502</v>
      </c>
      <c r="B215" s="252" t="s">
        <v>146</v>
      </c>
      <c r="C215" s="735"/>
      <c r="D215" s="735">
        <v>0</v>
      </c>
      <c r="E215" s="509">
        <v>0</v>
      </c>
      <c r="F215" s="488" t="str">
        <f t="shared" si="12"/>
        <v/>
      </c>
      <c r="G215" s="488" t="str">
        <f t="shared" si="13"/>
        <v/>
      </c>
      <c r="H215" s="765" t="str">
        <f t="shared" si="14"/>
        <v>否</v>
      </c>
      <c r="I215" s="768" t="str">
        <f t="shared" si="15"/>
        <v>项</v>
      </c>
    </row>
    <row r="216" ht="34.9" hidden="1" customHeight="1" spans="1:9">
      <c r="A216" s="766">
        <v>2013503</v>
      </c>
      <c r="B216" s="252" t="s">
        <v>147</v>
      </c>
      <c r="C216" s="735"/>
      <c r="D216" s="735">
        <v>0</v>
      </c>
      <c r="E216" s="509">
        <v>0</v>
      </c>
      <c r="F216" s="488" t="str">
        <f t="shared" si="12"/>
        <v/>
      </c>
      <c r="G216" s="488" t="str">
        <f t="shared" si="13"/>
        <v/>
      </c>
      <c r="H216" s="765" t="str">
        <f t="shared" si="14"/>
        <v>否</v>
      </c>
      <c r="I216" s="768" t="str">
        <f t="shared" si="15"/>
        <v>项</v>
      </c>
    </row>
    <row r="217" ht="34.9" hidden="1" customHeight="1" spans="1:9">
      <c r="A217" s="766">
        <v>2013550</v>
      </c>
      <c r="B217" s="252" t="s">
        <v>154</v>
      </c>
      <c r="C217" s="735"/>
      <c r="D217" s="735">
        <v>0</v>
      </c>
      <c r="E217" s="509">
        <v>0</v>
      </c>
      <c r="F217" s="488" t="str">
        <f t="shared" si="12"/>
        <v/>
      </c>
      <c r="G217" s="488" t="str">
        <f t="shared" si="13"/>
        <v/>
      </c>
      <c r="H217" s="765" t="str">
        <f t="shared" si="14"/>
        <v>否</v>
      </c>
      <c r="I217" s="768" t="str">
        <f t="shared" si="15"/>
        <v>项</v>
      </c>
    </row>
    <row r="218" ht="34.9" hidden="1" customHeight="1" spans="1:9">
      <c r="A218" s="766">
        <v>2013599</v>
      </c>
      <c r="B218" s="252" t="s">
        <v>265</v>
      </c>
      <c r="C218" s="735"/>
      <c r="D218" s="735">
        <v>0</v>
      </c>
      <c r="E218" s="509">
        <v>0</v>
      </c>
      <c r="F218" s="488" t="str">
        <f t="shared" si="12"/>
        <v/>
      </c>
      <c r="G218" s="488" t="str">
        <f t="shared" si="13"/>
        <v/>
      </c>
      <c r="H218" s="765" t="str">
        <f t="shared" si="14"/>
        <v>否</v>
      </c>
      <c r="I218" s="768" t="str">
        <f t="shared" si="15"/>
        <v>项</v>
      </c>
    </row>
    <row r="219" ht="34.9" customHeight="1" spans="1:9">
      <c r="A219" s="766">
        <v>20136</v>
      </c>
      <c r="B219" s="252" t="s">
        <v>266</v>
      </c>
      <c r="C219" s="730">
        <f>SUM(C220:C224)</f>
        <v>27</v>
      </c>
      <c r="D219" s="730">
        <f>SUM(D220:D224)</f>
        <v>28</v>
      </c>
      <c r="E219" s="730">
        <f>SUM(E220:E224)</f>
        <v>17</v>
      </c>
      <c r="F219" s="488">
        <f t="shared" si="12"/>
        <v>-0.37037037037037</v>
      </c>
      <c r="G219" s="488">
        <f t="shared" si="13"/>
        <v>0.607142857142857</v>
      </c>
      <c r="H219" s="765" t="str">
        <f t="shared" si="14"/>
        <v>是</v>
      </c>
      <c r="I219" s="768" t="str">
        <f t="shared" si="15"/>
        <v>款</v>
      </c>
    </row>
    <row r="220" ht="34.9" hidden="1" customHeight="1" spans="1:9">
      <c r="A220" s="766">
        <v>2013601</v>
      </c>
      <c r="B220" s="252" t="s">
        <v>145</v>
      </c>
      <c r="C220" s="735"/>
      <c r="D220" s="735">
        <v>0</v>
      </c>
      <c r="E220" s="509">
        <v>0</v>
      </c>
      <c r="F220" s="488" t="str">
        <f t="shared" si="12"/>
        <v/>
      </c>
      <c r="G220" s="488" t="str">
        <f t="shared" si="13"/>
        <v/>
      </c>
      <c r="H220" s="765" t="str">
        <f t="shared" si="14"/>
        <v>否</v>
      </c>
      <c r="I220" s="768" t="str">
        <f t="shared" si="15"/>
        <v>项</v>
      </c>
    </row>
    <row r="221" ht="34.9" customHeight="1" spans="1:9">
      <c r="A221" s="766">
        <v>2013602</v>
      </c>
      <c r="B221" s="252" t="s">
        <v>146</v>
      </c>
      <c r="C221" s="735">
        <v>3</v>
      </c>
      <c r="D221" s="735">
        <v>12</v>
      </c>
      <c r="E221" s="509">
        <v>11</v>
      </c>
      <c r="F221" s="488">
        <f t="shared" si="12"/>
        <v>2.66666666666667</v>
      </c>
      <c r="G221" s="488">
        <f t="shared" si="13"/>
        <v>0.916666666666667</v>
      </c>
      <c r="H221" s="765" t="str">
        <f t="shared" si="14"/>
        <v>是</v>
      </c>
      <c r="I221" s="768" t="str">
        <f t="shared" si="15"/>
        <v>项</v>
      </c>
    </row>
    <row r="222" ht="34.9" hidden="1" customHeight="1" spans="1:9">
      <c r="A222" s="766">
        <v>2013603</v>
      </c>
      <c r="B222" s="252" t="s">
        <v>147</v>
      </c>
      <c r="C222" s="735"/>
      <c r="D222" s="735">
        <v>0</v>
      </c>
      <c r="E222" s="509">
        <v>0</v>
      </c>
      <c r="F222" s="488" t="str">
        <f t="shared" si="12"/>
        <v/>
      </c>
      <c r="G222" s="488" t="str">
        <f t="shared" si="13"/>
        <v/>
      </c>
      <c r="H222" s="765" t="str">
        <f t="shared" si="14"/>
        <v>否</v>
      </c>
      <c r="I222" s="768" t="str">
        <f t="shared" si="15"/>
        <v>项</v>
      </c>
    </row>
    <row r="223" ht="34.9" hidden="1" customHeight="1" spans="1:9">
      <c r="A223" s="766">
        <v>2013650</v>
      </c>
      <c r="B223" s="252" t="s">
        <v>154</v>
      </c>
      <c r="C223" s="735"/>
      <c r="D223" s="735">
        <v>0</v>
      </c>
      <c r="E223" s="509">
        <v>0</v>
      </c>
      <c r="F223" s="488" t="str">
        <f t="shared" si="12"/>
        <v/>
      </c>
      <c r="G223" s="488" t="str">
        <f t="shared" si="13"/>
        <v/>
      </c>
      <c r="H223" s="765" t="str">
        <f t="shared" si="14"/>
        <v>否</v>
      </c>
      <c r="I223" s="768" t="str">
        <f t="shared" si="15"/>
        <v>项</v>
      </c>
    </row>
    <row r="224" ht="34.9" customHeight="1" spans="1:9">
      <c r="A224" s="766">
        <v>2013699</v>
      </c>
      <c r="B224" s="252" t="s">
        <v>267</v>
      </c>
      <c r="C224" s="735">
        <v>24</v>
      </c>
      <c r="D224" s="735">
        <v>16</v>
      </c>
      <c r="E224" s="509">
        <v>6</v>
      </c>
      <c r="F224" s="488">
        <f t="shared" si="12"/>
        <v>-0.75</v>
      </c>
      <c r="G224" s="488">
        <f t="shared" si="13"/>
        <v>0.375</v>
      </c>
      <c r="H224" s="765" t="str">
        <f t="shared" si="14"/>
        <v>是</v>
      </c>
      <c r="I224" s="768" t="str">
        <f t="shared" si="15"/>
        <v>项</v>
      </c>
    </row>
    <row r="225" ht="34.9" hidden="1" customHeight="1" spans="1:9">
      <c r="A225" s="766">
        <v>20137</v>
      </c>
      <c r="B225" s="252" t="s">
        <v>268</v>
      </c>
      <c r="C225" s="730">
        <f>SUM(C226:C231)</f>
        <v>0</v>
      </c>
      <c r="D225" s="730">
        <f>SUM(D226:D231)</f>
        <v>0</v>
      </c>
      <c r="E225" s="730">
        <f>SUM(E226:E231)</f>
        <v>0</v>
      </c>
      <c r="F225" s="488" t="str">
        <f t="shared" si="12"/>
        <v/>
      </c>
      <c r="G225" s="488" t="str">
        <f t="shared" si="13"/>
        <v/>
      </c>
      <c r="H225" s="765" t="str">
        <f t="shared" si="14"/>
        <v>否</v>
      </c>
      <c r="I225" s="768" t="str">
        <f t="shared" si="15"/>
        <v>款</v>
      </c>
    </row>
    <row r="226" ht="34.9" hidden="1" customHeight="1" spans="1:9">
      <c r="A226" s="766">
        <v>2013701</v>
      </c>
      <c r="B226" s="252" t="s">
        <v>145</v>
      </c>
      <c r="C226" s="735"/>
      <c r="D226" s="735">
        <v>0</v>
      </c>
      <c r="E226" s="509">
        <v>0</v>
      </c>
      <c r="F226" s="488" t="str">
        <f t="shared" si="12"/>
        <v/>
      </c>
      <c r="G226" s="488" t="str">
        <f t="shared" si="13"/>
        <v/>
      </c>
      <c r="H226" s="765" t="str">
        <f t="shared" si="14"/>
        <v>否</v>
      </c>
      <c r="I226" s="768" t="str">
        <f t="shared" si="15"/>
        <v>项</v>
      </c>
    </row>
    <row r="227" ht="34.9" hidden="1" customHeight="1" spans="1:9">
      <c r="A227" s="766">
        <v>2013702</v>
      </c>
      <c r="B227" s="252" t="s">
        <v>146</v>
      </c>
      <c r="C227" s="735"/>
      <c r="D227" s="735">
        <v>0</v>
      </c>
      <c r="E227" s="509">
        <v>0</v>
      </c>
      <c r="F227" s="488" t="str">
        <f t="shared" si="12"/>
        <v/>
      </c>
      <c r="G227" s="488" t="str">
        <f t="shared" si="13"/>
        <v/>
      </c>
      <c r="H227" s="765" t="str">
        <f t="shared" si="14"/>
        <v>否</v>
      </c>
      <c r="I227" s="768" t="str">
        <f t="shared" si="15"/>
        <v>项</v>
      </c>
    </row>
    <row r="228" ht="34.9" hidden="1" customHeight="1" spans="1:9">
      <c r="A228" s="766">
        <v>2013703</v>
      </c>
      <c r="B228" s="252" t="s">
        <v>147</v>
      </c>
      <c r="C228" s="735"/>
      <c r="D228" s="735">
        <v>0</v>
      </c>
      <c r="E228" s="509">
        <v>0</v>
      </c>
      <c r="F228" s="488" t="str">
        <f t="shared" si="12"/>
        <v/>
      </c>
      <c r="G228" s="488" t="str">
        <f t="shared" si="13"/>
        <v/>
      </c>
      <c r="H228" s="765" t="str">
        <f t="shared" si="14"/>
        <v>否</v>
      </c>
      <c r="I228" s="768" t="str">
        <f t="shared" si="15"/>
        <v>项</v>
      </c>
    </row>
    <row r="229" ht="34.9" hidden="1" customHeight="1" spans="1:9">
      <c r="A229" s="766">
        <v>2013704</v>
      </c>
      <c r="B229" s="252" t="s">
        <v>269</v>
      </c>
      <c r="C229" s="735"/>
      <c r="D229" s="735">
        <v>0</v>
      </c>
      <c r="E229" s="509">
        <v>0</v>
      </c>
      <c r="F229" s="488" t="str">
        <f t="shared" si="12"/>
        <v/>
      </c>
      <c r="G229" s="488" t="str">
        <f t="shared" si="13"/>
        <v/>
      </c>
      <c r="H229" s="765" t="str">
        <f t="shared" si="14"/>
        <v>否</v>
      </c>
      <c r="I229" s="768" t="str">
        <f t="shared" si="15"/>
        <v>项</v>
      </c>
    </row>
    <row r="230" ht="34.9" hidden="1" customHeight="1" spans="1:9">
      <c r="A230" s="766">
        <v>2013750</v>
      </c>
      <c r="B230" s="252" t="s">
        <v>154</v>
      </c>
      <c r="C230" s="735"/>
      <c r="D230" s="735">
        <v>0</v>
      </c>
      <c r="E230" s="509">
        <v>0</v>
      </c>
      <c r="F230" s="488" t="str">
        <f t="shared" si="12"/>
        <v/>
      </c>
      <c r="G230" s="488" t="str">
        <f t="shared" si="13"/>
        <v/>
      </c>
      <c r="H230" s="765" t="str">
        <f t="shared" si="14"/>
        <v>否</v>
      </c>
      <c r="I230" s="768" t="str">
        <f t="shared" si="15"/>
        <v>项</v>
      </c>
    </row>
    <row r="231" ht="34.9" hidden="1" customHeight="1" spans="1:9">
      <c r="A231" s="766">
        <v>2013799</v>
      </c>
      <c r="B231" s="252" t="s">
        <v>270</v>
      </c>
      <c r="C231" s="735"/>
      <c r="D231" s="735">
        <v>0</v>
      </c>
      <c r="E231" s="509">
        <v>0</v>
      </c>
      <c r="F231" s="488" t="str">
        <f t="shared" si="12"/>
        <v/>
      </c>
      <c r="G231" s="488" t="str">
        <f t="shared" si="13"/>
        <v/>
      </c>
      <c r="H231" s="765" t="str">
        <f t="shared" si="14"/>
        <v>否</v>
      </c>
      <c r="I231" s="768" t="str">
        <f t="shared" si="15"/>
        <v>项</v>
      </c>
    </row>
    <row r="232" ht="34.9" customHeight="1" spans="1:9">
      <c r="A232" s="766">
        <v>20138</v>
      </c>
      <c r="B232" s="252" t="s">
        <v>271</v>
      </c>
      <c r="C232" s="730">
        <f>SUM(C233:C250)</f>
        <v>1876</v>
      </c>
      <c r="D232" s="730">
        <f>SUM(D233:D250)</f>
        <v>1377</v>
      </c>
      <c r="E232" s="730">
        <f>SUM(E233:E250)</f>
        <v>1398</v>
      </c>
      <c r="F232" s="488">
        <f t="shared" si="12"/>
        <v>-0.254797441364606</v>
      </c>
      <c r="G232" s="488">
        <f t="shared" si="13"/>
        <v>1.01525054466231</v>
      </c>
      <c r="H232" s="765" t="str">
        <f t="shared" si="14"/>
        <v>是</v>
      </c>
      <c r="I232" s="768" t="str">
        <f t="shared" si="15"/>
        <v>款</v>
      </c>
    </row>
    <row r="233" ht="34.9" customHeight="1" spans="1:9">
      <c r="A233" s="766">
        <v>2013801</v>
      </c>
      <c r="B233" s="252" t="s">
        <v>145</v>
      </c>
      <c r="C233" s="735">
        <v>1298</v>
      </c>
      <c r="D233" s="735">
        <v>932</v>
      </c>
      <c r="E233" s="509">
        <v>967</v>
      </c>
      <c r="F233" s="488">
        <f t="shared" si="12"/>
        <v>-0.255007704160247</v>
      </c>
      <c r="G233" s="488">
        <f t="shared" si="13"/>
        <v>1.03755364806867</v>
      </c>
      <c r="H233" s="765" t="str">
        <f t="shared" si="14"/>
        <v>是</v>
      </c>
      <c r="I233" s="768" t="str">
        <f t="shared" si="15"/>
        <v>项</v>
      </c>
    </row>
    <row r="234" s="547" customFormat="1" ht="34.9" hidden="1" customHeight="1" spans="1:11">
      <c r="A234" s="766">
        <v>2013802</v>
      </c>
      <c r="B234" s="252" t="s">
        <v>146</v>
      </c>
      <c r="C234" s="735"/>
      <c r="D234" s="735">
        <v>0</v>
      </c>
      <c r="E234" s="509">
        <v>0</v>
      </c>
      <c r="F234" s="488" t="str">
        <f t="shared" si="12"/>
        <v/>
      </c>
      <c r="G234" s="488" t="str">
        <f t="shared" si="13"/>
        <v/>
      </c>
      <c r="H234" s="765" t="str">
        <f t="shared" si="14"/>
        <v>否</v>
      </c>
      <c r="I234" s="768" t="str">
        <f t="shared" si="15"/>
        <v>项</v>
      </c>
      <c r="J234" s="558"/>
      <c r="K234" s="558"/>
    </row>
    <row r="235" ht="34.9" hidden="1" customHeight="1" spans="1:9">
      <c r="A235" s="766">
        <v>2013803</v>
      </c>
      <c r="B235" s="252" t="s">
        <v>147</v>
      </c>
      <c r="C235" s="735"/>
      <c r="D235" s="735">
        <v>0</v>
      </c>
      <c r="E235" s="509">
        <v>0</v>
      </c>
      <c r="F235" s="488" t="str">
        <f t="shared" si="12"/>
        <v/>
      </c>
      <c r="G235" s="488" t="str">
        <f t="shared" si="13"/>
        <v/>
      </c>
      <c r="H235" s="765" t="str">
        <f t="shared" si="14"/>
        <v>否</v>
      </c>
      <c r="I235" s="768" t="str">
        <f t="shared" si="15"/>
        <v>项</v>
      </c>
    </row>
    <row r="236" ht="34.9" hidden="1" customHeight="1" spans="1:9">
      <c r="A236" s="766">
        <v>2013804</v>
      </c>
      <c r="B236" s="252" t="s">
        <v>272</v>
      </c>
      <c r="C236" s="735">
        <v>0</v>
      </c>
      <c r="D236" s="735">
        <v>0</v>
      </c>
      <c r="E236" s="509">
        <v>0</v>
      </c>
      <c r="F236" s="488" t="str">
        <f t="shared" si="12"/>
        <v/>
      </c>
      <c r="G236" s="488" t="str">
        <f t="shared" si="13"/>
        <v/>
      </c>
      <c r="H236" s="765" t="str">
        <f t="shared" si="14"/>
        <v>否</v>
      </c>
      <c r="I236" s="768" t="str">
        <f t="shared" si="15"/>
        <v>项</v>
      </c>
    </row>
    <row r="237" ht="34.9" hidden="1" customHeight="1" spans="1:9">
      <c r="A237" s="766">
        <v>2013805</v>
      </c>
      <c r="B237" s="252" t="s">
        <v>273</v>
      </c>
      <c r="C237" s="735">
        <v>0</v>
      </c>
      <c r="D237" s="735">
        <v>0</v>
      </c>
      <c r="E237" s="509">
        <v>0</v>
      </c>
      <c r="F237" s="488" t="str">
        <f t="shared" si="12"/>
        <v/>
      </c>
      <c r="G237" s="488" t="str">
        <f t="shared" si="13"/>
        <v/>
      </c>
      <c r="H237" s="765" t="str">
        <f t="shared" si="14"/>
        <v>否</v>
      </c>
      <c r="I237" s="768" t="str">
        <f t="shared" si="15"/>
        <v>项</v>
      </c>
    </row>
    <row r="238" ht="34.9" hidden="1" customHeight="1" spans="1:9">
      <c r="A238" s="766">
        <v>2013806</v>
      </c>
      <c r="B238" s="252" t="s">
        <v>274</v>
      </c>
      <c r="C238" s="735"/>
      <c r="D238" s="735"/>
      <c r="E238" s="509"/>
      <c r="F238" s="488" t="str">
        <f t="shared" si="12"/>
        <v/>
      </c>
      <c r="G238" s="488" t="str">
        <f t="shared" si="13"/>
        <v/>
      </c>
      <c r="H238" s="765" t="str">
        <f t="shared" si="14"/>
        <v>否</v>
      </c>
      <c r="I238" s="768" t="str">
        <f t="shared" si="15"/>
        <v>项</v>
      </c>
    </row>
    <row r="239" ht="34.9" hidden="1" customHeight="1" spans="1:9">
      <c r="A239" s="766">
        <v>2013807</v>
      </c>
      <c r="B239" s="252" t="s">
        <v>275</v>
      </c>
      <c r="C239" s="735"/>
      <c r="D239" s="735"/>
      <c r="E239" s="509"/>
      <c r="F239" s="488" t="str">
        <f t="shared" si="12"/>
        <v/>
      </c>
      <c r="G239" s="488" t="str">
        <f t="shared" si="13"/>
        <v/>
      </c>
      <c r="H239" s="765" t="str">
        <f t="shared" si="14"/>
        <v>否</v>
      </c>
      <c r="I239" s="768" t="str">
        <f t="shared" si="15"/>
        <v>项</v>
      </c>
    </row>
    <row r="240" s="547" customFormat="1" ht="34.9" hidden="1" customHeight="1" spans="1:11">
      <c r="A240" s="766">
        <v>2013808</v>
      </c>
      <c r="B240" s="252" t="s">
        <v>186</v>
      </c>
      <c r="C240" s="735"/>
      <c r="D240" s="735">
        <v>0</v>
      </c>
      <c r="E240" s="509">
        <v>0</v>
      </c>
      <c r="F240" s="488" t="str">
        <f t="shared" si="12"/>
        <v/>
      </c>
      <c r="G240" s="488" t="str">
        <f t="shared" si="13"/>
        <v/>
      </c>
      <c r="H240" s="765" t="str">
        <f t="shared" si="14"/>
        <v>否</v>
      </c>
      <c r="I240" s="768" t="str">
        <f t="shared" si="15"/>
        <v>项</v>
      </c>
      <c r="J240" s="558"/>
      <c r="K240" s="558"/>
    </row>
    <row r="241" ht="34.9" hidden="1" customHeight="1" spans="1:9">
      <c r="A241" s="766">
        <v>2013809</v>
      </c>
      <c r="B241" s="252" t="s">
        <v>276</v>
      </c>
      <c r="C241" s="735"/>
      <c r="D241" s="735"/>
      <c r="E241" s="509"/>
      <c r="F241" s="488" t="str">
        <f t="shared" si="12"/>
        <v/>
      </c>
      <c r="G241" s="488" t="str">
        <f t="shared" si="13"/>
        <v/>
      </c>
      <c r="H241" s="765" t="str">
        <f t="shared" si="14"/>
        <v>否</v>
      </c>
      <c r="I241" s="768" t="str">
        <f t="shared" si="15"/>
        <v>项</v>
      </c>
    </row>
    <row r="242" ht="34.9" hidden="1" customHeight="1" spans="1:9">
      <c r="A242" s="766">
        <v>2013810</v>
      </c>
      <c r="B242" s="252" t="s">
        <v>277</v>
      </c>
      <c r="C242" s="735"/>
      <c r="D242" s="735">
        <v>0</v>
      </c>
      <c r="E242" s="509">
        <v>0</v>
      </c>
      <c r="F242" s="488" t="str">
        <f t="shared" si="12"/>
        <v/>
      </c>
      <c r="G242" s="488" t="str">
        <f t="shared" si="13"/>
        <v/>
      </c>
      <c r="H242" s="765" t="str">
        <f t="shared" si="14"/>
        <v>否</v>
      </c>
      <c r="I242" s="768" t="str">
        <f t="shared" si="15"/>
        <v>项</v>
      </c>
    </row>
    <row r="243" ht="34.9" hidden="1" customHeight="1" spans="1:9">
      <c r="A243" s="766">
        <v>2013811</v>
      </c>
      <c r="B243" s="252" t="s">
        <v>278</v>
      </c>
      <c r="C243" s="735"/>
      <c r="D243" s="735"/>
      <c r="E243" s="509"/>
      <c r="F243" s="488" t="str">
        <f t="shared" si="12"/>
        <v/>
      </c>
      <c r="G243" s="488" t="str">
        <f t="shared" si="13"/>
        <v/>
      </c>
      <c r="H243" s="765" t="str">
        <f t="shared" si="14"/>
        <v>否</v>
      </c>
      <c r="I243" s="768" t="str">
        <f t="shared" si="15"/>
        <v>项</v>
      </c>
    </row>
    <row r="244" ht="34.9" hidden="1" customHeight="1" spans="1:9">
      <c r="A244" s="766">
        <v>2013812</v>
      </c>
      <c r="B244" s="252" t="s">
        <v>279</v>
      </c>
      <c r="C244" s="735">
        <v>0</v>
      </c>
      <c r="D244" s="735">
        <v>0</v>
      </c>
      <c r="E244" s="509">
        <v>0</v>
      </c>
      <c r="F244" s="488" t="str">
        <f t="shared" si="12"/>
        <v/>
      </c>
      <c r="G244" s="488" t="str">
        <f t="shared" si="13"/>
        <v/>
      </c>
      <c r="H244" s="765" t="str">
        <f t="shared" si="14"/>
        <v>否</v>
      </c>
      <c r="I244" s="768" t="str">
        <f t="shared" si="15"/>
        <v>项</v>
      </c>
    </row>
    <row r="245" ht="34.9" hidden="1" customHeight="1" spans="1:9">
      <c r="A245" s="766">
        <v>2013813</v>
      </c>
      <c r="B245" s="252" t="s">
        <v>280</v>
      </c>
      <c r="C245" s="735">
        <v>0</v>
      </c>
      <c r="D245" s="735">
        <v>0</v>
      </c>
      <c r="E245" s="509">
        <v>0</v>
      </c>
      <c r="F245" s="488" t="str">
        <f t="shared" si="12"/>
        <v/>
      </c>
      <c r="G245" s="488" t="str">
        <f t="shared" si="13"/>
        <v/>
      </c>
      <c r="H245" s="765" t="str">
        <f t="shared" si="14"/>
        <v>否</v>
      </c>
      <c r="I245" s="768" t="str">
        <f t="shared" si="15"/>
        <v>项</v>
      </c>
    </row>
    <row r="246" ht="34.9" hidden="1" customHeight="1" spans="1:9">
      <c r="A246" s="766">
        <v>2013814</v>
      </c>
      <c r="B246" s="252" t="s">
        <v>281</v>
      </c>
      <c r="C246" s="735"/>
      <c r="D246" s="735">
        <v>0</v>
      </c>
      <c r="E246" s="509">
        <v>0</v>
      </c>
      <c r="F246" s="488" t="str">
        <f t="shared" si="12"/>
        <v/>
      </c>
      <c r="G246" s="488" t="str">
        <f t="shared" si="13"/>
        <v/>
      </c>
      <c r="H246" s="765" t="str">
        <f t="shared" si="14"/>
        <v>否</v>
      </c>
      <c r="I246" s="768" t="str">
        <f t="shared" si="15"/>
        <v>项</v>
      </c>
    </row>
    <row r="247" ht="34.9" hidden="1" customHeight="1" spans="1:9">
      <c r="A247" s="766">
        <v>2013815</v>
      </c>
      <c r="B247" s="252" t="s">
        <v>282</v>
      </c>
      <c r="C247" s="735"/>
      <c r="D247" s="735">
        <v>0</v>
      </c>
      <c r="E247" s="509">
        <v>0</v>
      </c>
      <c r="F247" s="488" t="str">
        <f t="shared" si="12"/>
        <v/>
      </c>
      <c r="G247" s="488" t="str">
        <f t="shared" si="13"/>
        <v/>
      </c>
      <c r="H247" s="765" t="str">
        <f t="shared" si="14"/>
        <v>否</v>
      </c>
      <c r="I247" s="768" t="str">
        <f t="shared" si="15"/>
        <v>项</v>
      </c>
    </row>
    <row r="248" ht="34.9" customHeight="1" spans="1:9">
      <c r="A248" s="766">
        <v>2013816</v>
      </c>
      <c r="B248" s="252" t="s">
        <v>283</v>
      </c>
      <c r="C248" s="735">
        <v>10</v>
      </c>
      <c r="D248" s="735">
        <v>0</v>
      </c>
      <c r="E248" s="509">
        <v>10</v>
      </c>
      <c r="F248" s="488">
        <f t="shared" si="12"/>
        <v>0</v>
      </c>
      <c r="G248" s="488" t="str">
        <f t="shared" si="13"/>
        <v/>
      </c>
      <c r="H248" s="765" t="str">
        <f t="shared" si="14"/>
        <v>是</v>
      </c>
      <c r="I248" s="768" t="str">
        <f t="shared" si="15"/>
        <v>项</v>
      </c>
    </row>
    <row r="249" ht="34.9" customHeight="1" spans="1:9">
      <c r="A249" s="766">
        <v>2013850</v>
      </c>
      <c r="B249" s="252" t="s">
        <v>154</v>
      </c>
      <c r="C249" s="735">
        <v>347</v>
      </c>
      <c r="D249" s="735">
        <v>239</v>
      </c>
      <c r="E249" s="509">
        <v>252</v>
      </c>
      <c r="F249" s="488">
        <f t="shared" si="12"/>
        <v>-0.273775216138329</v>
      </c>
      <c r="G249" s="488">
        <f t="shared" si="13"/>
        <v>1.05439330543933</v>
      </c>
      <c r="H249" s="765" t="str">
        <f t="shared" si="14"/>
        <v>是</v>
      </c>
      <c r="I249" s="768" t="str">
        <f t="shared" si="15"/>
        <v>项</v>
      </c>
    </row>
    <row r="250" ht="34.9" customHeight="1" spans="1:9">
      <c r="A250" s="766">
        <v>2013899</v>
      </c>
      <c r="B250" s="252" t="s">
        <v>284</v>
      </c>
      <c r="C250" s="735">
        <v>221</v>
      </c>
      <c r="D250" s="735">
        <v>206</v>
      </c>
      <c r="E250" s="509">
        <v>169</v>
      </c>
      <c r="F250" s="488">
        <f t="shared" si="12"/>
        <v>-0.235294117647059</v>
      </c>
      <c r="G250" s="488">
        <f t="shared" si="13"/>
        <v>0.820388349514563</v>
      </c>
      <c r="H250" s="765" t="str">
        <f t="shared" si="14"/>
        <v>是</v>
      </c>
      <c r="I250" s="768" t="str">
        <f t="shared" si="15"/>
        <v>项</v>
      </c>
    </row>
    <row r="251" ht="34.9" customHeight="1" spans="1:9">
      <c r="A251" s="766">
        <v>20199</v>
      </c>
      <c r="B251" s="252" t="s">
        <v>285</v>
      </c>
      <c r="C251" s="730">
        <f>SUM(C252:C253)</f>
        <v>1849</v>
      </c>
      <c r="D251" s="730">
        <f>SUM(D252:D253)</f>
        <v>1992</v>
      </c>
      <c r="E251" s="730">
        <f>SUM(E252:E253)</f>
        <v>1504</v>
      </c>
      <c r="F251" s="488">
        <f t="shared" si="12"/>
        <v>-0.186587344510546</v>
      </c>
      <c r="G251" s="488">
        <f t="shared" si="13"/>
        <v>0.755020080321285</v>
      </c>
      <c r="H251" s="765" t="str">
        <f t="shared" si="14"/>
        <v>是</v>
      </c>
      <c r="I251" s="768" t="str">
        <f t="shared" si="15"/>
        <v>款</v>
      </c>
    </row>
    <row r="252" ht="34.9" hidden="1" customHeight="1" spans="1:9">
      <c r="A252" s="766">
        <v>2019901</v>
      </c>
      <c r="B252" s="252" t="s">
        <v>286</v>
      </c>
      <c r="C252" s="735"/>
      <c r="D252" s="735">
        <v>0</v>
      </c>
      <c r="E252" s="509">
        <v>0</v>
      </c>
      <c r="F252" s="488" t="str">
        <f t="shared" si="12"/>
        <v/>
      </c>
      <c r="G252" s="488" t="str">
        <f t="shared" si="13"/>
        <v/>
      </c>
      <c r="H252" s="765" t="str">
        <f t="shared" si="14"/>
        <v>否</v>
      </c>
      <c r="I252" s="768" t="str">
        <f t="shared" si="15"/>
        <v>项</v>
      </c>
    </row>
    <row r="253" ht="34.9" customHeight="1" spans="1:9">
      <c r="A253" s="766">
        <v>2019999</v>
      </c>
      <c r="B253" s="252" t="s">
        <v>287</v>
      </c>
      <c r="C253" s="735">
        <v>1849</v>
      </c>
      <c r="D253" s="735">
        <v>1992</v>
      </c>
      <c r="E253" s="509">
        <v>1504</v>
      </c>
      <c r="F253" s="488">
        <f t="shared" si="12"/>
        <v>-0.186587344510546</v>
      </c>
      <c r="G253" s="488">
        <f t="shared" si="13"/>
        <v>0.755020080321285</v>
      </c>
      <c r="H253" s="765" t="str">
        <f t="shared" si="14"/>
        <v>是</v>
      </c>
      <c r="I253" s="768" t="str">
        <f t="shared" si="15"/>
        <v>项</v>
      </c>
    </row>
    <row r="254" ht="34.9" customHeight="1" spans="1:9">
      <c r="A254" s="764">
        <v>202</v>
      </c>
      <c r="B254" s="248" t="s">
        <v>84</v>
      </c>
      <c r="C254" s="361">
        <f>SUM(C255:C256)</f>
        <v>0</v>
      </c>
      <c r="D254" s="361">
        <f>SUM(D255:D256)</f>
        <v>0</v>
      </c>
      <c r="E254" s="361">
        <f>SUM(E255:E256)</f>
        <v>0</v>
      </c>
      <c r="F254" s="486" t="str">
        <f t="shared" si="12"/>
        <v/>
      </c>
      <c r="G254" s="486" t="str">
        <f t="shared" si="13"/>
        <v/>
      </c>
      <c r="H254" s="765" t="str">
        <f t="shared" si="14"/>
        <v>是</v>
      </c>
      <c r="I254" s="768" t="str">
        <f t="shared" si="15"/>
        <v>类</v>
      </c>
    </row>
    <row r="255" ht="34.9" hidden="1" customHeight="1" spans="1:9">
      <c r="A255" s="766">
        <v>20205</v>
      </c>
      <c r="B255" s="252" t="s">
        <v>288</v>
      </c>
      <c r="C255" s="396"/>
      <c r="D255" s="396">
        <v>0</v>
      </c>
      <c r="E255" s="395">
        <v>0</v>
      </c>
      <c r="F255" s="488" t="str">
        <f t="shared" si="12"/>
        <v/>
      </c>
      <c r="G255" s="488" t="str">
        <f t="shared" si="13"/>
        <v/>
      </c>
      <c r="H255" s="765" t="str">
        <f t="shared" si="14"/>
        <v>否</v>
      </c>
      <c r="I255" s="768" t="str">
        <f t="shared" si="15"/>
        <v>款</v>
      </c>
    </row>
    <row r="256" ht="34.9" hidden="1" customHeight="1" spans="1:9">
      <c r="A256" s="766">
        <v>20299</v>
      </c>
      <c r="B256" s="252" t="s">
        <v>289</v>
      </c>
      <c r="C256" s="396"/>
      <c r="D256" s="396">
        <v>0</v>
      </c>
      <c r="E256" s="395">
        <v>0</v>
      </c>
      <c r="F256" s="488" t="str">
        <f t="shared" si="12"/>
        <v/>
      </c>
      <c r="G256" s="488" t="str">
        <f t="shared" si="13"/>
        <v/>
      </c>
      <c r="H256" s="765" t="str">
        <f t="shared" si="14"/>
        <v>否</v>
      </c>
      <c r="I256" s="768" t="str">
        <f t="shared" si="15"/>
        <v>款</v>
      </c>
    </row>
    <row r="257" ht="34.9" customHeight="1" spans="1:9">
      <c r="A257" s="764">
        <v>203</v>
      </c>
      <c r="B257" s="248" t="s">
        <v>86</v>
      </c>
      <c r="C257" s="361">
        <f>SUM(C258,C260,C262,C264,C274)</f>
        <v>19</v>
      </c>
      <c r="D257" s="361">
        <f>SUM(D258,D260,D262,D264,D274)</f>
        <v>0</v>
      </c>
      <c r="E257" s="361">
        <f>SUM(E258,E260,E262,E264,E274)</f>
        <v>0</v>
      </c>
      <c r="F257" s="486">
        <f t="shared" si="12"/>
        <v>-1</v>
      </c>
      <c r="G257" s="486" t="str">
        <f t="shared" si="13"/>
        <v/>
      </c>
      <c r="H257" s="765" t="str">
        <f t="shared" si="14"/>
        <v>是</v>
      </c>
      <c r="I257" s="768" t="str">
        <f t="shared" si="15"/>
        <v>类</v>
      </c>
    </row>
    <row r="258" ht="34.9" hidden="1" customHeight="1" spans="1:9">
      <c r="A258" s="769">
        <v>20301</v>
      </c>
      <c r="B258" s="252" t="s">
        <v>290</v>
      </c>
      <c r="C258" s="730">
        <f>C259</f>
        <v>0</v>
      </c>
      <c r="D258" s="730">
        <f>D259</f>
        <v>0</v>
      </c>
      <c r="E258" s="730">
        <f>E259</f>
        <v>0</v>
      </c>
      <c r="F258" s="488" t="str">
        <f t="shared" si="12"/>
        <v/>
      </c>
      <c r="G258" s="488" t="str">
        <f t="shared" si="13"/>
        <v/>
      </c>
      <c r="H258" s="765" t="str">
        <f t="shared" si="14"/>
        <v>否</v>
      </c>
      <c r="I258" s="768" t="str">
        <f t="shared" si="15"/>
        <v>款</v>
      </c>
    </row>
    <row r="259" ht="34.9" hidden="1" customHeight="1" spans="1:9">
      <c r="A259" s="769">
        <v>2030101</v>
      </c>
      <c r="B259" s="252" t="s">
        <v>291</v>
      </c>
      <c r="C259" s="735"/>
      <c r="D259" s="735">
        <v>0</v>
      </c>
      <c r="E259" s="509">
        <v>0</v>
      </c>
      <c r="F259" s="488" t="str">
        <f t="shared" si="12"/>
        <v/>
      </c>
      <c r="G259" s="488" t="str">
        <f t="shared" si="13"/>
        <v/>
      </c>
      <c r="H259" s="765" t="str">
        <f t="shared" si="14"/>
        <v>否</v>
      </c>
      <c r="I259" s="768" t="str">
        <f t="shared" si="15"/>
        <v>项</v>
      </c>
    </row>
    <row r="260" ht="34.9" hidden="1" customHeight="1" spans="1:9">
      <c r="A260" s="769">
        <v>20304</v>
      </c>
      <c r="B260" s="252" t="s">
        <v>292</v>
      </c>
      <c r="C260" s="730">
        <f>C261</f>
        <v>0</v>
      </c>
      <c r="D260" s="730">
        <f>D261</f>
        <v>0</v>
      </c>
      <c r="E260" s="730">
        <f>E261</f>
        <v>0</v>
      </c>
      <c r="F260" s="488" t="str">
        <f t="shared" si="12"/>
        <v/>
      </c>
      <c r="G260" s="488" t="str">
        <f t="shared" si="13"/>
        <v/>
      </c>
      <c r="H260" s="765" t="str">
        <f t="shared" si="14"/>
        <v>否</v>
      </c>
      <c r="I260" s="768" t="str">
        <f t="shared" si="15"/>
        <v>款</v>
      </c>
    </row>
    <row r="261" ht="34.9" hidden="1" customHeight="1" spans="1:9">
      <c r="A261" s="769">
        <v>2030401</v>
      </c>
      <c r="B261" s="252" t="s">
        <v>293</v>
      </c>
      <c r="C261" s="735"/>
      <c r="D261" s="735">
        <v>0</v>
      </c>
      <c r="E261" s="509">
        <v>0</v>
      </c>
      <c r="F261" s="488" t="str">
        <f t="shared" ref="F261:F324" si="16">IF(C261&lt;&gt;0,E261/C261-1,"")</f>
        <v/>
      </c>
      <c r="G261" s="488" t="str">
        <f t="shared" ref="G261:G324" si="17">IF(D261&lt;&gt;0,E261/D261,"")</f>
        <v/>
      </c>
      <c r="H261" s="765" t="str">
        <f t="shared" ref="H261:H324" si="18">IF(LEN(A261)=3,"是",IF(B261&lt;&gt;"",IF(SUM(C261:E261)&lt;&gt;0,"是","否"),"是"))</f>
        <v>否</v>
      </c>
      <c r="I261" s="768" t="str">
        <f t="shared" ref="I261:I324" si="19">IF(LEN(A261)=3,"类",IF(LEN(A261)=5,"款","项"))</f>
        <v>项</v>
      </c>
    </row>
    <row r="262" ht="34.9" hidden="1" customHeight="1" spans="1:9">
      <c r="A262" s="769">
        <v>20305</v>
      </c>
      <c r="B262" s="252" t="s">
        <v>294</v>
      </c>
      <c r="C262" s="730">
        <f>C263</f>
        <v>0</v>
      </c>
      <c r="D262" s="730">
        <f>D263</f>
        <v>0</v>
      </c>
      <c r="E262" s="730">
        <f>E263</f>
        <v>0</v>
      </c>
      <c r="F262" s="488" t="str">
        <f t="shared" si="16"/>
        <v/>
      </c>
      <c r="G262" s="488" t="str">
        <f t="shared" si="17"/>
        <v/>
      </c>
      <c r="H262" s="765" t="str">
        <f t="shared" si="18"/>
        <v>否</v>
      </c>
      <c r="I262" s="768" t="str">
        <f t="shared" si="19"/>
        <v>款</v>
      </c>
    </row>
    <row r="263" ht="34.9" hidden="1" customHeight="1" spans="1:9">
      <c r="A263" s="769">
        <v>2030501</v>
      </c>
      <c r="B263" s="252" t="s">
        <v>295</v>
      </c>
      <c r="C263" s="735"/>
      <c r="D263" s="735">
        <v>0</v>
      </c>
      <c r="E263" s="509">
        <v>0</v>
      </c>
      <c r="F263" s="488" t="str">
        <f t="shared" si="16"/>
        <v/>
      </c>
      <c r="G263" s="488" t="str">
        <f t="shared" si="17"/>
        <v/>
      </c>
      <c r="H263" s="765" t="str">
        <f t="shared" si="18"/>
        <v>否</v>
      </c>
      <c r="I263" s="768" t="str">
        <f t="shared" si="19"/>
        <v>项</v>
      </c>
    </row>
    <row r="264" ht="34.9" customHeight="1" spans="1:9">
      <c r="A264" s="766">
        <v>20306</v>
      </c>
      <c r="B264" s="252" t="s">
        <v>296</v>
      </c>
      <c r="C264" s="730">
        <f>SUM(C265:C273)</f>
        <v>19</v>
      </c>
      <c r="D264" s="730">
        <f>SUM(D265:D273)</f>
        <v>0</v>
      </c>
      <c r="E264" s="730">
        <f>SUM(E265:E273)</f>
        <v>0</v>
      </c>
      <c r="F264" s="488">
        <f t="shared" si="16"/>
        <v>-1</v>
      </c>
      <c r="G264" s="488" t="str">
        <f t="shared" si="17"/>
        <v/>
      </c>
      <c r="H264" s="765" t="str">
        <f t="shared" si="18"/>
        <v>是</v>
      </c>
      <c r="I264" s="768" t="str">
        <f t="shared" si="19"/>
        <v>款</v>
      </c>
    </row>
    <row r="265" ht="34.9" hidden="1" customHeight="1" spans="1:9">
      <c r="A265" s="766">
        <v>2030601</v>
      </c>
      <c r="B265" s="252" t="s">
        <v>297</v>
      </c>
      <c r="C265" s="735">
        <v>0</v>
      </c>
      <c r="D265" s="735">
        <v>0</v>
      </c>
      <c r="E265" s="509">
        <v>0</v>
      </c>
      <c r="F265" s="488" t="str">
        <f t="shared" si="16"/>
        <v/>
      </c>
      <c r="G265" s="488" t="str">
        <f t="shared" si="17"/>
        <v/>
      </c>
      <c r="H265" s="765" t="str">
        <f t="shared" si="18"/>
        <v>否</v>
      </c>
      <c r="I265" s="768" t="str">
        <f t="shared" si="19"/>
        <v>项</v>
      </c>
    </row>
    <row r="266" ht="34.9" hidden="1" customHeight="1" spans="1:9">
      <c r="A266" s="766">
        <v>2030602</v>
      </c>
      <c r="B266" s="252" t="s">
        <v>298</v>
      </c>
      <c r="C266" s="735"/>
      <c r="D266" s="735">
        <v>0</v>
      </c>
      <c r="E266" s="509">
        <v>0</v>
      </c>
      <c r="F266" s="488" t="str">
        <f t="shared" si="16"/>
        <v/>
      </c>
      <c r="G266" s="488" t="str">
        <f t="shared" si="17"/>
        <v/>
      </c>
      <c r="H266" s="765" t="str">
        <f t="shared" si="18"/>
        <v>否</v>
      </c>
      <c r="I266" s="768" t="str">
        <f t="shared" si="19"/>
        <v>项</v>
      </c>
    </row>
    <row r="267" ht="34.9" hidden="1" customHeight="1" spans="1:9">
      <c r="A267" s="766">
        <v>2030603</v>
      </c>
      <c r="B267" s="252" t="s">
        <v>299</v>
      </c>
      <c r="C267" s="735"/>
      <c r="D267" s="735">
        <v>0</v>
      </c>
      <c r="E267" s="509">
        <v>0</v>
      </c>
      <c r="F267" s="488" t="str">
        <f t="shared" si="16"/>
        <v/>
      </c>
      <c r="G267" s="488" t="str">
        <f t="shared" si="17"/>
        <v/>
      </c>
      <c r="H267" s="765" t="str">
        <f t="shared" si="18"/>
        <v>否</v>
      </c>
      <c r="I267" s="768" t="str">
        <f t="shared" si="19"/>
        <v>项</v>
      </c>
    </row>
    <row r="268" ht="34.9" hidden="1" customHeight="1" spans="1:9">
      <c r="A268" s="766">
        <v>2030604</v>
      </c>
      <c r="B268" s="252" t="s">
        <v>300</v>
      </c>
      <c r="C268" s="735"/>
      <c r="D268" s="735">
        <v>0</v>
      </c>
      <c r="E268" s="509">
        <v>0</v>
      </c>
      <c r="F268" s="488" t="str">
        <f t="shared" si="16"/>
        <v/>
      </c>
      <c r="G268" s="488" t="str">
        <f t="shared" si="17"/>
        <v/>
      </c>
      <c r="H268" s="765" t="str">
        <f t="shared" si="18"/>
        <v>否</v>
      </c>
      <c r="I268" s="768" t="str">
        <f t="shared" si="19"/>
        <v>项</v>
      </c>
    </row>
    <row r="269" ht="34.9" hidden="1" customHeight="1" spans="1:9">
      <c r="A269" s="766">
        <v>2030605</v>
      </c>
      <c r="B269" s="252" t="s">
        <v>301</v>
      </c>
      <c r="C269" s="735">
        <v>0</v>
      </c>
      <c r="D269" s="735"/>
      <c r="E269" s="509"/>
      <c r="F269" s="488" t="str">
        <f t="shared" si="16"/>
        <v/>
      </c>
      <c r="G269" s="488" t="str">
        <f t="shared" si="17"/>
        <v/>
      </c>
      <c r="H269" s="765" t="str">
        <f t="shared" si="18"/>
        <v>否</v>
      </c>
      <c r="I269" s="768" t="str">
        <f t="shared" si="19"/>
        <v>项</v>
      </c>
    </row>
    <row r="270" ht="34.9" hidden="1" customHeight="1" spans="1:9">
      <c r="A270" s="766">
        <v>2030606</v>
      </c>
      <c r="B270" s="252" t="s">
        <v>302</v>
      </c>
      <c r="C270" s="735"/>
      <c r="D270" s="735"/>
      <c r="E270" s="509"/>
      <c r="F270" s="488" t="str">
        <f t="shared" si="16"/>
        <v/>
      </c>
      <c r="G270" s="488" t="str">
        <f t="shared" si="17"/>
        <v/>
      </c>
      <c r="H270" s="765" t="str">
        <f t="shared" si="18"/>
        <v>否</v>
      </c>
      <c r="I270" s="768" t="str">
        <f t="shared" si="19"/>
        <v>项</v>
      </c>
    </row>
    <row r="271" ht="34.9" customHeight="1" spans="1:9">
      <c r="A271" s="766">
        <v>2030607</v>
      </c>
      <c r="B271" s="252" t="s">
        <v>303</v>
      </c>
      <c r="C271" s="735">
        <v>19</v>
      </c>
      <c r="D271" s="735">
        <v>0</v>
      </c>
      <c r="E271" s="509">
        <v>0</v>
      </c>
      <c r="F271" s="488">
        <f t="shared" si="16"/>
        <v>-1</v>
      </c>
      <c r="G271" s="488" t="str">
        <f t="shared" si="17"/>
        <v/>
      </c>
      <c r="H271" s="765" t="str">
        <f t="shared" si="18"/>
        <v>是</v>
      </c>
      <c r="I271" s="768" t="str">
        <f t="shared" si="19"/>
        <v>项</v>
      </c>
    </row>
    <row r="272" ht="34.9" hidden="1" customHeight="1" spans="1:9">
      <c r="A272" s="766">
        <v>2030608</v>
      </c>
      <c r="B272" s="252" t="s">
        <v>304</v>
      </c>
      <c r="C272" s="735"/>
      <c r="D272" s="735">
        <v>0</v>
      </c>
      <c r="E272" s="509">
        <v>0</v>
      </c>
      <c r="F272" s="488" t="str">
        <f t="shared" si="16"/>
        <v/>
      </c>
      <c r="G272" s="488" t="str">
        <f t="shared" si="17"/>
        <v/>
      </c>
      <c r="H272" s="765" t="str">
        <f t="shared" si="18"/>
        <v>否</v>
      </c>
      <c r="I272" s="768" t="str">
        <f t="shared" si="19"/>
        <v>项</v>
      </c>
    </row>
    <row r="273" ht="34.9" hidden="1" customHeight="1" spans="1:9">
      <c r="A273" s="766">
        <v>2030699</v>
      </c>
      <c r="B273" s="252" t="s">
        <v>305</v>
      </c>
      <c r="C273" s="735"/>
      <c r="D273" s="735">
        <v>0</v>
      </c>
      <c r="E273" s="509">
        <v>0</v>
      </c>
      <c r="F273" s="488" t="str">
        <f t="shared" si="16"/>
        <v/>
      </c>
      <c r="G273" s="488" t="str">
        <f t="shared" si="17"/>
        <v/>
      </c>
      <c r="H273" s="765" t="str">
        <f t="shared" si="18"/>
        <v>否</v>
      </c>
      <c r="I273" s="768" t="str">
        <f t="shared" si="19"/>
        <v>项</v>
      </c>
    </row>
    <row r="274" ht="34.9" hidden="1" customHeight="1" spans="1:9">
      <c r="A274" s="766">
        <v>20399</v>
      </c>
      <c r="B274" s="252" t="s">
        <v>306</v>
      </c>
      <c r="C274" s="730">
        <f>C275</f>
        <v>0</v>
      </c>
      <c r="D274" s="730">
        <f>D275</f>
        <v>0</v>
      </c>
      <c r="E274" s="730">
        <f>E275</f>
        <v>0</v>
      </c>
      <c r="F274" s="488" t="str">
        <f t="shared" si="16"/>
        <v/>
      </c>
      <c r="G274" s="488" t="str">
        <f t="shared" si="17"/>
        <v/>
      </c>
      <c r="H274" s="765" t="str">
        <f t="shared" si="18"/>
        <v>否</v>
      </c>
      <c r="I274" s="768" t="str">
        <f t="shared" si="19"/>
        <v>款</v>
      </c>
    </row>
    <row r="275" ht="34.9" hidden="1" customHeight="1" spans="1:9">
      <c r="A275" s="766">
        <v>2039999</v>
      </c>
      <c r="B275" s="252" t="s">
        <v>307</v>
      </c>
      <c r="C275" s="735">
        <v>0</v>
      </c>
      <c r="D275" s="735">
        <v>0</v>
      </c>
      <c r="E275" s="509">
        <v>0</v>
      </c>
      <c r="F275" s="488" t="str">
        <f t="shared" si="16"/>
        <v/>
      </c>
      <c r="G275" s="488" t="str">
        <f t="shared" si="17"/>
        <v/>
      </c>
      <c r="H275" s="765" t="str">
        <f t="shared" si="18"/>
        <v>否</v>
      </c>
      <c r="I275" s="768" t="str">
        <f t="shared" si="19"/>
        <v>项</v>
      </c>
    </row>
    <row r="276" ht="34.9" customHeight="1" spans="1:9">
      <c r="A276" s="764">
        <v>204</v>
      </c>
      <c r="B276" s="248" t="s">
        <v>88</v>
      </c>
      <c r="C276" s="361">
        <f>SUM(C277,C280,C291,C298,C306,C315,C331,C341,C351,C359,C365)</f>
        <v>15472</v>
      </c>
      <c r="D276" s="361">
        <f>SUM(D277,D280,D291,D298,D306,D315,D331,D341,D351,D359,D365)</f>
        <v>12502</v>
      </c>
      <c r="E276" s="361">
        <f>SUM(E277,E280,E291,E298,E306,E315,E331,E341,E351,E359,E365)</f>
        <v>12933</v>
      </c>
      <c r="F276" s="486">
        <f t="shared" si="16"/>
        <v>-0.164102895553258</v>
      </c>
      <c r="G276" s="486">
        <f t="shared" si="17"/>
        <v>1.03447448408255</v>
      </c>
      <c r="H276" s="765" t="str">
        <f t="shared" si="18"/>
        <v>是</v>
      </c>
      <c r="I276" s="768" t="str">
        <f t="shared" si="19"/>
        <v>类</v>
      </c>
    </row>
    <row r="277" ht="34.9" hidden="1" customHeight="1" spans="1:9">
      <c r="A277" s="766">
        <v>20401</v>
      </c>
      <c r="B277" s="252" t="s">
        <v>308</v>
      </c>
      <c r="C277" s="730">
        <f>SUM(C278:C279)</f>
        <v>0</v>
      </c>
      <c r="D277" s="730">
        <f>SUM(D278:D279)</f>
        <v>0</v>
      </c>
      <c r="E277" s="730">
        <f>SUM(E278:E279)</f>
        <v>0</v>
      </c>
      <c r="F277" s="488" t="str">
        <f t="shared" si="16"/>
        <v/>
      </c>
      <c r="G277" s="488" t="str">
        <f t="shared" si="17"/>
        <v/>
      </c>
      <c r="H277" s="765" t="str">
        <f t="shared" si="18"/>
        <v>否</v>
      </c>
      <c r="I277" s="768" t="str">
        <f t="shared" si="19"/>
        <v>款</v>
      </c>
    </row>
    <row r="278" ht="34.9" hidden="1" customHeight="1" spans="1:9">
      <c r="A278" s="766">
        <v>2040101</v>
      </c>
      <c r="B278" s="252" t="s">
        <v>309</v>
      </c>
      <c r="C278" s="735">
        <v>0</v>
      </c>
      <c r="D278" s="735">
        <v>0</v>
      </c>
      <c r="E278" s="509">
        <v>0</v>
      </c>
      <c r="F278" s="488" t="str">
        <f t="shared" si="16"/>
        <v/>
      </c>
      <c r="G278" s="488" t="str">
        <f t="shared" si="17"/>
        <v/>
      </c>
      <c r="H278" s="765" t="str">
        <f t="shared" si="18"/>
        <v>否</v>
      </c>
      <c r="I278" s="768" t="str">
        <f t="shared" si="19"/>
        <v>项</v>
      </c>
    </row>
    <row r="279" ht="34.9" hidden="1" customHeight="1" spans="1:9">
      <c r="A279" s="766">
        <v>2040199</v>
      </c>
      <c r="B279" s="252" t="s">
        <v>310</v>
      </c>
      <c r="C279" s="735">
        <v>0</v>
      </c>
      <c r="D279" s="735">
        <v>0</v>
      </c>
      <c r="E279" s="509">
        <v>0</v>
      </c>
      <c r="F279" s="488" t="str">
        <f t="shared" si="16"/>
        <v/>
      </c>
      <c r="G279" s="488" t="str">
        <f t="shared" si="17"/>
        <v/>
      </c>
      <c r="H279" s="765" t="str">
        <f t="shared" si="18"/>
        <v>否</v>
      </c>
      <c r="I279" s="768" t="str">
        <f t="shared" si="19"/>
        <v>项</v>
      </c>
    </row>
    <row r="280" ht="34.9" customHeight="1" spans="1:9">
      <c r="A280" s="766">
        <v>20402</v>
      </c>
      <c r="B280" s="252" t="s">
        <v>311</v>
      </c>
      <c r="C280" s="730">
        <f>SUM(C281:C290)</f>
        <v>13603</v>
      </c>
      <c r="D280" s="730">
        <f>SUM(D281:D290)</f>
        <v>11244</v>
      </c>
      <c r="E280" s="730">
        <f>SUM(E281:E290)</f>
        <v>11565</v>
      </c>
      <c r="F280" s="488">
        <f t="shared" si="16"/>
        <v>-0.149819892670734</v>
      </c>
      <c r="G280" s="488">
        <f t="shared" si="17"/>
        <v>1.02854855923159</v>
      </c>
      <c r="H280" s="765" t="str">
        <f t="shared" si="18"/>
        <v>是</v>
      </c>
      <c r="I280" s="768" t="str">
        <f t="shared" si="19"/>
        <v>款</v>
      </c>
    </row>
    <row r="281" ht="34.9" customHeight="1" spans="1:9">
      <c r="A281" s="766">
        <v>2040201</v>
      </c>
      <c r="B281" s="252" t="s">
        <v>145</v>
      </c>
      <c r="C281" s="735">
        <v>12211</v>
      </c>
      <c r="D281" s="735">
        <v>10045</v>
      </c>
      <c r="E281" s="509">
        <v>10350</v>
      </c>
      <c r="F281" s="488">
        <f t="shared" si="16"/>
        <v>-0.152403570551142</v>
      </c>
      <c r="G281" s="488">
        <f t="shared" si="17"/>
        <v>1.03036336485814</v>
      </c>
      <c r="H281" s="765" t="str">
        <f t="shared" si="18"/>
        <v>是</v>
      </c>
      <c r="I281" s="768" t="str">
        <f t="shared" si="19"/>
        <v>项</v>
      </c>
    </row>
    <row r="282" s="547" customFormat="1" ht="34.9" hidden="1" customHeight="1" spans="1:11">
      <c r="A282" s="766">
        <v>2040202</v>
      </c>
      <c r="B282" s="252" t="s">
        <v>146</v>
      </c>
      <c r="C282" s="735">
        <v>0</v>
      </c>
      <c r="D282" s="735">
        <v>0</v>
      </c>
      <c r="E282" s="509">
        <v>0</v>
      </c>
      <c r="F282" s="488" t="str">
        <f t="shared" si="16"/>
        <v/>
      </c>
      <c r="G282" s="488" t="str">
        <f t="shared" si="17"/>
        <v/>
      </c>
      <c r="H282" s="765" t="str">
        <f t="shared" si="18"/>
        <v>否</v>
      </c>
      <c r="I282" s="768" t="str">
        <f t="shared" si="19"/>
        <v>项</v>
      </c>
      <c r="J282" s="558"/>
      <c r="K282" s="558"/>
    </row>
    <row r="283" ht="34.9" hidden="1" customHeight="1" spans="1:9">
      <c r="A283" s="766">
        <v>2040203</v>
      </c>
      <c r="B283" s="252" t="s">
        <v>147</v>
      </c>
      <c r="C283" s="735"/>
      <c r="D283" s="735">
        <v>0</v>
      </c>
      <c r="E283" s="509">
        <v>0</v>
      </c>
      <c r="F283" s="488" t="str">
        <f t="shared" si="16"/>
        <v/>
      </c>
      <c r="G283" s="488" t="str">
        <f t="shared" si="17"/>
        <v/>
      </c>
      <c r="H283" s="765" t="str">
        <f t="shared" si="18"/>
        <v>否</v>
      </c>
      <c r="I283" s="768" t="str">
        <f t="shared" si="19"/>
        <v>项</v>
      </c>
    </row>
    <row r="284" ht="34.9" hidden="1" customHeight="1" spans="1:9">
      <c r="A284" s="766">
        <v>2040219</v>
      </c>
      <c r="B284" s="252" t="s">
        <v>186</v>
      </c>
      <c r="C284" s="735">
        <v>0</v>
      </c>
      <c r="D284" s="735">
        <v>0</v>
      </c>
      <c r="E284" s="509">
        <v>0</v>
      </c>
      <c r="F284" s="488" t="str">
        <f t="shared" si="16"/>
        <v/>
      </c>
      <c r="G284" s="488" t="str">
        <f t="shared" si="17"/>
        <v/>
      </c>
      <c r="H284" s="765" t="str">
        <f t="shared" si="18"/>
        <v>否</v>
      </c>
      <c r="I284" s="768" t="str">
        <f t="shared" si="19"/>
        <v>项</v>
      </c>
    </row>
    <row r="285" ht="34.9" hidden="1" customHeight="1" spans="1:9">
      <c r="A285" s="766">
        <v>2040220</v>
      </c>
      <c r="B285" s="252" t="s">
        <v>312</v>
      </c>
      <c r="C285" s="735">
        <v>0</v>
      </c>
      <c r="D285" s="735">
        <v>0</v>
      </c>
      <c r="E285" s="509">
        <v>0</v>
      </c>
      <c r="F285" s="488" t="str">
        <f t="shared" si="16"/>
        <v/>
      </c>
      <c r="G285" s="488" t="str">
        <f t="shared" si="17"/>
        <v/>
      </c>
      <c r="H285" s="765" t="str">
        <f t="shared" si="18"/>
        <v>否</v>
      </c>
      <c r="I285" s="768" t="str">
        <f t="shared" si="19"/>
        <v>项</v>
      </c>
    </row>
    <row r="286" ht="34.9" hidden="1" customHeight="1" spans="1:9">
      <c r="A286" s="766">
        <v>2040221</v>
      </c>
      <c r="B286" s="252" t="s">
        <v>313</v>
      </c>
      <c r="C286" s="735">
        <v>0</v>
      </c>
      <c r="D286" s="735">
        <v>0</v>
      </c>
      <c r="E286" s="509">
        <v>0</v>
      </c>
      <c r="F286" s="488" t="str">
        <f t="shared" si="16"/>
        <v/>
      </c>
      <c r="G286" s="488" t="str">
        <f t="shared" si="17"/>
        <v/>
      </c>
      <c r="H286" s="765" t="str">
        <f t="shared" si="18"/>
        <v>否</v>
      </c>
      <c r="I286" s="768" t="str">
        <f t="shared" si="19"/>
        <v>项</v>
      </c>
    </row>
    <row r="287" ht="34.9" hidden="1" customHeight="1" spans="1:9">
      <c r="A287" s="766">
        <v>2040222</v>
      </c>
      <c r="B287" s="252" t="s">
        <v>314</v>
      </c>
      <c r="C287" s="735"/>
      <c r="D287" s="735">
        <v>0</v>
      </c>
      <c r="E287" s="509">
        <v>0</v>
      </c>
      <c r="F287" s="488" t="str">
        <f t="shared" si="16"/>
        <v/>
      </c>
      <c r="G287" s="488" t="str">
        <f t="shared" si="17"/>
        <v/>
      </c>
      <c r="H287" s="765" t="str">
        <f t="shared" si="18"/>
        <v>否</v>
      </c>
      <c r="I287" s="768" t="str">
        <f t="shared" si="19"/>
        <v>项</v>
      </c>
    </row>
    <row r="288" ht="34.9" hidden="1" customHeight="1" spans="1:9">
      <c r="A288" s="766">
        <v>2040223</v>
      </c>
      <c r="B288" s="252" t="s">
        <v>315</v>
      </c>
      <c r="C288" s="735">
        <v>0</v>
      </c>
      <c r="D288" s="735">
        <v>0</v>
      </c>
      <c r="E288" s="509">
        <v>0</v>
      </c>
      <c r="F288" s="488" t="str">
        <f t="shared" si="16"/>
        <v/>
      </c>
      <c r="G288" s="488" t="str">
        <f t="shared" si="17"/>
        <v/>
      </c>
      <c r="H288" s="765" t="str">
        <f t="shared" si="18"/>
        <v>否</v>
      </c>
      <c r="I288" s="768" t="str">
        <f t="shared" si="19"/>
        <v>项</v>
      </c>
    </row>
    <row r="289" ht="34.9" hidden="1" customHeight="1" spans="1:9">
      <c r="A289" s="766">
        <v>2040250</v>
      </c>
      <c r="B289" s="252" t="s">
        <v>154</v>
      </c>
      <c r="C289" s="735"/>
      <c r="D289" s="735">
        <v>0</v>
      </c>
      <c r="E289" s="509">
        <v>0</v>
      </c>
      <c r="F289" s="488" t="str">
        <f t="shared" si="16"/>
        <v/>
      </c>
      <c r="G289" s="488" t="str">
        <f t="shared" si="17"/>
        <v/>
      </c>
      <c r="H289" s="765" t="str">
        <f t="shared" si="18"/>
        <v>否</v>
      </c>
      <c r="I289" s="768" t="str">
        <f t="shared" si="19"/>
        <v>项</v>
      </c>
    </row>
    <row r="290" ht="34.9" customHeight="1" spans="1:9">
      <c r="A290" s="766">
        <v>2040299</v>
      </c>
      <c r="B290" s="252" t="s">
        <v>316</v>
      </c>
      <c r="C290" s="735">
        <v>1392</v>
      </c>
      <c r="D290" s="735">
        <v>1199</v>
      </c>
      <c r="E290" s="509">
        <v>1215</v>
      </c>
      <c r="F290" s="488">
        <f t="shared" si="16"/>
        <v>-0.127155172413793</v>
      </c>
      <c r="G290" s="488">
        <f t="shared" si="17"/>
        <v>1.01334445371143</v>
      </c>
      <c r="H290" s="765" t="str">
        <f t="shared" si="18"/>
        <v>是</v>
      </c>
      <c r="I290" s="768" t="str">
        <f t="shared" si="19"/>
        <v>项</v>
      </c>
    </row>
    <row r="291" ht="34.9" hidden="1" customHeight="1" spans="1:9">
      <c r="A291" s="766">
        <v>20403</v>
      </c>
      <c r="B291" s="252" t="s">
        <v>317</v>
      </c>
      <c r="C291" s="730">
        <f>SUM(C292:C297)</f>
        <v>0</v>
      </c>
      <c r="D291" s="730">
        <f>SUM(D292:D297)</f>
        <v>0</v>
      </c>
      <c r="E291" s="730">
        <f>SUM(E292:E297)</f>
        <v>0</v>
      </c>
      <c r="F291" s="488" t="str">
        <f t="shared" si="16"/>
        <v/>
      </c>
      <c r="G291" s="488" t="str">
        <f t="shared" si="17"/>
        <v/>
      </c>
      <c r="H291" s="765" t="str">
        <f t="shared" si="18"/>
        <v>否</v>
      </c>
      <c r="I291" s="768" t="str">
        <f t="shared" si="19"/>
        <v>款</v>
      </c>
    </row>
    <row r="292" ht="34.9" hidden="1" customHeight="1" spans="1:9">
      <c r="A292" s="766">
        <v>2040301</v>
      </c>
      <c r="B292" s="252" t="s">
        <v>145</v>
      </c>
      <c r="C292" s="735"/>
      <c r="D292" s="735">
        <v>0</v>
      </c>
      <c r="E292" s="509">
        <v>0</v>
      </c>
      <c r="F292" s="488" t="str">
        <f t="shared" si="16"/>
        <v/>
      </c>
      <c r="G292" s="488" t="str">
        <f t="shared" si="17"/>
        <v/>
      </c>
      <c r="H292" s="765" t="str">
        <f t="shared" si="18"/>
        <v>否</v>
      </c>
      <c r="I292" s="768" t="str">
        <f t="shared" si="19"/>
        <v>项</v>
      </c>
    </row>
    <row r="293" ht="34.9" hidden="1" customHeight="1" spans="1:9">
      <c r="A293" s="766">
        <v>2040302</v>
      </c>
      <c r="B293" s="252" t="s">
        <v>146</v>
      </c>
      <c r="C293" s="735"/>
      <c r="D293" s="735">
        <v>0</v>
      </c>
      <c r="E293" s="509">
        <v>0</v>
      </c>
      <c r="F293" s="488" t="str">
        <f t="shared" si="16"/>
        <v/>
      </c>
      <c r="G293" s="488" t="str">
        <f t="shared" si="17"/>
        <v/>
      </c>
      <c r="H293" s="765" t="str">
        <f t="shared" si="18"/>
        <v>否</v>
      </c>
      <c r="I293" s="768" t="str">
        <f t="shared" si="19"/>
        <v>项</v>
      </c>
    </row>
    <row r="294" ht="34.9" hidden="1" customHeight="1" spans="1:9">
      <c r="A294" s="766">
        <v>2040303</v>
      </c>
      <c r="B294" s="252" t="s">
        <v>147</v>
      </c>
      <c r="C294" s="735"/>
      <c r="D294" s="735">
        <v>0</v>
      </c>
      <c r="E294" s="509">
        <v>0</v>
      </c>
      <c r="F294" s="488" t="str">
        <f t="shared" si="16"/>
        <v/>
      </c>
      <c r="G294" s="488" t="str">
        <f t="shared" si="17"/>
        <v/>
      </c>
      <c r="H294" s="765" t="str">
        <f t="shared" si="18"/>
        <v>否</v>
      </c>
      <c r="I294" s="768" t="str">
        <f t="shared" si="19"/>
        <v>项</v>
      </c>
    </row>
    <row r="295" ht="34.9" hidden="1" customHeight="1" spans="1:9">
      <c r="A295" s="766">
        <v>2040304</v>
      </c>
      <c r="B295" s="252" t="s">
        <v>318</v>
      </c>
      <c r="C295" s="735"/>
      <c r="D295" s="735">
        <v>0</v>
      </c>
      <c r="E295" s="509">
        <v>0</v>
      </c>
      <c r="F295" s="488" t="str">
        <f t="shared" si="16"/>
        <v/>
      </c>
      <c r="G295" s="488" t="str">
        <f t="shared" si="17"/>
        <v/>
      </c>
      <c r="H295" s="765" t="str">
        <f t="shared" si="18"/>
        <v>否</v>
      </c>
      <c r="I295" s="768" t="str">
        <f t="shared" si="19"/>
        <v>项</v>
      </c>
    </row>
    <row r="296" ht="34.9" hidden="1" customHeight="1" spans="1:9">
      <c r="A296" s="766">
        <v>2040350</v>
      </c>
      <c r="B296" s="252" t="s">
        <v>154</v>
      </c>
      <c r="C296" s="735"/>
      <c r="D296" s="735">
        <v>0</v>
      </c>
      <c r="E296" s="509">
        <v>0</v>
      </c>
      <c r="F296" s="488" t="str">
        <f t="shared" si="16"/>
        <v/>
      </c>
      <c r="G296" s="488" t="str">
        <f t="shared" si="17"/>
        <v/>
      </c>
      <c r="H296" s="765" t="str">
        <f t="shared" si="18"/>
        <v>否</v>
      </c>
      <c r="I296" s="768" t="str">
        <f t="shared" si="19"/>
        <v>项</v>
      </c>
    </row>
    <row r="297" ht="34.9" hidden="1" customHeight="1" spans="1:9">
      <c r="A297" s="766">
        <v>2040399</v>
      </c>
      <c r="B297" s="252" t="s">
        <v>319</v>
      </c>
      <c r="C297" s="735"/>
      <c r="D297" s="735">
        <v>0</v>
      </c>
      <c r="E297" s="509">
        <v>0</v>
      </c>
      <c r="F297" s="488" t="str">
        <f t="shared" si="16"/>
        <v/>
      </c>
      <c r="G297" s="488" t="str">
        <f t="shared" si="17"/>
        <v/>
      </c>
      <c r="H297" s="765" t="str">
        <f t="shared" si="18"/>
        <v>否</v>
      </c>
      <c r="I297" s="768" t="str">
        <f t="shared" si="19"/>
        <v>项</v>
      </c>
    </row>
    <row r="298" ht="34.9" customHeight="1" spans="1:9">
      <c r="A298" s="766">
        <v>20404</v>
      </c>
      <c r="B298" s="252" t="s">
        <v>320</v>
      </c>
      <c r="C298" s="730">
        <f>SUM(C299:C305)</f>
        <v>3</v>
      </c>
      <c r="D298" s="730">
        <f>SUM(D299:D305)</f>
        <v>0</v>
      </c>
      <c r="E298" s="730">
        <f>SUM(E299:E305)</f>
        <v>30</v>
      </c>
      <c r="F298" s="488">
        <f t="shared" si="16"/>
        <v>9</v>
      </c>
      <c r="G298" s="488" t="str">
        <f t="shared" si="17"/>
        <v/>
      </c>
      <c r="H298" s="765" t="str">
        <f t="shared" si="18"/>
        <v>是</v>
      </c>
      <c r="I298" s="768" t="str">
        <f t="shared" si="19"/>
        <v>款</v>
      </c>
    </row>
    <row r="299" ht="34.9" customHeight="1" spans="1:9">
      <c r="A299" s="766">
        <v>2040401</v>
      </c>
      <c r="B299" s="252" t="s">
        <v>145</v>
      </c>
      <c r="C299" s="735">
        <v>3</v>
      </c>
      <c r="D299" s="735">
        <v>0</v>
      </c>
      <c r="E299" s="509">
        <v>0</v>
      </c>
      <c r="F299" s="488">
        <f t="shared" si="16"/>
        <v>-1</v>
      </c>
      <c r="G299" s="488" t="str">
        <f t="shared" si="17"/>
        <v/>
      </c>
      <c r="H299" s="765" t="str">
        <f t="shared" si="18"/>
        <v>是</v>
      </c>
      <c r="I299" s="768" t="str">
        <f t="shared" si="19"/>
        <v>项</v>
      </c>
    </row>
    <row r="300" ht="34.9" hidden="1" customHeight="1" spans="1:9">
      <c r="A300" s="766">
        <v>2040402</v>
      </c>
      <c r="B300" s="252" t="s">
        <v>146</v>
      </c>
      <c r="C300" s="735"/>
      <c r="D300" s="735">
        <v>0</v>
      </c>
      <c r="E300" s="509">
        <v>0</v>
      </c>
      <c r="F300" s="488" t="str">
        <f t="shared" si="16"/>
        <v/>
      </c>
      <c r="G300" s="488" t="str">
        <f t="shared" si="17"/>
        <v/>
      </c>
      <c r="H300" s="765" t="str">
        <f t="shared" si="18"/>
        <v>否</v>
      </c>
      <c r="I300" s="768" t="str">
        <f t="shared" si="19"/>
        <v>项</v>
      </c>
    </row>
    <row r="301" ht="34.9" hidden="1" customHeight="1" spans="1:9">
      <c r="A301" s="766">
        <v>2040403</v>
      </c>
      <c r="B301" s="252" t="s">
        <v>147</v>
      </c>
      <c r="C301" s="735"/>
      <c r="D301" s="735">
        <v>0</v>
      </c>
      <c r="E301" s="509">
        <v>0</v>
      </c>
      <c r="F301" s="488" t="str">
        <f t="shared" si="16"/>
        <v/>
      </c>
      <c r="G301" s="488" t="str">
        <f t="shared" si="17"/>
        <v/>
      </c>
      <c r="H301" s="765" t="str">
        <f t="shared" si="18"/>
        <v>否</v>
      </c>
      <c r="I301" s="768" t="str">
        <f t="shared" si="19"/>
        <v>项</v>
      </c>
    </row>
    <row r="302" ht="34.9" hidden="1" customHeight="1" spans="1:9">
      <c r="A302" s="766">
        <v>2040409</v>
      </c>
      <c r="B302" s="252" t="s">
        <v>321</v>
      </c>
      <c r="C302" s="735"/>
      <c r="D302" s="735">
        <v>0</v>
      </c>
      <c r="E302" s="509">
        <v>0</v>
      </c>
      <c r="F302" s="488" t="str">
        <f t="shared" si="16"/>
        <v/>
      </c>
      <c r="G302" s="488" t="str">
        <f t="shared" si="17"/>
        <v/>
      </c>
      <c r="H302" s="765" t="str">
        <f t="shared" si="18"/>
        <v>否</v>
      </c>
      <c r="I302" s="768" t="str">
        <f t="shared" si="19"/>
        <v>项</v>
      </c>
    </row>
    <row r="303" ht="34.9" hidden="1" customHeight="1" spans="1:9">
      <c r="A303" s="766">
        <v>2040410</v>
      </c>
      <c r="B303" s="252" t="s">
        <v>322</v>
      </c>
      <c r="C303" s="735"/>
      <c r="D303" s="735">
        <v>0</v>
      </c>
      <c r="E303" s="509">
        <v>0</v>
      </c>
      <c r="F303" s="488" t="str">
        <f t="shared" si="16"/>
        <v/>
      </c>
      <c r="G303" s="488" t="str">
        <f t="shared" si="17"/>
        <v/>
      </c>
      <c r="H303" s="765" t="str">
        <f t="shared" si="18"/>
        <v>否</v>
      </c>
      <c r="I303" s="768" t="str">
        <f t="shared" si="19"/>
        <v>项</v>
      </c>
    </row>
    <row r="304" ht="34.9" hidden="1" customHeight="1" spans="1:9">
      <c r="A304" s="766">
        <v>2040450</v>
      </c>
      <c r="B304" s="252" t="s">
        <v>154</v>
      </c>
      <c r="C304" s="735"/>
      <c r="D304" s="735">
        <v>0</v>
      </c>
      <c r="E304" s="509">
        <v>0</v>
      </c>
      <c r="F304" s="488" t="str">
        <f t="shared" si="16"/>
        <v/>
      </c>
      <c r="G304" s="488" t="str">
        <f t="shared" si="17"/>
        <v/>
      </c>
      <c r="H304" s="765" t="str">
        <f t="shared" si="18"/>
        <v>否</v>
      </c>
      <c r="I304" s="768" t="str">
        <f t="shared" si="19"/>
        <v>项</v>
      </c>
    </row>
    <row r="305" ht="34.9" customHeight="1" spans="1:9">
      <c r="A305" s="766">
        <v>2040499</v>
      </c>
      <c r="B305" s="252" t="s">
        <v>323</v>
      </c>
      <c r="C305" s="735">
        <v>0</v>
      </c>
      <c r="D305" s="735">
        <v>0</v>
      </c>
      <c r="E305" s="509">
        <v>30</v>
      </c>
      <c r="F305" s="488" t="str">
        <f t="shared" si="16"/>
        <v/>
      </c>
      <c r="G305" s="488" t="str">
        <f t="shared" si="17"/>
        <v/>
      </c>
      <c r="H305" s="765" t="str">
        <f t="shared" si="18"/>
        <v>是</v>
      </c>
      <c r="I305" s="768" t="str">
        <f t="shared" si="19"/>
        <v>项</v>
      </c>
    </row>
    <row r="306" ht="34.9" customHeight="1" spans="1:9">
      <c r="A306" s="766">
        <v>20405</v>
      </c>
      <c r="B306" s="252" t="s">
        <v>324</v>
      </c>
      <c r="C306" s="730">
        <f>SUM(C307:C314)</f>
        <v>35</v>
      </c>
      <c r="D306" s="730">
        <f>SUM(D307:D314)</f>
        <v>20</v>
      </c>
      <c r="E306" s="730">
        <f>SUM(E307:E314)</f>
        <v>20</v>
      </c>
      <c r="F306" s="488">
        <f t="shared" si="16"/>
        <v>-0.428571428571429</v>
      </c>
      <c r="G306" s="488">
        <f t="shared" si="17"/>
        <v>1</v>
      </c>
      <c r="H306" s="765" t="str">
        <f t="shared" si="18"/>
        <v>是</v>
      </c>
      <c r="I306" s="768" t="str">
        <f t="shared" si="19"/>
        <v>款</v>
      </c>
    </row>
    <row r="307" ht="34.9" hidden="1" customHeight="1" spans="1:9">
      <c r="A307" s="766">
        <v>2040501</v>
      </c>
      <c r="B307" s="252" t="s">
        <v>145</v>
      </c>
      <c r="C307" s="735">
        <v>0</v>
      </c>
      <c r="D307" s="735">
        <v>0</v>
      </c>
      <c r="E307" s="509">
        <v>0</v>
      </c>
      <c r="F307" s="488" t="str">
        <f t="shared" si="16"/>
        <v/>
      </c>
      <c r="G307" s="488" t="str">
        <f t="shared" si="17"/>
        <v/>
      </c>
      <c r="H307" s="765" t="str">
        <f t="shared" si="18"/>
        <v>否</v>
      </c>
      <c r="I307" s="768" t="str">
        <f t="shared" si="19"/>
        <v>项</v>
      </c>
    </row>
    <row r="308" ht="34.9" hidden="1" customHeight="1" spans="1:9">
      <c r="A308" s="766">
        <v>2040502</v>
      </c>
      <c r="B308" s="252" t="s">
        <v>146</v>
      </c>
      <c r="C308" s="735"/>
      <c r="D308" s="735">
        <v>0</v>
      </c>
      <c r="E308" s="509">
        <v>0</v>
      </c>
      <c r="F308" s="488" t="str">
        <f t="shared" si="16"/>
        <v/>
      </c>
      <c r="G308" s="488" t="str">
        <f t="shared" si="17"/>
        <v/>
      </c>
      <c r="H308" s="765" t="str">
        <f t="shared" si="18"/>
        <v>否</v>
      </c>
      <c r="I308" s="768" t="str">
        <f t="shared" si="19"/>
        <v>项</v>
      </c>
    </row>
    <row r="309" ht="34.9" hidden="1" customHeight="1" spans="1:9">
      <c r="A309" s="766">
        <v>2040503</v>
      </c>
      <c r="B309" s="252" t="s">
        <v>147</v>
      </c>
      <c r="C309" s="735"/>
      <c r="D309" s="735">
        <v>0</v>
      </c>
      <c r="E309" s="509">
        <v>0</v>
      </c>
      <c r="F309" s="488" t="str">
        <f t="shared" si="16"/>
        <v/>
      </c>
      <c r="G309" s="488" t="str">
        <f t="shared" si="17"/>
        <v/>
      </c>
      <c r="H309" s="765" t="str">
        <f t="shared" si="18"/>
        <v>否</v>
      </c>
      <c r="I309" s="768" t="str">
        <f t="shared" si="19"/>
        <v>项</v>
      </c>
    </row>
    <row r="310" ht="34.9" hidden="1" customHeight="1" spans="1:9">
      <c r="A310" s="766">
        <v>2040504</v>
      </c>
      <c r="B310" s="252" t="s">
        <v>325</v>
      </c>
      <c r="C310" s="735">
        <v>0</v>
      </c>
      <c r="D310" s="735">
        <v>0</v>
      </c>
      <c r="E310" s="509">
        <v>0</v>
      </c>
      <c r="F310" s="488" t="str">
        <f t="shared" si="16"/>
        <v/>
      </c>
      <c r="G310" s="488" t="str">
        <f t="shared" si="17"/>
        <v/>
      </c>
      <c r="H310" s="765" t="str">
        <f t="shared" si="18"/>
        <v>否</v>
      </c>
      <c r="I310" s="768" t="str">
        <f t="shared" si="19"/>
        <v>项</v>
      </c>
    </row>
    <row r="311" ht="34.9" hidden="1" customHeight="1" spans="1:9">
      <c r="A311" s="766">
        <v>2040505</v>
      </c>
      <c r="B311" s="252" t="s">
        <v>326</v>
      </c>
      <c r="C311" s="735">
        <v>0</v>
      </c>
      <c r="D311" s="735">
        <v>0</v>
      </c>
      <c r="E311" s="509">
        <v>0</v>
      </c>
      <c r="F311" s="488" t="str">
        <f t="shared" si="16"/>
        <v/>
      </c>
      <c r="G311" s="488" t="str">
        <f t="shared" si="17"/>
        <v/>
      </c>
      <c r="H311" s="765" t="str">
        <f t="shared" si="18"/>
        <v>否</v>
      </c>
      <c r="I311" s="768" t="str">
        <f t="shared" si="19"/>
        <v>项</v>
      </c>
    </row>
    <row r="312" ht="34.9" hidden="1" customHeight="1" spans="1:9">
      <c r="A312" s="766">
        <v>2040506</v>
      </c>
      <c r="B312" s="252" t="s">
        <v>327</v>
      </c>
      <c r="C312" s="735"/>
      <c r="D312" s="735">
        <v>0</v>
      </c>
      <c r="E312" s="509">
        <v>0</v>
      </c>
      <c r="F312" s="488" t="str">
        <f t="shared" si="16"/>
        <v/>
      </c>
      <c r="G312" s="488" t="str">
        <f t="shared" si="17"/>
        <v/>
      </c>
      <c r="H312" s="765" t="str">
        <f t="shared" si="18"/>
        <v>否</v>
      </c>
      <c r="I312" s="768" t="str">
        <f t="shared" si="19"/>
        <v>项</v>
      </c>
    </row>
    <row r="313" ht="34.9" hidden="1" customHeight="1" spans="1:9">
      <c r="A313" s="766">
        <v>2040550</v>
      </c>
      <c r="B313" s="252" t="s">
        <v>154</v>
      </c>
      <c r="C313" s="735"/>
      <c r="D313" s="735">
        <v>0</v>
      </c>
      <c r="E313" s="509">
        <v>0</v>
      </c>
      <c r="F313" s="488" t="str">
        <f t="shared" si="16"/>
        <v/>
      </c>
      <c r="G313" s="488" t="str">
        <f t="shared" si="17"/>
        <v/>
      </c>
      <c r="H313" s="765" t="str">
        <f t="shared" si="18"/>
        <v>否</v>
      </c>
      <c r="I313" s="768" t="str">
        <f t="shared" si="19"/>
        <v>项</v>
      </c>
    </row>
    <row r="314" ht="34.9" customHeight="1" spans="1:9">
      <c r="A314" s="766">
        <v>2040599</v>
      </c>
      <c r="B314" s="252" t="s">
        <v>328</v>
      </c>
      <c r="C314" s="735">
        <v>35</v>
      </c>
      <c r="D314" s="735">
        <v>20</v>
      </c>
      <c r="E314" s="509">
        <v>20</v>
      </c>
      <c r="F314" s="488">
        <f t="shared" si="16"/>
        <v>-0.428571428571429</v>
      </c>
      <c r="G314" s="488">
        <f t="shared" si="17"/>
        <v>1</v>
      </c>
      <c r="H314" s="765" t="str">
        <f t="shared" si="18"/>
        <v>是</v>
      </c>
      <c r="I314" s="768" t="str">
        <f t="shared" si="19"/>
        <v>项</v>
      </c>
    </row>
    <row r="315" ht="34.9" customHeight="1" spans="1:9">
      <c r="A315" s="766">
        <v>20406</v>
      </c>
      <c r="B315" s="252" t="s">
        <v>329</v>
      </c>
      <c r="C315" s="730">
        <f>SUM(C316:C330)</f>
        <v>1819</v>
      </c>
      <c r="D315" s="730">
        <f>SUM(D316:D330)</f>
        <v>1238</v>
      </c>
      <c r="E315" s="730">
        <f>SUM(E316:E330)</f>
        <v>1302</v>
      </c>
      <c r="F315" s="488">
        <f t="shared" si="16"/>
        <v>-0.284222100054975</v>
      </c>
      <c r="G315" s="488">
        <f t="shared" si="17"/>
        <v>1.05169628432956</v>
      </c>
      <c r="H315" s="765" t="str">
        <f t="shared" si="18"/>
        <v>是</v>
      </c>
      <c r="I315" s="768" t="str">
        <f t="shared" si="19"/>
        <v>款</v>
      </c>
    </row>
    <row r="316" ht="34.9" customHeight="1" spans="1:9">
      <c r="A316" s="766">
        <v>2040601</v>
      </c>
      <c r="B316" s="252" t="s">
        <v>145</v>
      </c>
      <c r="C316" s="735">
        <v>1204</v>
      </c>
      <c r="D316" s="735">
        <v>872</v>
      </c>
      <c r="E316" s="509">
        <v>944</v>
      </c>
      <c r="F316" s="488">
        <f t="shared" si="16"/>
        <v>-0.215946843853821</v>
      </c>
      <c r="G316" s="488">
        <f t="shared" si="17"/>
        <v>1.08256880733945</v>
      </c>
      <c r="H316" s="765" t="str">
        <f t="shared" si="18"/>
        <v>是</v>
      </c>
      <c r="I316" s="768" t="str">
        <f t="shared" si="19"/>
        <v>项</v>
      </c>
    </row>
    <row r="317" ht="34.9" hidden="1" customHeight="1" spans="1:9">
      <c r="A317" s="766">
        <v>2040602</v>
      </c>
      <c r="B317" s="252" t="s">
        <v>146</v>
      </c>
      <c r="C317" s="735"/>
      <c r="D317" s="735">
        <v>0</v>
      </c>
      <c r="E317" s="509">
        <v>0</v>
      </c>
      <c r="F317" s="488" t="str">
        <f t="shared" si="16"/>
        <v/>
      </c>
      <c r="G317" s="488" t="str">
        <f t="shared" si="17"/>
        <v/>
      </c>
      <c r="H317" s="765" t="str">
        <f t="shared" si="18"/>
        <v>否</v>
      </c>
      <c r="I317" s="768" t="str">
        <f t="shared" si="19"/>
        <v>项</v>
      </c>
    </row>
    <row r="318" ht="34.9" hidden="1" customHeight="1" spans="1:9">
      <c r="A318" s="766">
        <v>2040603</v>
      </c>
      <c r="B318" s="252" t="s">
        <v>147</v>
      </c>
      <c r="C318" s="735"/>
      <c r="D318" s="735">
        <v>0</v>
      </c>
      <c r="E318" s="509">
        <v>0</v>
      </c>
      <c r="F318" s="488" t="str">
        <f t="shared" si="16"/>
        <v/>
      </c>
      <c r="G318" s="488" t="str">
        <f t="shared" si="17"/>
        <v/>
      </c>
      <c r="H318" s="765" t="str">
        <f t="shared" si="18"/>
        <v>否</v>
      </c>
      <c r="I318" s="768" t="str">
        <f t="shared" si="19"/>
        <v>项</v>
      </c>
    </row>
    <row r="319" ht="34.9" customHeight="1" spans="1:9">
      <c r="A319" s="766">
        <v>2040604</v>
      </c>
      <c r="B319" s="252" t="s">
        <v>330</v>
      </c>
      <c r="C319" s="735">
        <v>59</v>
      </c>
      <c r="D319" s="735">
        <v>51</v>
      </c>
      <c r="E319" s="509">
        <v>34</v>
      </c>
      <c r="F319" s="488">
        <f t="shared" si="16"/>
        <v>-0.423728813559322</v>
      </c>
      <c r="G319" s="488">
        <f t="shared" si="17"/>
        <v>0.666666666666667</v>
      </c>
      <c r="H319" s="765" t="str">
        <f t="shared" si="18"/>
        <v>是</v>
      </c>
      <c r="I319" s="768" t="str">
        <f t="shared" si="19"/>
        <v>项</v>
      </c>
    </row>
    <row r="320" ht="34.9" customHeight="1" spans="1:9">
      <c r="A320" s="766">
        <v>2040605</v>
      </c>
      <c r="B320" s="252" t="s">
        <v>331</v>
      </c>
      <c r="C320" s="735">
        <v>5</v>
      </c>
      <c r="D320" s="735">
        <v>5</v>
      </c>
      <c r="E320" s="509">
        <v>5</v>
      </c>
      <c r="F320" s="488">
        <f t="shared" si="16"/>
        <v>0</v>
      </c>
      <c r="G320" s="488">
        <f t="shared" si="17"/>
        <v>1</v>
      </c>
      <c r="H320" s="765" t="str">
        <f t="shared" si="18"/>
        <v>是</v>
      </c>
      <c r="I320" s="768" t="str">
        <f t="shared" si="19"/>
        <v>项</v>
      </c>
    </row>
    <row r="321" ht="34.9" customHeight="1" spans="1:9">
      <c r="A321" s="766">
        <v>2040606</v>
      </c>
      <c r="B321" s="252" t="s">
        <v>332</v>
      </c>
      <c r="C321" s="735">
        <v>163</v>
      </c>
      <c r="D321" s="735">
        <v>26</v>
      </c>
      <c r="E321" s="509">
        <v>24</v>
      </c>
      <c r="F321" s="488">
        <f t="shared" si="16"/>
        <v>-0.852760736196319</v>
      </c>
      <c r="G321" s="488">
        <f t="shared" si="17"/>
        <v>0.923076923076923</v>
      </c>
      <c r="H321" s="765" t="str">
        <f t="shared" si="18"/>
        <v>是</v>
      </c>
      <c r="I321" s="768" t="str">
        <f t="shared" si="19"/>
        <v>项</v>
      </c>
    </row>
    <row r="322" ht="34.9" customHeight="1" spans="1:9">
      <c r="A322" s="766">
        <v>2040607</v>
      </c>
      <c r="B322" s="252" t="s">
        <v>333</v>
      </c>
      <c r="C322" s="735">
        <v>3</v>
      </c>
      <c r="D322" s="735">
        <v>89</v>
      </c>
      <c r="E322" s="509">
        <v>60</v>
      </c>
      <c r="F322" s="488">
        <f t="shared" si="16"/>
        <v>19</v>
      </c>
      <c r="G322" s="488">
        <f t="shared" si="17"/>
        <v>0.674157303370786</v>
      </c>
      <c r="H322" s="765" t="str">
        <f t="shared" si="18"/>
        <v>是</v>
      </c>
      <c r="I322" s="768" t="str">
        <f t="shared" si="19"/>
        <v>项</v>
      </c>
    </row>
    <row r="323" ht="34.9" hidden="1" customHeight="1" spans="1:9">
      <c r="A323" s="766">
        <v>2040608</v>
      </c>
      <c r="B323" s="252" t="s">
        <v>334</v>
      </c>
      <c r="C323" s="735"/>
      <c r="D323" s="735">
        <v>0</v>
      </c>
      <c r="E323" s="509">
        <v>0</v>
      </c>
      <c r="F323" s="488" t="str">
        <f t="shared" si="16"/>
        <v/>
      </c>
      <c r="G323" s="488" t="str">
        <f t="shared" si="17"/>
        <v/>
      </c>
      <c r="H323" s="765" t="str">
        <f t="shared" si="18"/>
        <v>否</v>
      </c>
      <c r="I323" s="768" t="str">
        <f t="shared" si="19"/>
        <v>项</v>
      </c>
    </row>
    <row r="324" ht="34.9" hidden="1" customHeight="1" spans="1:9">
      <c r="A324" s="766">
        <v>2040609</v>
      </c>
      <c r="B324" s="252" t="s">
        <v>335</v>
      </c>
      <c r="C324" s="735"/>
      <c r="D324" s="735"/>
      <c r="E324" s="509"/>
      <c r="F324" s="488" t="str">
        <f t="shared" si="16"/>
        <v/>
      </c>
      <c r="G324" s="488" t="str">
        <f t="shared" si="17"/>
        <v/>
      </c>
      <c r="H324" s="765" t="str">
        <f t="shared" si="18"/>
        <v>否</v>
      </c>
      <c r="I324" s="768" t="str">
        <f t="shared" si="19"/>
        <v>项</v>
      </c>
    </row>
    <row r="325" ht="34.9" customHeight="1" spans="1:9">
      <c r="A325" s="766">
        <v>2040610</v>
      </c>
      <c r="B325" s="252" t="s">
        <v>336</v>
      </c>
      <c r="C325" s="735">
        <v>80</v>
      </c>
      <c r="D325" s="735">
        <v>124</v>
      </c>
      <c r="E325" s="509">
        <v>114</v>
      </c>
      <c r="F325" s="488">
        <f t="shared" ref="F325:F388" si="20">IF(C325&lt;&gt;0,E325/C325-1,"")</f>
        <v>0.425</v>
      </c>
      <c r="G325" s="488">
        <f t="shared" ref="G325:G388" si="21">IF(D325&lt;&gt;0,E325/D325,"")</f>
        <v>0.919354838709677</v>
      </c>
      <c r="H325" s="765" t="str">
        <f t="shared" ref="H325:H388" si="22">IF(LEN(A325)=3,"是",IF(B325&lt;&gt;"",IF(SUM(C325:E325)&lt;&gt;0,"是","否"),"是"))</f>
        <v>是</v>
      </c>
      <c r="I325" s="768" t="str">
        <f t="shared" ref="I325:I388" si="23">IF(LEN(A325)=3,"类",IF(LEN(A325)=5,"款","项"))</f>
        <v>项</v>
      </c>
    </row>
    <row r="326" ht="34.9" hidden="1" customHeight="1" spans="1:9">
      <c r="A326" s="766">
        <v>2040611</v>
      </c>
      <c r="B326" s="252" t="s">
        <v>337</v>
      </c>
      <c r="C326" s="735"/>
      <c r="D326" s="735"/>
      <c r="E326" s="509"/>
      <c r="F326" s="488" t="str">
        <f t="shared" si="20"/>
        <v/>
      </c>
      <c r="G326" s="488" t="str">
        <f t="shared" si="21"/>
        <v/>
      </c>
      <c r="H326" s="765" t="str">
        <f t="shared" si="22"/>
        <v>否</v>
      </c>
      <c r="I326" s="768" t="str">
        <f t="shared" si="23"/>
        <v>项</v>
      </c>
    </row>
    <row r="327" ht="34.9" customHeight="1" spans="1:9">
      <c r="A327" s="766">
        <v>2040612</v>
      </c>
      <c r="B327" s="252" t="s">
        <v>338</v>
      </c>
      <c r="C327" s="735">
        <v>28</v>
      </c>
      <c r="D327" s="735">
        <v>22</v>
      </c>
      <c r="E327" s="509">
        <v>23</v>
      </c>
      <c r="F327" s="488">
        <f t="shared" si="20"/>
        <v>-0.178571428571429</v>
      </c>
      <c r="G327" s="488">
        <f t="shared" si="21"/>
        <v>1.04545454545455</v>
      </c>
      <c r="H327" s="765" t="str">
        <f t="shared" si="22"/>
        <v>是</v>
      </c>
      <c r="I327" s="768" t="str">
        <f t="shared" si="23"/>
        <v>项</v>
      </c>
    </row>
    <row r="328" ht="34.9" hidden="1" customHeight="1" spans="1:9">
      <c r="A328" s="766">
        <v>2040613</v>
      </c>
      <c r="B328" s="252" t="s">
        <v>186</v>
      </c>
      <c r="C328" s="735"/>
      <c r="D328" s="735">
        <v>0</v>
      </c>
      <c r="E328" s="509">
        <v>0</v>
      </c>
      <c r="F328" s="488" t="str">
        <f t="shared" si="20"/>
        <v/>
      </c>
      <c r="G328" s="488" t="str">
        <f t="shared" si="21"/>
        <v/>
      </c>
      <c r="H328" s="765" t="str">
        <f t="shared" si="22"/>
        <v>否</v>
      </c>
      <c r="I328" s="768" t="str">
        <f t="shared" si="23"/>
        <v>项</v>
      </c>
    </row>
    <row r="329" ht="34.9" hidden="1" customHeight="1" spans="1:9">
      <c r="A329" s="766">
        <v>2040650</v>
      </c>
      <c r="B329" s="252" t="s">
        <v>154</v>
      </c>
      <c r="C329" s="735"/>
      <c r="D329" s="735">
        <v>0</v>
      </c>
      <c r="E329" s="509">
        <v>0</v>
      </c>
      <c r="F329" s="488" t="str">
        <f t="shared" si="20"/>
        <v/>
      </c>
      <c r="G329" s="488" t="str">
        <f t="shared" si="21"/>
        <v/>
      </c>
      <c r="H329" s="765" t="str">
        <f t="shared" si="22"/>
        <v>否</v>
      </c>
      <c r="I329" s="768" t="str">
        <f t="shared" si="23"/>
        <v>项</v>
      </c>
    </row>
    <row r="330" ht="34.9" customHeight="1" spans="1:9">
      <c r="A330" s="766">
        <v>2040699</v>
      </c>
      <c r="B330" s="252" t="s">
        <v>339</v>
      </c>
      <c r="C330" s="735">
        <v>277</v>
      </c>
      <c r="D330" s="735">
        <v>49</v>
      </c>
      <c r="E330" s="509">
        <v>98</v>
      </c>
      <c r="F330" s="488">
        <f t="shared" si="20"/>
        <v>-0.646209386281589</v>
      </c>
      <c r="G330" s="488">
        <f t="shared" si="21"/>
        <v>2</v>
      </c>
      <c r="H330" s="765" t="str">
        <f t="shared" si="22"/>
        <v>是</v>
      </c>
      <c r="I330" s="768" t="str">
        <f t="shared" si="23"/>
        <v>项</v>
      </c>
    </row>
    <row r="331" ht="34.9" hidden="1" customHeight="1" spans="1:9">
      <c r="A331" s="766">
        <v>20407</v>
      </c>
      <c r="B331" s="252" t="s">
        <v>340</v>
      </c>
      <c r="C331" s="730">
        <f>SUM(C332:C340)</f>
        <v>0</v>
      </c>
      <c r="D331" s="730">
        <f>SUM(D332:D340)</f>
        <v>0</v>
      </c>
      <c r="E331" s="730">
        <f>SUM(E332:E340)</f>
        <v>0</v>
      </c>
      <c r="F331" s="488" t="str">
        <f t="shared" si="20"/>
        <v/>
      </c>
      <c r="G331" s="488" t="str">
        <f t="shared" si="21"/>
        <v/>
      </c>
      <c r="H331" s="765" t="str">
        <f t="shared" si="22"/>
        <v>否</v>
      </c>
      <c r="I331" s="768" t="str">
        <f t="shared" si="23"/>
        <v>款</v>
      </c>
    </row>
    <row r="332" ht="34.9" hidden="1" customHeight="1" spans="1:9">
      <c r="A332" s="766">
        <v>2040701</v>
      </c>
      <c r="B332" s="252" t="s">
        <v>145</v>
      </c>
      <c r="C332" s="735"/>
      <c r="D332" s="735">
        <v>0</v>
      </c>
      <c r="E332" s="509">
        <v>0</v>
      </c>
      <c r="F332" s="488" t="str">
        <f t="shared" si="20"/>
        <v/>
      </c>
      <c r="G332" s="488" t="str">
        <f t="shared" si="21"/>
        <v/>
      </c>
      <c r="H332" s="765" t="str">
        <f t="shared" si="22"/>
        <v>否</v>
      </c>
      <c r="I332" s="768" t="str">
        <f t="shared" si="23"/>
        <v>项</v>
      </c>
    </row>
    <row r="333" ht="34.9" hidden="1" customHeight="1" spans="1:9">
      <c r="A333" s="766">
        <v>2040702</v>
      </c>
      <c r="B333" s="252" t="s">
        <v>146</v>
      </c>
      <c r="C333" s="735"/>
      <c r="D333" s="735">
        <v>0</v>
      </c>
      <c r="E333" s="509">
        <v>0</v>
      </c>
      <c r="F333" s="488" t="str">
        <f t="shared" si="20"/>
        <v/>
      </c>
      <c r="G333" s="488" t="str">
        <f t="shared" si="21"/>
        <v/>
      </c>
      <c r="H333" s="765" t="str">
        <f t="shared" si="22"/>
        <v>否</v>
      </c>
      <c r="I333" s="768" t="str">
        <f t="shared" si="23"/>
        <v>项</v>
      </c>
    </row>
    <row r="334" ht="34.9" hidden="1" customHeight="1" spans="1:9">
      <c r="A334" s="766">
        <v>2040703</v>
      </c>
      <c r="B334" s="252" t="s">
        <v>147</v>
      </c>
      <c r="C334" s="735"/>
      <c r="D334" s="735">
        <v>0</v>
      </c>
      <c r="E334" s="509">
        <v>0</v>
      </c>
      <c r="F334" s="488" t="str">
        <f t="shared" si="20"/>
        <v/>
      </c>
      <c r="G334" s="488" t="str">
        <f t="shared" si="21"/>
        <v/>
      </c>
      <c r="H334" s="765" t="str">
        <f t="shared" si="22"/>
        <v>否</v>
      </c>
      <c r="I334" s="768" t="str">
        <f t="shared" si="23"/>
        <v>项</v>
      </c>
    </row>
    <row r="335" ht="34.9" hidden="1" customHeight="1" spans="1:9">
      <c r="A335" s="766">
        <v>2040704</v>
      </c>
      <c r="B335" s="252" t="s">
        <v>341</v>
      </c>
      <c r="C335" s="735"/>
      <c r="D335" s="735">
        <v>0</v>
      </c>
      <c r="E335" s="509">
        <v>0</v>
      </c>
      <c r="F335" s="488" t="str">
        <f t="shared" si="20"/>
        <v/>
      </c>
      <c r="G335" s="488" t="str">
        <f t="shared" si="21"/>
        <v/>
      </c>
      <c r="H335" s="765" t="str">
        <f t="shared" si="22"/>
        <v>否</v>
      </c>
      <c r="I335" s="768" t="str">
        <f t="shared" si="23"/>
        <v>项</v>
      </c>
    </row>
    <row r="336" ht="34.9" hidden="1" customHeight="1" spans="1:9">
      <c r="A336" s="766">
        <v>2040705</v>
      </c>
      <c r="B336" s="252" t="s">
        <v>342</v>
      </c>
      <c r="C336" s="735"/>
      <c r="D336" s="735">
        <v>0</v>
      </c>
      <c r="E336" s="509">
        <v>0</v>
      </c>
      <c r="F336" s="488" t="str">
        <f t="shared" si="20"/>
        <v/>
      </c>
      <c r="G336" s="488" t="str">
        <f t="shared" si="21"/>
        <v/>
      </c>
      <c r="H336" s="765" t="str">
        <f t="shared" si="22"/>
        <v>否</v>
      </c>
      <c r="I336" s="768" t="str">
        <f t="shared" si="23"/>
        <v>项</v>
      </c>
    </row>
    <row r="337" ht="34.9" hidden="1" customHeight="1" spans="1:9">
      <c r="A337" s="766">
        <v>2040706</v>
      </c>
      <c r="B337" s="252" t="s">
        <v>343</v>
      </c>
      <c r="C337" s="735"/>
      <c r="D337" s="735">
        <v>0</v>
      </c>
      <c r="E337" s="509">
        <v>0</v>
      </c>
      <c r="F337" s="488" t="str">
        <f t="shared" si="20"/>
        <v/>
      </c>
      <c r="G337" s="488" t="str">
        <f t="shared" si="21"/>
        <v/>
      </c>
      <c r="H337" s="765" t="str">
        <f t="shared" si="22"/>
        <v>否</v>
      </c>
      <c r="I337" s="768" t="str">
        <f t="shared" si="23"/>
        <v>项</v>
      </c>
    </row>
    <row r="338" ht="34.9" hidden="1" customHeight="1" spans="1:9">
      <c r="A338" s="766">
        <v>2040707</v>
      </c>
      <c r="B338" s="252" t="s">
        <v>186</v>
      </c>
      <c r="C338" s="735"/>
      <c r="D338" s="735">
        <v>0</v>
      </c>
      <c r="E338" s="509">
        <v>0</v>
      </c>
      <c r="F338" s="488" t="str">
        <f t="shared" si="20"/>
        <v/>
      </c>
      <c r="G338" s="488" t="str">
        <f t="shared" si="21"/>
        <v/>
      </c>
      <c r="H338" s="765" t="str">
        <f t="shared" si="22"/>
        <v>否</v>
      </c>
      <c r="I338" s="768" t="str">
        <f t="shared" si="23"/>
        <v>项</v>
      </c>
    </row>
    <row r="339" ht="34.9" hidden="1" customHeight="1" spans="1:9">
      <c r="A339" s="766">
        <v>2040750</v>
      </c>
      <c r="B339" s="252" t="s">
        <v>154</v>
      </c>
      <c r="C339" s="735"/>
      <c r="D339" s="735">
        <v>0</v>
      </c>
      <c r="E339" s="509">
        <v>0</v>
      </c>
      <c r="F339" s="488" t="str">
        <f t="shared" si="20"/>
        <v/>
      </c>
      <c r="G339" s="488" t="str">
        <f t="shared" si="21"/>
        <v/>
      </c>
      <c r="H339" s="765" t="str">
        <f t="shared" si="22"/>
        <v>否</v>
      </c>
      <c r="I339" s="768" t="str">
        <f t="shared" si="23"/>
        <v>项</v>
      </c>
    </row>
    <row r="340" ht="34.9" hidden="1" customHeight="1" spans="1:9">
      <c r="A340" s="766">
        <v>2040799</v>
      </c>
      <c r="B340" s="252" t="s">
        <v>344</v>
      </c>
      <c r="C340" s="735"/>
      <c r="D340" s="735">
        <v>0</v>
      </c>
      <c r="E340" s="509">
        <v>0</v>
      </c>
      <c r="F340" s="488" t="str">
        <f t="shared" si="20"/>
        <v/>
      </c>
      <c r="G340" s="488" t="str">
        <f t="shared" si="21"/>
        <v/>
      </c>
      <c r="H340" s="765" t="str">
        <f t="shared" si="22"/>
        <v>否</v>
      </c>
      <c r="I340" s="768" t="str">
        <f t="shared" si="23"/>
        <v>项</v>
      </c>
    </row>
    <row r="341" ht="34.9" hidden="1" customHeight="1" spans="1:9">
      <c r="A341" s="766">
        <v>20408</v>
      </c>
      <c r="B341" s="252" t="s">
        <v>345</v>
      </c>
      <c r="C341" s="730">
        <f>SUM(C342:C350)</f>
        <v>0</v>
      </c>
      <c r="D341" s="730">
        <f>SUM(D342:D350)</f>
        <v>0</v>
      </c>
      <c r="E341" s="730">
        <f>SUM(E342:E350)</f>
        <v>0</v>
      </c>
      <c r="F341" s="488" t="str">
        <f t="shared" si="20"/>
        <v/>
      </c>
      <c r="G341" s="488" t="str">
        <f t="shared" si="21"/>
        <v/>
      </c>
      <c r="H341" s="765" t="str">
        <f t="shared" si="22"/>
        <v>否</v>
      </c>
      <c r="I341" s="768" t="str">
        <f t="shared" si="23"/>
        <v>款</v>
      </c>
    </row>
    <row r="342" ht="34.9" hidden="1" customHeight="1" spans="1:9">
      <c r="A342" s="766">
        <v>2040801</v>
      </c>
      <c r="B342" s="252" t="s">
        <v>145</v>
      </c>
      <c r="C342" s="735"/>
      <c r="D342" s="735">
        <v>0</v>
      </c>
      <c r="E342" s="509">
        <v>0</v>
      </c>
      <c r="F342" s="488" t="str">
        <f t="shared" si="20"/>
        <v/>
      </c>
      <c r="G342" s="488" t="str">
        <f t="shared" si="21"/>
        <v/>
      </c>
      <c r="H342" s="765" t="str">
        <f t="shared" si="22"/>
        <v>否</v>
      </c>
      <c r="I342" s="768" t="str">
        <f t="shared" si="23"/>
        <v>项</v>
      </c>
    </row>
    <row r="343" ht="34.9" hidden="1" customHeight="1" spans="1:9">
      <c r="A343" s="766">
        <v>2040802</v>
      </c>
      <c r="B343" s="252" t="s">
        <v>146</v>
      </c>
      <c r="C343" s="735"/>
      <c r="D343" s="735">
        <v>0</v>
      </c>
      <c r="E343" s="509">
        <v>0</v>
      </c>
      <c r="F343" s="488" t="str">
        <f t="shared" si="20"/>
        <v/>
      </c>
      <c r="G343" s="488" t="str">
        <f t="shared" si="21"/>
        <v/>
      </c>
      <c r="H343" s="765" t="str">
        <f t="shared" si="22"/>
        <v>否</v>
      </c>
      <c r="I343" s="768" t="str">
        <f t="shared" si="23"/>
        <v>项</v>
      </c>
    </row>
    <row r="344" ht="34.9" hidden="1" customHeight="1" spans="1:9">
      <c r="A344" s="766">
        <v>2040803</v>
      </c>
      <c r="B344" s="252" t="s">
        <v>147</v>
      </c>
      <c r="C344" s="735"/>
      <c r="D344" s="735">
        <v>0</v>
      </c>
      <c r="E344" s="509">
        <v>0</v>
      </c>
      <c r="F344" s="488" t="str">
        <f t="shared" si="20"/>
        <v/>
      </c>
      <c r="G344" s="488" t="str">
        <f t="shared" si="21"/>
        <v/>
      </c>
      <c r="H344" s="765" t="str">
        <f t="shared" si="22"/>
        <v>否</v>
      </c>
      <c r="I344" s="768" t="str">
        <f t="shared" si="23"/>
        <v>项</v>
      </c>
    </row>
    <row r="345" ht="34.9" hidden="1" customHeight="1" spans="1:9">
      <c r="A345" s="766">
        <v>2040804</v>
      </c>
      <c r="B345" s="252" t="s">
        <v>346</v>
      </c>
      <c r="C345" s="735"/>
      <c r="D345" s="735">
        <v>0</v>
      </c>
      <c r="E345" s="509">
        <v>0</v>
      </c>
      <c r="F345" s="488" t="str">
        <f t="shared" si="20"/>
        <v/>
      </c>
      <c r="G345" s="488" t="str">
        <f t="shared" si="21"/>
        <v/>
      </c>
      <c r="H345" s="765" t="str">
        <f t="shared" si="22"/>
        <v>否</v>
      </c>
      <c r="I345" s="768" t="str">
        <f t="shared" si="23"/>
        <v>项</v>
      </c>
    </row>
    <row r="346" s="547" customFormat="1" ht="34.9" hidden="1" customHeight="1" spans="1:11">
      <c r="A346" s="766">
        <v>2040805</v>
      </c>
      <c r="B346" s="252" t="s">
        <v>347</v>
      </c>
      <c r="C346" s="735"/>
      <c r="D346" s="735">
        <v>0</v>
      </c>
      <c r="E346" s="509">
        <v>0</v>
      </c>
      <c r="F346" s="488" t="str">
        <f t="shared" si="20"/>
        <v/>
      </c>
      <c r="G346" s="488" t="str">
        <f t="shared" si="21"/>
        <v/>
      </c>
      <c r="H346" s="765" t="str">
        <f t="shared" si="22"/>
        <v>否</v>
      </c>
      <c r="I346" s="768" t="str">
        <f t="shared" si="23"/>
        <v>项</v>
      </c>
      <c r="J346" s="558"/>
      <c r="K346" s="558"/>
    </row>
    <row r="347" ht="34.9" hidden="1" customHeight="1" spans="1:9">
      <c r="A347" s="766">
        <v>2040806</v>
      </c>
      <c r="B347" s="252" t="s">
        <v>348</v>
      </c>
      <c r="C347" s="735"/>
      <c r="D347" s="735">
        <v>0</v>
      </c>
      <c r="E347" s="509">
        <v>0</v>
      </c>
      <c r="F347" s="488" t="str">
        <f t="shared" si="20"/>
        <v/>
      </c>
      <c r="G347" s="488" t="str">
        <f t="shared" si="21"/>
        <v/>
      </c>
      <c r="H347" s="765" t="str">
        <f t="shared" si="22"/>
        <v>否</v>
      </c>
      <c r="I347" s="768" t="str">
        <f t="shared" si="23"/>
        <v>项</v>
      </c>
    </row>
    <row r="348" ht="34.9" hidden="1" customHeight="1" spans="1:9">
      <c r="A348" s="766">
        <v>2040807</v>
      </c>
      <c r="B348" s="252" t="s">
        <v>186</v>
      </c>
      <c r="C348" s="735"/>
      <c r="D348" s="735">
        <v>0</v>
      </c>
      <c r="E348" s="509">
        <v>0</v>
      </c>
      <c r="F348" s="488" t="str">
        <f t="shared" si="20"/>
        <v/>
      </c>
      <c r="G348" s="488" t="str">
        <f t="shared" si="21"/>
        <v/>
      </c>
      <c r="H348" s="765" t="str">
        <f t="shared" si="22"/>
        <v>否</v>
      </c>
      <c r="I348" s="768" t="str">
        <f t="shared" si="23"/>
        <v>项</v>
      </c>
    </row>
    <row r="349" ht="34.9" hidden="1" customHeight="1" spans="1:9">
      <c r="A349" s="766">
        <v>2040850</v>
      </c>
      <c r="B349" s="252" t="s">
        <v>154</v>
      </c>
      <c r="C349" s="735"/>
      <c r="D349" s="735">
        <v>0</v>
      </c>
      <c r="E349" s="509">
        <v>0</v>
      </c>
      <c r="F349" s="488" t="str">
        <f t="shared" si="20"/>
        <v/>
      </c>
      <c r="G349" s="488" t="str">
        <f t="shared" si="21"/>
        <v/>
      </c>
      <c r="H349" s="765" t="str">
        <f t="shared" si="22"/>
        <v>否</v>
      </c>
      <c r="I349" s="768" t="str">
        <f t="shared" si="23"/>
        <v>项</v>
      </c>
    </row>
    <row r="350" ht="34.9" hidden="1" customHeight="1" spans="1:9">
      <c r="A350" s="766">
        <v>2040899</v>
      </c>
      <c r="B350" s="252" t="s">
        <v>349</v>
      </c>
      <c r="C350" s="735"/>
      <c r="D350" s="735">
        <v>0</v>
      </c>
      <c r="E350" s="509">
        <v>0</v>
      </c>
      <c r="F350" s="488" t="str">
        <f t="shared" si="20"/>
        <v/>
      </c>
      <c r="G350" s="488" t="str">
        <f t="shared" si="21"/>
        <v/>
      </c>
      <c r="H350" s="765" t="str">
        <f t="shared" si="22"/>
        <v>否</v>
      </c>
      <c r="I350" s="768" t="str">
        <f t="shared" si="23"/>
        <v>项</v>
      </c>
    </row>
    <row r="351" s="547" customFormat="1" ht="34.9" hidden="1" customHeight="1" spans="1:11">
      <c r="A351" s="766">
        <v>20409</v>
      </c>
      <c r="B351" s="252" t="s">
        <v>350</v>
      </c>
      <c r="C351" s="730">
        <f>SUM(C352:C358)</f>
        <v>0</v>
      </c>
      <c r="D351" s="730">
        <f>SUM(D352:D358)</f>
        <v>0</v>
      </c>
      <c r="E351" s="730">
        <f>SUM(E352:E358)</f>
        <v>0</v>
      </c>
      <c r="F351" s="488" t="str">
        <f t="shared" si="20"/>
        <v/>
      </c>
      <c r="G351" s="488" t="str">
        <f t="shared" si="21"/>
        <v/>
      </c>
      <c r="H351" s="765" t="str">
        <f t="shared" si="22"/>
        <v>否</v>
      </c>
      <c r="I351" s="768" t="str">
        <f t="shared" si="23"/>
        <v>款</v>
      </c>
      <c r="J351" s="558"/>
      <c r="K351" s="558"/>
    </row>
    <row r="352" s="547" customFormat="1" ht="34.9" hidden="1" customHeight="1" spans="1:11">
      <c r="A352" s="766">
        <v>2040901</v>
      </c>
      <c r="B352" s="252" t="s">
        <v>145</v>
      </c>
      <c r="C352" s="735"/>
      <c r="D352" s="735">
        <v>0</v>
      </c>
      <c r="E352" s="509">
        <v>0</v>
      </c>
      <c r="F352" s="488" t="str">
        <f t="shared" si="20"/>
        <v/>
      </c>
      <c r="G352" s="488" t="str">
        <f t="shared" si="21"/>
        <v/>
      </c>
      <c r="H352" s="765" t="str">
        <f t="shared" si="22"/>
        <v>否</v>
      </c>
      <c r="I352" s="768" t="str">
        <f t="shared" si="23"/>
        <v>项</v>
      </c>
      <c r="J352" s="558"/>
      <c r="K352" s="558"/>
    </row>
    <row r="353" ht="34.9" hidden="1" customHeight="1" spans="1:9">
      <c r="A353" s="766">
        <v>2040902</v>
      </c>
      <c r="B353" s="252" t="s">
        <v>146</v>
      </c>
      <c r="C353" s="735"/>
      <c r="D353" s="735">
        <v>0</v>
      </c>
      <c r="E353" s="509">
        <v>0</v>
      </c>
      <c r="F353" s="488" t="str">
        <f t="shared" si="20"/>
        <v/>
      </c>
      <c r="G353" s="488" t="str">
        <f t="shared" si="21"/>
        <v/>
      </c>
      <c r="H353" s="765" t="str">
        <f t="shared" si="22"/>
        <v>否</v>
      </c>
      <c r="I353" s="768" t="str">
        <f t="shared" si="23"/>
        <v>项</v>
      </c>
    </row>
    <row r="354" ht="34.9" hidden="1" customHeight="1" spans="1:9">
      <c r="A354" s="766">
        <v>2040903</v>
      </c>
      <c r="B354" s="252" t="s">
        <v>147</v>
      </c>
      <c r="C354" s="735"/>
      <c r="D354" s="735">
        <v>0</v>
      </c>
      <c r="E354" s="509">
        <v>0</v>
      </c>
      <c r="F354" s="488" t="str">
        <f t="shared" si="20"/>
        <v/>
      </c>
      <c r="G354" s="488" t="str">
        <f t="shared" si="21"/>
        <v/>
      </c>
      <c r="H354" s="765" t="str">
        <f t="shared" si="22"/>
        <v>否</v>
      </c>
      <c r="I354" s="768" t="str">
        <f t="shared" si="23"/>
        <v>项</v>
      </c>
    </row>
    <row r="355" ht="34.9" hidden="1" customHeight="1" spans="1:9">
      <c r="A355" s="766">
        <v>2040904</v>
      </c>
      <c r="B355" s="252" t="s">
        <v>351</v>
      </c>
      <c r="C355" s="735"/>
      <c r="D355" s="735">
        <v>0</v>
      </c>
      <c r="E355" s="509">
        <v>0</v>
      </c>
      <c r="F355" s="488" t="str">
        <f t="shared" si="20"/>
        <v/>
      </c>
      <c r="G355" s="488" t="str">
        <f t="shared" si="21"/>
        <v/>
      </c>
      <c r="H355" s="765" t="str">
        <f t="shared" si="22"/>
        <v>否</v>
      </c>
      <c r="I355" s="768" t="str">
        <f t="shared" si="23"/>
        <v>项</v>
      </c>
    </row>
    <row r="356" s="547" customFormat="1" ht="34.9" hidden="1" customHeight="1" spans="1:11">
      <c r="A356" s="766">
        <v>2040905</v>
      </c>
      <c r="B356" s="252" t="s">
        <v>352</v>
      </c>
      <c r="C356" s="735"/>
      <c r="D356" s="735">
        <v>0</v>
      </c>
      <c r="E356" s="509">
        <v>0</v>
      </c>
      <c r="F356" s="488" t="str">
        <f t="shared" si="20"/>
        <v/>
      </c>
      <c r="G356" s="488" t="str">
        <f t="shared" si="21"/>
        <v/>
      </c>
      <c r="H356" s="765" t="str">
        <f t="shared" si="22"/>
        <v>否</v>
      </c>
      <c r="I356" s="768" t="str">
        <f t="shared" si="23"/>
        <v>项</v>
      </c>
      <c r="J356" s="558"/>
      <c r="K356" s="558"/>
    </row>
    <row r="357" ht="34.9" hidden="1" customHeight="1" spans="1:9">
      <c r="A357" s="766">
        <v>2040950</v>
      </c>
      <c r="B357" s="252" t="s">
        <v>154</v>
      </c>
      <c r="C357" s="735"/>
      <c r="D357" s="735">
        <v>0</v>
      </c>
      <c r="E357" s="509">
        <v>0</v>
      </c>
      <c r="F357" s="488" t="str">
        <f t="shared" si="20"/>
        <v/>
      </c>
      <c r="G357" s="488" t="str">
        <f t="shared" si="21"/>
        <v/>
      </c>
      <c r="H357" s="765" t="str">
        <f t="shared" si="22"/>
        <v>否</v>
      </c>
      <c r="I357" s="768" t="str">
        <f t="shared" si="23"/>
        <v>项</v>
      </c>
    </row>
    <row r="358" ht="34.9" hidden="1" customHeight="1" spans="1:9">
      <c r="A358" s="766">
        <v>2040999</v>
      </c>
      <c r="B358" s="252" t="s">
        <v>353</v>
      </c>
      <c r="C358" s="735"/>
      <c r="D358" s="735">
        <v>0</v>
      </c>
      <c r="E358" s="509">
        <v>0</v>
      </c>
      <c r="F358" s="488" t="str">
        <f t="shared" si="20"/>
        <v/>
      </c>
      <c r="G358" s="488" t="str">
        <f t="shared" si="21"/>
        <v/>
      </c>
      <c r="H358" s="765" t="str">
        <f t="shared" si="22"/>
        <v>否</v>
      </c>
      <c r="I358" s="768" t="str">
        <f t="shared" si="23"/>
        <v>项</v>
      </c>
    </row>
    <row r="359" ht="34.9" hidden="1" customHeight="1" spans="1:9">
      <c r="A359" s="766">
        <v>20410</v>
      </c>
      <c r="B359" s="252" t="s">
        <v>354</v>
      </c>
      <c r="C359" s="730">
        <f>SUM(C360:C364)</f>
        <v>0</v>
      </c>
      <c r="D359" s="730">
        <f>SUM(D360:D364)</f>
        <v>0</v>
      </c>
      <c r="E359" s="730">
        <f>SUM(E360:E364)</f>
        <v>0</v>
      </c>
      <c r="F359" s="488" t="str">
        <f t="shared" si="20"/>
        <v/>
      </c>
      <c r="G359" s="488" t="str">
        <f t="shared" si="21"/>
        <v/>
      </c>
      <c r="H359" s="765" t="str">
        <f t="shared" si="22"/>
        <v>否</v>
      </c>
      <c r="I359" s="768" t="str">
        <f t="shared" si="23"/>
        <v>款</v>
      </c>
    </row>
    <row r="360" ht="34.9" hidden="1" customHeight="1" spans="1:9">
      <c r="A360" s="766">
        <v>2041001</v>
      </c>
      <c r="B360" s="252" t="s">
        <v>145</v>
      </c>
      <c r="C360" s="735"/>
      <c r="D360" s="735">
        <v>0</v>
      </c>
      <c r="E360" s="509">
        <v>0</v>
      </c>
      <c r="F360" s="488" t="str">
        <f t="shared" si="20"/>
        <v/>
      </c>
      <c r="G360" s="488" t="str">
        <f t="shared" si="21"/>
        <v/>
      </c>
      <c r="H360" s="765" t="str">
        <f t="shared" si="22"/>
        <v>否</v>
      </c>
      <c r="I360" s="768" t="str">
        <f t="shared" si="23"/>
        <v>项</v>
      </c>
    </row>
    <row r="361" s="547" customFormat="1" ht="34.9" hidden="1" customHeight="1" spans="1:11">
      <c r="A361" s="766">
        <v>2041002</v>
      </c>
      <c r="B361" s="252" t="s">
        <v>146</v>
      </c>
      <c r="C361" s="735"/>
      <c r="D361" s="735">
        <v>0</v>
      </c>
      <c r="E361" s="509">
        <v>0</v>
      </c>
      <c r="F361" s="488" t="str">
        <f t="shared" si="20"/>
        <v/>
      </c>
      <c r="G361" s="488" t="str">
        <f t="shared" si="21"/>
        <v/>
      </c>
      <c r="H361" s="765" t="str">
        <f t="shared" si="22"/>
        <v>否</v>
      </c>
      <c r="I361" s="768" t="str">
        <f t="shared" si="23"/>
        <v>项</v>
      </c>
      <c r="J361" s="558"/>
      <c r="K361" s="558"/>
    </row>
    <row r="362" ht="34.9" hidden="1" customHeight="1" spans="1:9">
      <c r="A362" s="766">
        <v>2041006</v>
      </c>
      <c r="B362" s="252" t="s">
        <v>186</v>
      </c>
      <c r="C362" s="735"/>
      <c r="D362" s="735">
        <v>0</v>
      </c>
      <c r="E362" s="509">
        <v>0</v>
      </c>
      <c r="F362" s="488" t="str">
        <f t="shared" si="20"/>
        <v/>
      </c>
      <c r="G362" s="488" t="str">
        <f t="shared" si="21"/>
        <v/>
      </c>
      <c r="H362" s="765" t="str">
        <f t="shared" si="22"/>
        <v>否</v>
      </c>
      <c r="I362" s="768" t="str">
        <f t="shared" si="23"/>
        <v>项</v>
      </c>
    </row>
    <row r="363" ht="34.9" hidden="1" customHeight="1" spans="1:9">
      <c r="A363" s="766">
        <v>2041007</v>
      </c>
      <c r="B363" s="252" t="s">
        <v>355</v>
      </c>
      <c r="C363" s="735"/>
      <c r="D363" s="735">
        <v>0</v>
      </c>
      <c r="E363" s="509">
        <v>0</v>
      </c>
      <c r="F363" s="488" t="str">
        <f t="shared" si="20"/>
        <v/>
      </c>
      <c r="G363" s="488" t="str">
        <f t="shared" si="21"/>
        <v/>
      </c>
      <c r="H363" s="765" t="str">
        <f t="shared" si="22"/>
        <v>否</v>
      </c>
      <c r="I363" s="768" t="str">
        <f t="shared" si="23"/>
        <v>项</v>
      </c>
    </row>
    <row r="364" ht="34.9" hidden="1" customHeight="1" spans="1:9">
      <c r="A364" s="766">
        <v>2041099</v>
      </c>
      <c r="B364" s="252" t="s">
        <v>356</v>
      </c>
      <c r="C364" s="735"/>
      <c r="D364" s="735">
        <v>0</v>
      </c>
      <c r="E364" s="509">
        <v>0</v>
      </c>
      <c r="F364" s="488" t="str">
        <f t="shared" si="20"/>
        <v/>
      </c>
      <c r="G364" s="488" t="str">
        <f t="shared" si="21"/>
        <v/>
      </c>
      <c r="H364" s="765" t="str">
        <f t="shared" si="22"/>
        <v>否</v>
      </c>
      <c r="I364" s="768" t="str">
        <f t="shared" si="23"/>
        <v>项</v>
      </c>
    </row>
    <row r="365" ht="34.9" customHeight="1" spans="1:9">
      <c r="A365" s="766">
        <v>20499</v>
      </c>
      <c r="B365" s="252" t="s">
        <v>357</v>
      </c>
      <c r="C365" s="730">
        <f>SUM(C366)</f>
        <v>12</v>
      </c>
      <c r="D365" s="730">
        <f>SUM(D366)</f>
        <v>0</v>
      </c>
      <c r="E365" s="730">
        <f>SUM(E366)</f>
        <v>16</v>
      </c>
      <c r="F365" s="488">
        <f t="shared" si="20"/>
        <v>0.333333333333333</v>
      </c>
      <c r="G365" s="488" t="str">
        <f t="shared" si="21"/>
        <v/>
      </c>
      <c r="H365" s="765" t="str">
        <f t="shared" si="22"/>
        <v>是</v>
      </c>
      <c r="I365" s="768" t="str">
        <f t="shared" si="23"/>
        <v>款</v>
      </c>
    </row>
    <row r="366" ht="34.9" customHeight="1" spans="1:9">
      <c r="A366" s="766">
        <v>2049999</v>
      </c>
      <c r="B366" s="252" t="s">
        <v>358</v>
      </c>
      <c r="C366" s="735">
        <v>12</v>
      </c>
      <c r="D366" s="735">
        <v>0</v>
      </c>
      <c r="E366" s="509">
        <v>16</v>
      </c>
      <c r="F366" s="488">
        <f t="shared" si="20"/>
        <v>0.333333333333333</v>
      </c>
      <c r="G366" s="488" t="str">
        <f t="shared" si="21"/>
        <v/>
      </c>
      <c r="H366" s="765" t="str">
        <f t="shared" si="22"/>
        <v>是</v>
      </c>
      <c r="I366" s="768" t="str">
        <f t="shared" si="23"/>
        <v>项</v>
      </c>
    </row>
    <row r="367" ht="34.9" customHeight="1" spans="1:9">
      <c r="A367" s="764">
        <v>205</v>
      </c>
      <c r="B367" s="248" t="s">
        <v>90</v>
      </c>
      <c r="C367" s="361">
        <f>SUM(C368,C373,C382,C389,C395,C399,C403,C407,C413,C420)</f>
        <v>79092</v>
      </c>
      <c r="D367" s="361">
        <f>SUM(D368,D373,D382,D389,D395,D399,D403,D407,D413,D420)</f>
        <v>59509</v>
      </c>
      <c r="E367" s="361">
        <f>SUM(E368,E373,E382,E389,E395,E399,E403,E407,E413,E420)</f>
        <v>63365</v>
      </c>
      <c r="F367" s="486">
        <f t="shared" si="20"/>
        <v>-0.198844383755626</v>
      </c>
      <c r="G367" s="486">
        <f t="shared" si="21"/>
        <v>1.06479692147406</v>
      </c>
      <c r="H367" s="765" t="str">
        <f t="shared" si="22"/>
        <v>是</v>
      </c>
      <c r="I367" s="768" t="str">
        <f t="shared" si="23"/>
        <v>类</v>
      </c>
    </row>
    <row r="368" ht="34.9" customHeight="1" spans="1:9">
      <c r="A368" s="766">
        <v>20501</v>
      </c>
      <c r="B368" s="252" t="s">
        <v>359</v>
      </c>
      <c r="C368" s="730">
        <f>SUM(C369:C372)</f>
        <v>396</v>
      </c>
      <c r="D368" s="730">
        <f>SUM(D369:D372)</f>
        <v>290</v>
      </c>
      <c r="E368" s="730">
        <f>SUM(E369:E372)</f>
        <v>335</v>
      </c>
      <c r="F368" s="488">
        <f t="shared" si="20"/>
        <v>-0.154040404040404</v>
      </c>
      <c r="G368" s="488">
        <f t="shared" si="21"/>
        <v>1.1551724137931</v>
      </c>
      <c r="H368" s="765" t="str">
        <f t="shared" si="22"/>
        <v>是</v>
      </c>
      <c r="I368" s="768" t="str">
        <f t="shared" si="23"/>
        <v>款</v>
      </c>
    </row>
    <row r="369" ht="34.9" customHeight="1" spans="1:9">
      <c r="A369" s="766">
        <v>2050101</v>
      </c>
      <c r="B369" s="252" t="s">
        <v>145</v>
      </c>
      <c r="C369" s="735">
        <v>390</v>
      </c>
      <c r="D369" s="735">
        <v>249</v>
      </c>
      <c r="E369" s="509">
        <v>273</v>
      </c>
      <c r="F369" s="488">
        <f t="shared" si="20"/>
        <v>-0.3</v>
      </c>
      <c r="G369" s="488">
        <f t="shared" si="21"/>
        <v>1.09638554216867</v>
      </c>
      <c r="H369" s="765" t="str">
        <f t="shared" si="22"/>
        <v>是</v>
      </c>
      <c r="I369" s="768" t="str">
        <f t="shared" si="23"/>
        <v>项</v>
      </c>
    </row>
    <row r="370" s="547" customFormat="1" ht="34.9" hidden="1" customHeight="1" spans="1:11">
      <c r="A370" s="766">
        <v>2050102</v>
      </c>
      <c r="B370" s="252" t="s">
        <v>146</v>
      </c>
      <c r="C370" s="735"/>
      <c r="D370" s="735">
        <v>0</v>
      </c>
      <c r="E370" s="509">
        <v>0</v>
      </c>
      <c r="F370" s="488" t="str">
        <f t="shared" si="20"/>
        <v/>
      </c>
      <c r="G370" s="488" t="str">
        <f t="shared" si="21"/>
        <v/>
      </c>
      <c r="H370" s="765" t="str">
        <f t="shared" si="22"/>
        <v>否</v>
      </c>
      <c r="I370" s="768" t="str">
        <f t="shared" si="23"/>
        <v>项</v>
      </c>
      <c r="J370" s="558"/>
      <c r="K370" s="558"/>
    </row>
    <row r="371" ht="34.9" hidden="1" customHeight="1" spans="1:9">
      <c r="A371" s="766">
        <v>2050103</v>
      </c>
      <c r="B371" s="252" t="s">
        <v>147</v>
      </c>
      <c r="C371" s="735"/>
      <c r="D371" s="735">
        <v>0</v>
      </c>
      <c r="E371" s="509">
        <v>0</v>
      </c>
      <c r="F371" s="488" t="str">
        <f t="shared" si="20"/>
        <v/>
      </c>
      <c r="G371" s="488" t="str">
        <f t="shared" si="21"/>
        <v/>
      </c>
      <c r="H371" s="765" t="str">
        <f t="shared" si="22"/>
        <v>否</v>
      </c>
      <c r="I371" s="768" t="str">
        <f t="shared" si="23"/>
        <v>项</v>
      </c>
    </row>
    <row r="372" ht="34.9" customHeight="1" spans="1:9">
      <c r="A372" s="766">
        <v>2050199</v>
      </c>
      <c r="B372" s="252" t="s">
        <v>360</v>
      </c>
      <c r="C372" s="735">
        <v>6</v>
      </c>
      <c r="D372" s="735">
        <v>41</v>
      </c>
      <c r="E372" s="509">
        <v>62</v>
      </c>
      <c r="F372" s="488">
        <f t="shared" si="20"/>
        <v>9.33333333333333</v>
      </c>
      <c r="G372" s="488">
        <f t="shared" si="21"/>
        <v>1.51219512195122</v>
      </c>
      <c r="H372" s="765" t="str">
        <f t="shared" si="22"/>
        <v>是</v>
      </c>
      <c r="I372" s="768" t="str">
        <f t="shared" si="23"/>
        <v>项</v>
      </c>
    </row>
    <row r="373" ht="34.9" customHeight="1" spans="1:9">
      <c r="A373" s="766">
        <v>20502</v>
      </c>
      <c r="B373" s="252" t="s">
        <v>361</v>
      </c>
      <c r="C373" s="730">
        <f>SUM(C374:C381)</f>
        <v>74916</v>
      </c>
      <c r="D373" s="730">
        <f>SUM(D374:D381)</f>
        <v>56165</v>
      </c>
      <c r="E373" s="730">
        <f>SUM(E374:E381)</f>
        <v>61550</v>
      </c>
      <c r="F373" s="488">
        <f t="shared" si="20"/>
        <v>-0.17841315606813</v>
      </c>
      <c r="G373" s="488">
        <f t="shared" si="21"/>
        <v>1.0958782159708</v>
      </c>
      <c r="H373" s="765" t="str">
        <f t="shared" si="22"/>
        <v>是</v>
      </c>
      <c r="I373" s="768" t="str">
        <f t="shared" si="23"/>
        <v>款</v>
      </c>
    </row>
    <row r="374" ht="34.9" customHeight="1" spans="1:9">
      <c r="A374" s="766">
        <v>2050201</v>
      </c>
      <c r="B374" s="252" t="s">
        <v>362</v>
      </c>
      <c r="C374" s="735">
        <v>860</v>
      </c>
      <c r="D374" s="735">
        <v>917</v>
      </c>
      <c r="E374" s="509">
        <v>1961</v>
      </c>
      <c r="F374" s="488">
        <f t="shared" si="20"/>
        <v>1.28023255813953</v>
      </c>
      <c r="G374" s="488">
        <f t="shared" si="21"/>
        <v>2.13849509269357</v>
      </c>
      <c r="H374" s="765" t="str">
        <f t="shared" si="22"/>
        <v>是</v>
      </c>
      <c r="I374" s="768" t="str">
        <f t="shared" si="23"/>
        <v>项</v>
      </c>
    </row>
    <row r="375" s="547" customFormat="1" ht="34.9" customHeight="1" spans="1:11">
      <c r="A375" s="766">
        <v>2050202</v>
      </c>
      <c r="B375" s="252" t="s">
        <v>363</v>
      </c>
      <c r="C375" s="735">
        <v>33172</v>
      </c>
      <c r="D375" s="735">
        <v>25225</v>
      </c>
      <c r="E375" s="509">
        <v>27188</v>
      </c>
      <c r="F375" s="488">
        <f t="shared" si="20"/>
        <v>-0.180393102616665</v>
      </c>
      <c r="G375" s="488">
        <f t="shared" si="21"/>
        <v>1.07781962338949</v>
      </c>
      <c r="H375" s="765" t="str">
        <f t="shared" si="22"/>
        <v>是</v>
      </c>
      <c r="I375" s="768" t="str">
        <f t="shared" si="23"/>
        <v>项</v>
      </c>
      <c r="J375" s="558"/>
      <c r="K375" s="558"/>
    </row>
    <row r="376" s="547" customFormat="1" ht="34.9" customHeight="1" spans="1:11">
      <c r="A376" s="766">
        <v>2050203</v>
      </c>
      <c r="B376" s="252" t="s">
        <v>364</v>
      </c>
      <c r="C376" s="735">
        <v>16388</v>
      </c>
      <c r="D376" s="735">
        <v>14638</v>
      </c>
      <c r="E376" s="509">
        <v>16460</v>
      </c>
      <c r="F376" s="488">
        <f t="shared" si="20"/>
        <v>0.00439345862826457</v>
      </c>
      <c r="G376" s="488">
        <f t="shared" si="21"/>
        <v>1.1244705560869</v>
      </c>
      <c r="H376" s="765" t="str">
        <f t="shared" si="22"/>
        <v>是</v>
      </c>
      <c r="I376" s="768" t="str">
        <f t="shared" si="23"/>
        <v>项</v>
      </c>
      <c r="J376" s="558"/>
      <c r="K376" s="558"/>
    </row>
    <row r="377" s="547" customFormat="1" ht="34.9" customHeight="1" spans="1:11">
      <c r="A377" s="766">
        <v>2050204</v>
      </c>
      <c r="B377" s="252" t="s">
        <v>365</v>
      </c>
      <c r="C377" s="735">
        <v>10758</v>
      </c>
      <c r="D377" s="735">
        <v>7664</v>
      </c>
      <c r="E377" s="509">
        <v>9029</v>
      </c>
      <c r="F377" s="488">
        <f t="shared" si="20"/>
        <v>-0.160717605502882</v>
      </c>
      <c r="G377" s="488">
        <f t="shared" si="21"/>
        <v>1.17810542797495</v>
      </c>
      <c r="H377" s="765" t="str">
        <f t="shared" si="22"/>
        <v>是</v>
      </c>
      <c r="I377" s="768" t="str">
        <f t="shared" si="23"/>
        <v>项</v>
      </c>
      <c r="J377" s="558"/>
      <c r="K377" s="558"/>
    </row>
    <row r="378" s="547" customFormat="1" ht="34.9" customHeight="1" spans="1:11">
      <c r="A378" s="766">
        <v>2050205</v>
      </c>
      <c r="B378" s="252" t="s">
        <v>366</v>
      </c>
      <c r="C378" s="735">
        <v>20</v>
      </c>
      <c r="D378" s="735">
        <v>7</v>
      </c>
      <c r="E378" s="509">
        <v>7</v>
      </c>
      <c r="F378" s="488">
        <f t="shared" si="20"/>
        <v>-0.65</v>
      </c>
      <c r="G378" s="488">
        <f t="shared" si="21"/>
        <v>1</v>
      </c>
      <c r="H378" s="765" t="str">
        <f t="shared" si="22"/>
        <v>是</v>
      </c>
      <c r="I378" s="768" t="str">
        <f t="shared" si="23"/>
        <v>项</v>
      </c>
      <c r="J378" s="558"/>
      <c r="K378" s="558"/>
    </row>
    <row r="379" s="547" customFormat="1" ht="34.9" hidden="1" customHeight="1" spans="1:11">
      <c r="A379" s="766">
        <v>2050206</v>
      </c>
      <c r="B379" s="252" t="s">
        <v>367</v>
      </c>
      <c r="C379" s="735"/>
      <c r="D379" s="735"/>
      <c r="E379" s="509"/>
      <c r="F379" s="488" t="str">
        <f t="shared" si="20"/>
        <v/>
      </c>
      <c r="G379" s="488" t="str">
        <f t="shared" si="21"/>
        <v/>
      </c>
      <c r="H379" s="765" t="str">
        <f t="shared" si="22"/>
        <v>否</v>
      </c>
      <c r="I379" s="768" t="str">
        <f t="shared" si="23"/>
        <v>项</v>
      </c>
      <c r="J379" s="558"/>
      <c r="K379" s="558"/>
    </row>
    <row r="380" s="547" customFormat="1" ht="34.9" hidden="1" customHeight="1" spans="1:11">
      <c r="A380" s="766">
        <v>2050207</v>
      </c>
      <c r="B380" s="252" t="s">
        <v>368</v>
      </c>
      <c r="C380" s="735"/>
      <c r="D380" s="735"/>
      <c r="E380" s="509"/>
      <c r="F380" s="488" t="str">
        <f t="shared" si="20"/>
        <v/>
      </c>
      <c r="G380" s="488" t="str">
        <f t="shared" si="21"/>
        <v/>
      </c>
      <c r="H380" s="765" t="str">
        <f t="shared" si="22"/>
        <v>否</v>
      </c>
      <c r="I380" s="768" t="str">
        <f t="shared" si="23"/>
        <v>项</v>
      </c>
      <c r="J380" s="558"/>
      <c r="K380" s="558"/>
    </row>
    <row r="381" s="547" customFormat="1" ht="34.9" customHeight="1" spans="1:11">
      <c r="A381" s="766">
        <v>2050299</v>
      </c>
      <c r="B381" s="252" t="s">
        <v>369</v>
      </c>
      <c r="C381" s="735">
        <v>13718</v>
      </c>
      <c r="D381" s="735">
        <v>7714</v>
      </c>
      <c r="E381" s="509">
        <v>6905</v>
      </c>
      <c r="F381" s="488">
        <f t="shared" si="20"/>
        <v>-0.496646741507508</v>
      </c>
      <c r="G381" s="488">
        <f t="shared" si="21"/>
        <v>0.895125745397978</v>
      </c>
      <c r="H381" s="765" t="str">
        <f t="shared" si="22"/>
        <v>是</v>
      </c>
      <c r="I381" s="768" t="str">
        <f t="shared" si="23"/>
        <v>项</v>
      </c>
      <c r="J381" s="558"/>
      <c r="K381" s="558"/>
    </row>
    <row r="382" s="547" customFormat="1" ht="34.9" customHeight="1" spans="1:11">
      <c r="A382" s="766">
        <v>20503</v>
      </c>
      <c r="B382" s="252" t="s">
        <v>370</v>
      </c>
      <c r="C382" s="730">
        <f>SUM(C383:C388)</f>
        <v>402</v>
      </c>
      <c r="D382" s="730">
        <f>SUM(D383:D388)</f>
        <v>387</v>
      </c>
      <c r="E382" s="730">
        <f>SUM(E383:E388)</f>
        <v>334</v>
      </c>
      <c r="F382" s="488">
        <f t="shared" si="20"/>
        <v>-0.169154228855721</v>
      </c>
      <c r="G382" s="488">
        <f t="shared" si="21"/>
        <v>0.863049095607235</v>
      </c>
      <c r="H382" s="765" t="str">
        <f t="shared" si="22"/>
        <v>是</v>
      </c>
      <c r="I382" s="768" t="str">
        <f t="shared" si="23"/>
        <v>款</v>
      </c>
      <c r="J382" s="558"/>
      <c r="K382" s="558"/>
    </row>
    <row r="383" s="547" customFormat="1" ht="34.9" hidden="1" customHeight="1" spans="1:11">
      <c r="A383" s="766">
        <v>2050301</v>
      </c>
      <c r="B383" s="252" t="s">
        <v>371</v>
      </c>
      <c r="C383" s="735"/>
      <c r="D383" s="735">
        <v>0</v>
      </c>
      <c r="E383" s="509">
        <v>0</v>
      </c>
      <c r="F383" s="488" t="str">
        <f t="shared" si="20"/>
        <v/>
      </c>
      <c r="G383" s="488" t="str">
        <f t="shared" si="21"/>
        <v/>
      </c>
      <c r="H383" s="765" t="str">
        <f t="shared" si="22"/>
        <v>否</v>
      </c>
      <c r="I383" s="768" t="str">
        <f t="shared" si="23"/>
        <v>项</v>
      </c>
      <c r="J383" s="558"/>
      <c r="K383" s="558"/>
    </row>
    <row r="384" s="547" customFormat="1" ht="34.9" customHeight="1" spans="1:11">
      <c r="A384" s="766">
        <v>2050302</v>
      </c>
      <c r="B384" s="252" t="s">
        <v>372</v>
      </c>
      <c r="C384" s="735">
        <v>402</v>
      </c>
      <c r="D384" s="735">
        <v>387</v>
      </c>
      <c r="E384" s="509">
        <v>334</v>
      </c>
      <c r="F384" s="488">
        <f t="shared" si="20"/>
        <v>-0.169154228855721</v>
      </c>
      <c r="G384" s="488">
        <f t="shared" si="21"/>
        <v>0.863049095607235</v>
      </c>
      <c r="H384" s="765" t="str">
        <f t="shared" si="22"/>
        <v>是</v>
      </c>
      <c r="I384" s="768" t="str">
        <f t="shared" si="23"/>
        <v>项</v>
      </c>
      <c r="J384" s="558"/>
      <c r="K384" s="558"/>
    </row>
    <row r="385" s="547" customFormat="1" ht="34.9" hidden="1" customHeight="1" spans="1:11">
      <c r="A385" s="766">
        <v>2050303</v>
      </c>
      <c r="B385" s="252" t="s">
        <v>373</v>
      </c>
      <c r="C385" s="735"/>
      <c r="D385" s="735">
        <v>0</v>
      </c>
      <c r="E385" s="509">
        <v>0</v>
      </c>
      <c r="F385" s="488" t="str">
        <f t="shared" si="20"/>
        <v/>
      </c>
      <c r="G385" s="488" t="str">
        <f t="shared" si="21"/>
        <v/>
      </c>
      <c r="H385" s="765" t="str">
        <f t="shared" si="22"/>
        <v>否</v>
      </c>
      <c r="I385" s="768" t="str">
        <f t="shared" si="23"/>
        <v>项</v>
      </c>
      <c r="J385" s="558"/>
      <c r="K385" s="558"/>
    </row>
    <row r="386" s="547" customFormat="1" ht="34.9" hidden="1" customHeight="1" spans="1:11">
      <c r="A386" s="766">
        <v>2050304</v>
      </c>
      <c r="B386" s="252" t="s">
        <v>374</v>
      </c>
      <c r="C386" s="735"/>
      <c r="D386" s="735"/>
      <c r="E386" s="509"/>
      <c r="F386" s="488" t="str">
        <f t="shared" si="20"/>
        <v/>
      </c>
      <c r="G386" s="488" t="str">
        <f t="shared" si="21"/>
        <v/>
      </c>
      <c r="H386" s="765" t="str">
        <f t="shared" si="22"/>
        <v>否</v>
      </c>
      <c r="I386" s="768" t="str">
        <f t="shared" si="23"/>
        <v>项</v>
      </c>
      <c r="J386" s="558"/>
      <c r="K386" s="558"/>
    </row>
    <row r="387" s="547" customFormat="1" ht="34.9" hidden="1" customHeight="1" spans="1:11">
      <c r="A387" s="766">
        <v>2050305</v>
      </c>
      <c r="B387" s="252" t="s">
        <v>375</v>
      </c>
      <c r="C387" s="735"/>
      <c r="D387" s="735">
        <v>0</v>
      </c>
      <c r="E387" s="509">
        <v>0</v>
      </c>
      <c r="F387" s="488" t="str">
        <f t="shared" si="20"/>
        <v/>
      </c>
      <c r="G387" s="488" t="str">
        <f t="shared" si="21"/>
        <v/>
      </c>
      <c r="H387" s="765" t="str">
        <f t="shared" si="22"/>
        <v>否</v>
      </c>
      <c r="I387" s="768" t="str">
        <f t="shared" si="23"/>
        <v>项</v>
      </c>
      <c r="J387" s="558"/>
      <c r="K387" s="558"/>
    </row>
    <row r="388" s="547" customFormat="1" ht="34.9" hidden="1" customHeight="1" spans="1:11">
      <c r="A388" s="766">
        <v>2050399</v>
      </c>
      <c r="B388" s="252" t="s">
        <v>376</v>
      </c>
      <c r="C388" s="735">
        <v>0</v>
      </c>
      <c r="D388" s="735">
        <v>0</v>
      </c>
      <c r="E388" s="509">
        <v>0</v>
      </c>
      <c r="F388" s="488" t="str">
        <f t="shared" si="20"/>
        <v/>
      </c>
      <c r="G388" s="488" t="str">
        <f t="shared" si="21"/>
        <v/>
      </c>
      <c r="H388" s="765" t="str">
        <f t="shared" si="22"/>
        <v>否</v>
      </c>
      <c r="I388" s="768" t="str">
        <f t="shared" si="23"/>
        <v>项</v>
      </c>
      <c r="J388" s="558"/>
      <c r="K388" s="558"/>
    </row>
    <row r="389" s="547" customFormat="1" ht="34.9" hidden="1" customHeight="1" spans="1:11">
      <c r="A389" s="766">
        <v>20504</v>
      </c>
      <c r="B389" s="252" t="s">
        <v>377</v>
      </c>
      <c r="C389" s="730">
        <f>SUM(C390:C394)</f>
        <v>0</v>
      </c>
      <c r="D389" s="730">
        <f>SUM(D390:D394)</f>
        <v>0</v>
      </c>
      <c r="E389" s="730">
        <f>SUM(E390:E394)</f>
        <v>0</v>
      </c>
      <c r="F389" s="488" t="str">
        <f t="shared" ref="F389:F452" si="24">IF(C389&lt;&gt;0,E389/C389-1,"")</f>
        <v/>
      </c>
      <c r="G389" s="488" t="str">
        <f t="shared" ref="G389:G452" si="25">IF(D389&lt;&gt;0,E389/D389,"")</f>
        <v/>
      </c>
      <c r="H389" s="765" t="str">
        <f t="shared" ref="H389:H452" si="26">IF(LEN(A389)=3,"是",IF(B389&lt;&gt;"",IF(SUM(C389:E389)&lt;&gt;0,"是","否"),"是"))</f>
        <v>否</v>
      </c>
      <c r="I389" s="768" t="str">
        <f t="shared" ref="I389:I452" si="27">IF(LEN(A389)=3,"类",IF(LEN(A389)=5,"款","项"))</f>
        <v>款</v>
      </c>
      <c r="J389" s="558"/>
      <c r="K389" s="558"/>
    </row>
    <row r="390" s="547" customFormat="1" ht="34.9" hidden="1" customHeight="1" spans="1:11">
      <c r="A390" s="766">
        <v>2050401</v>
      </c>
      <c r="B390" s="252" t="s">
        <v>378</v>
      </c>
      <c r="C390" s="735"/>
      <c r="D390" s="735">
        <v>0</v>
      </c>
      <c r="E390" s="509">
        <v>0</v>
      </c>
      <c r="F390" s="488" t="str">
        <f t="shared" si="24"/>
        <v/>
      </c>
      <c r="G390" s="488" t="str">
        <f t="shared" si="25"/>
        <v/>
      </c>
      <c r="H390" s="765" t="str">
        <f t="shared" si="26"/>
        <v>否</v>
      </c>
      <c r="I390" s="768" t="str">
        <f t="shared" si="27"/>
        <v>项</v>
      </c>
      <c r="J390" s="558"/>
      <c r="K390" s="558"/>
    </row>
    <row r="391" s="547" customFormat="1" ht="34.9" hidden="1" customHeight="1" spans="1:11">
      <c r="A391" s="766">
        <v>2050402</v>
      </c>
      <c r="B391" s="252" t="s">
        <v>379</v>
      </c>
      <c r="C391" s="735"/>
      <c r="D391" s="735">
        <v>0</v>
      </c>
      <c r="E391" s="509">
        <v>0</v>
      </c>
      <c r="F391" s="488" t="str">
        <f t="shared" si="24"/>
        <v/>
      </c>
      <c r="G391" s="488" t="str">
        <f t="shared" si="25"/>
        <v/>
      </c>
      <c r="H391" s="765" t="str">
        <f t="shared" si="26"/>
        <v>否</v>
      </c>
      <c r="I391" s="768" t="str">
        <f t="shared" si="27"/>
        <v>项</v>
      </c>
      <c r="J391" s="558"/>
      <c r="K391" s="558"/>
    </row>
    <row r="392" ht="34.9" hidden="1" customHeight="1" spans="1:9">
      <c r="A392" s="766">
        <v>2050403</v>
      </c>
      <c r="B392" s="252" t="s">
        <v>380</v>
      </c>
      <c r="C392" s="735"/>
      <c r="D392" s="735">
        <v>0</v>
      </c>
      <c r="E392" s="509">
        <v>0</v>
      </c>
      <c r="F392" s="488" t="str">
        <f t="shared" si="24"/>
        <v/>
      </c>
      <c r="G392" s="488" t="str">
        <f t="shared" si="25"/>
        <v/>
      </c>
      <c r="H392" s="765" t="str">
        <f t="shared" si="26"/>
        <v>否</v>
      </c>
      <c r="I392" s="768" t="str">
        <f t="shared" si="27"/>
        <v>项</v>
      </c>
    </row>
    <row r="393" ht="34.9" hidden="1" customHeight="1" spans="1:9">
      <c r="A393" s="766">
        <v>2050404</v>
      </c>
      <c r="B393" s="252" t="s">
        <v>381</v>
      </c>
      <c r="C393" s="735"/>
      <c r="D393" s="735">
        <v>0</v>
      </c>
      <c r="E393" s="509">
        <v>0</v>
      </c>
      <c r="F393" s="488" t="str">
        <f t="shared" si="24"/>
        <v/>
      </c>
      <c r="G393" s="488" t="str">
        <f t="shared" si="25"/>
        <v/>
      </c>
      <c r="H393" s="765" t="str">
        <f t="shared" si="26"/>
        <v>否</v>
      </c>
      <c r="I393" s="768" t="str">
        <f t="shared" si="27"/>
        <v>项</v>
      </c>
    </row>
    <row r="394" ht="34.9" hidden="1" customHeight="1" spans="1:9">
      <c r="A394" s="766">
        <v>2050499</v>
      </c>
      <c r="B394" s="252" t="s">
        <v>382</v>
      </c>
      <c r="C394" s="735"/>
      <c r="D394" s="735">
        <v>0</v>
      </c>
      <c r="E394" s="509">
        <v>0</v>
      </c>
      <c r="F394" s="488" t="str">
        <f t="shared" si="24"/>
        <v/>
      </c>
      <c r="G394" s="488" t="str">
        <f t="shared" si="25"/>
        <v/>
      </c>
      <c r="H394" s="765" t="str">
        <f t="shared" si="26"/>
        <v>否</v>
      </c>
      <c r="I394" s="768" t="str">
        <f t="shared" si="27"/>
        <v>项</v>
      </c>
    </row>
    <row r="395" ht="34.9" hidden="1" customHeight="1" spans="1:9">
      <c r="A395" s="766">
        <v>20505</v>
      </c>
      <c r="B395" s="252" t="s">
        <v>383</v>
      </c>
      <c r="C395" s="730">
        <f>SUM(C396:C398)</f>
        <v>0</v>
      </c>
      <c r="D395" s="730">
        <f>SUM(D396:D398)</f>
        <v>0</v>
      </c>
      <c r="E395" s="730">
        <f>SUM(E396:E398)</f>
        <v>0</v>
      </c>
      <c r="F395" s="488" t="str">
        <f t="shared" si="24"/>
        <v/>
      </c>
      <c r="G395" s="488" t="str">
        <f t="shared" si="25"/>
        <v/>
      </c>
      <c r="H395" s="765" t="str">
        <f t="shared" si="26"/>
        <v>否</v>
      </c>
      <c r="I395" s="768" t="str">
        <f t="shared" si="27"/>
        <v>款</v>
      </c>
    </row>
    <row r="396" ht="34.9" hidden="1" customHeight="1" spans="1:9">
      <c r="A396" s="766">
        <v>2050501</v>
      </c>
      <c r="B396" s="252" t="s">
        <v>384</v>
      </c>
      <c r="C396" s="735"/>
      <c r="D396" s="735">
        <v>0</v>
      </c>
      <c r="E396" s="509">
        <v>0</v>
      </c>
      <c r="F396" s="488" t="str">
        <f t="shared" si="24"/>
        <v/>
      </c>
      <c r="G396" s="488" t="str">
        <f t="shared" si="25"/>
        <v/>
      </c>
      <c r="H396" s="765" t="str">
        <f t="shared" si="26"/>
        <v>否</v>
      </c>
      <c r="I396" s="768" t="str">
        <f t="shared" si="27"/>
        <v>项</v>
      </c>
    </row>
    <row r="397" ht="34.9" hidden="1" customHeight="1" spans="1:9">
      <c r="A397" s="766">
        <v>2050502</v>
      </c>
      <c r="B397" s="252" t="s">
        <v>385</v>
      </c>
      <c r="C397" s="735"/>
      <c r="D397" s="735">
        <v>0</v>
      </c>
      <c r="E397" s="509">
        <v>0</v>
      </c>
      <c r="F397" s="488" t="str">
        <f t="shared" si="24"/>
        <v/>
      </c>
      <c r="G397" s="488" t="str">
        <f t="shared" si="25"/>
        <v/>
      </c>
      <c r="H397" s="765" t="str">
        <f t="shared" si="26"/>
        <v>否</v>
      </c>
      <c r="I397" s="768" t="str">
        <f t="shared" si="27"/>
        <v>项</v>
      </c>
    </row>
    <row r="398" ht="34.9" hidden="1" customHeight="1" spans="1:9">
      <c r="A398" s="766">
        <v>2050599</v>
      </c>
      <c r="B398" s="252" t="s">
        <v>386</v>
      </c>
      <c r="C398" s="735"/>
      <c r="D398" s="735">
        <v>0</v>
      </c>
      <c r="E398" s="509">
        <v>0</v>
      </c>
      <c r="F398" s="488" t="str">
        <f t="shared" si="24"/>
        <v/>
      </c>
      <c r="G398" s="488" t="str">
        <f t="shared" si="25"/>
        <v/>
      </c>
      <c r="H398" s="765" t="str">
        <f t="shared" si="26"/>
        <v>否</v>
      </c>
      <c r="I398" s="768" t="str">
        <f t="shared" si="27"/>
        <v>项</v>
      </c>
    </row>
    <row r="399" ht="34.9" hidden="1" customHeight="1" spans="1:9">
      <c r="A399" s="766">
        <v>20506</v>
      </c>
      <c r="B399" s="252" t="s">
        <v>387</v>
      </c>
      <c r="C399" s="730">
        <f>SUM(C400:C402)</f>
        <v>0</v>
      </c>
      <c r="D399" s="730">
        <f>SUM(D400:D402)</f>
        <v>0</v>
      </c>
      <c r="E399" s="730">
        <f>SUM(E400:E402)</f>
        <v>0</v>
      </c>
      <c r="F399" s="488" t="str">
        <f t="shared" si="24"/>
        <v/>
      </c>
      <c r="G399" s="488" t="str">
        <f t="shared" si="25"/>
        <v/>
      </c>
      <c r="H399" s="765" t="str">
        <f t="shared" si="26"/>
        <v>否</v>
      </c>
      <c r="I399" s="768" t="str">
        <f t="shared" si="27"/>
        <v>款</v>
      </c>
    </row>
    <row r="400" ht="34.9" hidden="1" customHeight="1" spans="1:9">
      <c r="A400" s="766">
        <v>2050601</v>
      </c>
      <c r="B400" s="252" t="s">
        <v>388</v>
      </c>
      <c r="C400" s="735"/>
      <c r="D400" s="735">
        <v>0</v>
      </c>
      <c r="E400" s="509">
        <v>0</v>
      </c>
      <c r="F400" s="488" t="str">
        <f t="shared" si="24"/>
        <v/>
      </c>
      <c r="G400" s="488" t="str">
        <f t="shared" si="25"/>
        <v/>
      </c>
      <c r="H400" s="765" t="str">
        <f t="shared" si="26"/>
        <v>否</v>
      </c>
      <c r="I400" s="768" t="str">
        <f t="shared" si="27"/>
        <v>项</v>
      </c>
    </row>
    <row r="401" ht="34.9" hidden="1" customHeight="1" spans="1:9">
      <c r="A401" s="766">
        <v>2050602</v>
      </c>
      <c r="B401" s="252" t="s">
        <v>389</v>
      </c>
      <c r="C401" s="735"/>
      <c r="D401" s="735">
        <v>0</v>
      </c>
      <c r="E401" s="509">
        <v>0</v>
      </c>
      <c r="F401" s="488" t="str">
        <f t="shared" si="24"/>
        <v/>
      </c>
      <c r="G401" s="488" t="str">
        <f t="shared" si="25"/>
        <v/>
      </c>
      <c r="H401" s="765" t="str">
        <f t="shared" si="26"/>
        <v>否</v>
      </c>
      <c r="I401" s="768" t="str">
        <f t="shared" si="27"/>
        <v>项</v>
      </c>
    </row>
    <row r="402" ht="34.9" hidden="1" customHeight="1" spans="1:9">
      <c r="A402" s="766">
        <v>2050699</v>
      </c>
      <c r="B402" s="252" t="s">
        <v>390</v>
      </c>
      <c r="C402" s="735"/>
      <c r="D402" s="735">
        <v>0</v>
      </c>
      <c r="E402" s="509">
        <v>0</v>
      </c>
      <c r="F402" s="488" t="str">
        <f t="shared" si="24"/>
        <v/>
      </c>
      <c r="G402" s="488" t="str">
        <f t="shared" si="25"/>
        <v/>
      </c>
      <c r="H402" s="765" t="str">
        <f t="shared" si="26"/>
        <v>否</v>
      </c>
      <c r="I402" s="768" t="str">
        <f t="shared" si="27"/>
        <v>项</v>
      </c>
    </row>
    <row r="403" ht="34.9" customHeight="1" spans="1:9">
      <c r="A403" s="766">
        <v>20507</v>
      </c>
      <c r="B403" s="252" t="s">
        <v>391</v>
      </c>
      <c r="C403" s="730">
        <f>SUM(C404:C406)</f>
        <v>12</v>
      </c>
      <c r="D403" s="730">
        <f>SUM(D404:D406)</f>
        <v>240</v>
      </c>
      <c r="E403" s="730">
        <f>SUM(E404:E406)</f>
        <v>251</v>
      </c>
      <c r="F403" s="488">
        <f t="shared" si="24"/>
        <v>19.9166666666667</v>
      </c>
      <c r="G403" s="488">
        <f t="shared" si="25"/>
        <v>1.04583333333333</v>
      </c>
      <c r="H403" s="765" t="str">
        <f t="shared" si="26"/>
        <v>是</v>
      </c>
      <c r="I403" s="768" t="str">
        <f t="shared" si="27"/>
        <v>款</v>
      </c>
    </row>
    <row r="404" ht="34.9" customHeight="1" spans="1:9">
      <c r="A404" s="770">
        <v>2050701</v>
      </c>
      <c r="B404" s="252" t="s">
        <v>392</v>
      </c>
      <c r="C404" s="735">
        <v>12</v>
      </c>
      <c r="D404" s="735">
        <v>240</v>
      </c>
      <c r="E404" s="509">
        <v>251</v>
      </c>
      <c r="F404" s="488">
        <f t="shared" si="24"/>
        <v>19.9166666666667</v>
      </c>
      <c r="G404" s="488">
        <f t="shared" si="25"/>
        <v>1.04583333333333</v>
      </c>
      <c r="H404" s="765" t="str">
        <f t="shared" si="26"/>
        <v>是</v>
      </c>
      <c r="I404" s="768" t="str">
        <f t="shared" si="27"/>
        <v>项</v>
      </c>
    </row>
    <row r="405" ht="34.9" hidden="1" customHeight="1" spans="1:9">
      <c r="A405" s="766">
        <v>2050702</v>
      </c>
      <c r="B405" s="252" t="s">
        <v>393</v>
      </c>
      <c r="C405" s="735"/>
      <c r="D405" s="735">
        <v>0</v>
      </c>
      <c r="E405" s="509">
        <v>0</v>
      </c>
      <c r="F405" s="488" t="str">
        <f t="shared" si="24"/>
        <v/>
      </c>
      <c r="G405" s="488" t="str">
        <f t="shared" si="25"/>
        <v/>
      </c>
      <c r="H405" s="765" t="str">
        <f t="shared" si="26"/>
        <v>否</v>
      </c>
      <c r="I405" s="768" t="str">
        <f t="shared" si="27"/>
        <v>项</v>
      </c>
    </row>
    <row r="406" ht="34.9" hidden="1" customHeight="1" spans="1:9">
      <c r="A406" s="766">
        <v>2050799</v>
      </c>
      <c r="B406" s="252" t="s">
        <v>394</v>
      </c>
      <c r="C406" s="735"/>
      <c r="D406" s="735">
        <v>0</v>
      </c>
      <c r="E406" s="509">
        <v>0</v>
      </c>
      <c r="F406" s="488" t="str">
        <f t="shared" si="24"/>
        <v/>
      </c>
      <c r="G406" s="488" t="str">
        <f t="shared" si="25"/>
        <v/>
      </c>
      <c r="H406" s="765" t="str">
        <f t="shared" si="26"/>
        <v>否</v>
      </c>
      <c r="I406" s="768" t="str">
        <f t="shared" si="27"/>
        <v>项</v>
      </c>
    </row>
    <row r="407" ht="34.9" customHeight="1" spans="1:9">
      <c r="A407" s="770">
        <v>20508</v>
      </c>
      <c r="B407" s="252" t="s">
        <v>395</v>
      </c>
      <c r="C407" s="730">
        <f>SUM(C408:C412)</f>
        <v>310</v>
      </c>
      <c r="D407" s="730">
        <f>SUM(D408:D412)</f>
        <v>227</v>
      </c>
      <c r="E407" s="730">
        <f>SUM(E408:E412)</f>
        <v>233</v>
      </c>
      <c r="F407" s="488">
        <f t="shared" si="24"/>
        <v>-0.248387096774194</v>
      </c>
      <c r="G407" s="488">
        <f t="shared" si="25"/>
        <v>1.02643171806167</v>
      </c>
      <c r="H407" s="765" t="str">
        <f t="shared" si="26"/>
        <v>是</v>
      </c>
      <c r="I407" s="768" t="str">
        <f t="shared" si="27"/>
        <v>款</v>
      </c>
    </row>
    <row r="408" ht="34.9" hidden="1" customHeight="1" spans="1:9">
      <c r="A408" s="766">
        <v>2050801</v>
      </c>
      <c r="B408" s="252" t="s">
        <v>396</v>
      </c>
      <c r="C408" s="735">
        <v>0</v>
      </c>
      <c r="D408" s="735">
        <v>0</v>
      </c>
      <c r="E408" s="509">
        <v>0</v>
      </c>
      <c r="F408" s="488" t="str">
        <f t="shared" si="24"/>
        <v/>
      </c>
      <c r="G408" s="488" t="str">
        <f t="shared" si="25"/>
        <v/>
      </c>
      <c r="H408" s="765" t="str">
        <f t="shared" si="26"/>
        <v>否</v>
      </c>
      <c r="I408" s="768" t="str">
        <f t="shared" si="27"/>
        <v>项</v>
      </c>
    </row>
    <row r="409" ht="34.9" customHeight="1" spans="1:9">
      <c r="A409" s="766">
        <v>2050802</v>
      </c>
      <c r="B409" s="252" t="s">
        <v>397</v>
      </c>
      <c r="C409" s="735">
        <v>310</v>
      </c>
      <c r="D409" s="735">
        <v>227</v>
      </c>
      <c r="E409" s="509">
        <v>233</v>
      </c>
      <c r="F409" s="488">
        <f t="shared" si="24"/>
        <v>-0.248387096774194</v>
      </c>
      <c r="G409" s="488">
        <f t="shared" si="25"/>
        <v>1.02643171806167</v>
      </c>
      <c r="H409" s="765" t="str">
        <f t="shared" si="26"/>
        <v>是</v>
      </c>
      <c r="I409" s="768" t="str">
        <f t="shared" si="27"/>
        <v>项</v>
      </c>
    </row>
    <row r="410" ht="34.9" hidden="1" customHeight="1" spans="1:9">
      <c r="A410" s="766">
        <v>2050803</v>
      </c>
      <c r="B410" s="252" t="s">
        <v>398</v>
      </c>
      <c r="C410" s="735"/>
      <c r="D410" s="735">
        <v>0</v>
      </c>
      <c r="E410" s="509">
        <v>0</v>
      </c>
      <c r="F410" s="488" t="str">
        <f t="shared" si="24"/>
        <v/>
      </c>
      <c r="G410" s="488" t="str">
        <f t="shared" si="25"/>
        <v/>
      </c>
      <c r="H410" s="765" t="str">
        <f t="shared" si="26"/>
        <v>否</v>
      </c>
      <c r="I410" s="768" t="str">
        <f t="shared" si="27"/>
        <v>项</v>
      </c>
    </row>
    <row r="411" ht="34.9" hidden="1" customHeight="1" spans="1:9">
      <c r="A411" s="766">
        <v>2050804</v>
      </c>
      <c r="B411" s="252" t="s">
        <v>399</v>
      </c>
      <c r="C411" s="735"/>
      <c r="D411" s="735">
        <v>0</v>
      </c>
      <c r="E411" s="509">
        <v>0</v>
      </c>
      <c r="F411" s="488" t="str">
        <f t="shared" si="24"/>
        <v/>
      </c>
      <c r="G411" s="488" t="str">
        <f t="shared" si="25"/>
        <v/>
      </c>
      <c r="H411" s="765" t="str">
        <f t="shared" si="26"/>
        <v>否</v>
      </c>
      <c r="I411" s="768" t="str">
        <f t="shared" si="27"/>
        <v>项</v>
      </c>
    </row>
    <row r="412" ht="34.9" hidden="1" customHeight="1" spans="1:9">
      <c r="A412" s="766">
        <v>2050899</v>
      </c>
      <c r="B412" s="252" t="s">
        <v>400</v>
      </c>
      <c r="C412" s="735"/>
      <c r="D412" s="735">
        <v>0</v>
      </c>
      <c r="E412" s="509">
        <v>0</v>
      </c>
      <c r="F412" s="488" t="str">
        <f t="shared" si="24"/>
        <v/>
      </c>
      <c r="G412" s="488" t="str">
        <f t="shared" si="25"/>
        <v/>
      </c>
      <c r="H412" s="765" t="str">
        <f t="shared" si="26"/>
        <v>否</v>
      </c>
      <c r="I412" s="768" t="str">
        <f t="shared" si="27"/>
        <v>项</v>
      </c>
    </row>
    <row r="413" ht="34.9" customHeight="1" spans="1:9">
      <c r="A413" s="766">
        <v>20509</v>
      </c>
      <c r="B413" s="252" t="s">
        <v>401</v>
      </c>
      <c r="C413" s="730">
        <f>SUM(C414:C419)</f>
        <v>2963</v>
      </c>
      <c r="D413" s="730">
        <f>SUM(D414:D419)</f>
        <v>2169</v>
      </c>
      <c r="E413" s="730">
        <f>SUM(E414:E419)</f>
        <v>606</v>
      </c>
      <c r="F413" s="488">
        <f t="shared" si="24"/>
        <v>-0.795477556530543</v>
      </c>
      <c r="G413" s="488">
        <f t="shared" si="25"/>
        <v>0.27939142461964</v>
      </c>
      <c r="H413" s="765" t="str">
        <f t="shared" si="26"/>
        <v>是</v>
      </c>
      <c r="I413" s="768" t="str">
        <f t="shared" si="27"/>
        <v>款</v>
      </c>
    </row>
    <row r="414" ht="34.9" hidden="1" customHeight="1" spans="1:9">
      <c r="A414" s="766">
        <v>2050901</v>
      </c>
      <c r="B414" s="252" t="s">
        <v>402</v>
      </c>
      <c r="C414" s="735">
        <v>0</v>
      </c>
      <c r="D414" s="735">
        <v>0</v>
      </c>
      <c r="E414" s="509">
        <v>0</v>
      </c>
      <c r="F414" s="488" t="str">
        <f t="shared" si="24"/>
        <v/>
      </c>
      <c r="G414" s="488" t="str">
        <f t="shared" si="25"/>
        <v/>
      </c>
      <c r="H414" s="765" t="str">
        <f t="shared" si="26"/>
        <v>否</v>
      </c>
      <c r="I414" s="768" t="str">
        <f t="shared" si="27"/>
        <v>项</v>
      </c>
    </row>
    <row r="415" ht="34.9" hidden="1" customHeight="1" spans="1:9">
      <c r="A415" s="766">
        <v>2050902</v>
      </c>
      <c r="B415" s="252" t="s">
        <v>403</v>
      </c>
      <c r="C415" s="735">
        <v>0</v>
      </c>
      <c r="D415" s="735">
        <v>0</v>
      </c>
      <c r="E415" s="509">
        <v>0</v>
      </c>
      <c r="F415" s="488" t="str">
        <f t="shared" si="24"/>
        <v/>
      </c>
      <c r="G415" s="488" t="str">
        <f t="shared" si="25"/>
        <v/>
      </c>
      <c r="H415" s="765" t="str">
        <f t="shared" si="26"/>
        <v>否</v>
      </c>
      <c r="I415" s="768" t="str">
        <f t="shared" si="27"/>
        <v>项</v>
      </c>
    </row>
    <row r="416" ht="34.9" hidden="1" customHeight="1" spans="1:9">
      <c r="A416" s="766">
        <v>2050903</v>
      </c>
      <c r="B416" s="252" t="s">
        <v>404</v>
      </c>
      <c r="C416" s="735"/>
      <c r="D416" s="735">
        <v>0</v>
      </c>
      <c r="E416" s="509">
        <v>0</v>
      </c>
      <c r="F416" s="488" t="str">
        <f t="shared" si="24"/>
        <v/>
      </c>
      <c r="G416" s="488" t="str">
        <f t="shared" si="25"/>
        <v/>
      </c>
      <c r="H416" s="765" t="str">
        <f t="shared" si="26"/>
        <v>否</v>
      </c>
      <c r="I416" s="768" t="str">
        <f t="shared" si="27"/>
        <v>项</v>
      </c>
    </row>
    <row r="417" ht="34.9" hidden="1" customHeight="1" spans="1:9">
      <c r="A417" s="766">
        <v>2050904</v>
      </c>
      <c r="B417" s="252" t="s">
        <v>405</v>
      </c>
      <c r="C417" s="735"/>
      <c r="D417" s="735">
        <v>0</v>
      </c>
      <c r="E417" s="509">
        <v>0</v>
      </c>
      <c r="F417" s="488" t="str">
        <f t="shared" si="24"/>
        <v/>
      </c>
      <c r="G417" s="488" t="str">
        <f t="shared" si="25"/>
        <v/>
      </c>
      <c r="H417" s="765" t="str">
        <f t="shared" si="26"/>
        <v>否</v>
      </c>
      <c r="I417" s="768" t="str">
        <f t="shared" si="27"/>
        <v>项</v>
      </c>
    </row>
    <row r="418" ht="34.9" hidden="1" customHeight="1" spans="1:9">
      <c r="A418" s="766">
        <v>2050905</v>
      </c>
      <c r="B418" s="252" t="s">
        <v>406</v>
      </c>
      <c r="C418" s="735"/>
      <c r="D418" s="735">
        <v>0</v>
      </c>
      <c r="E418" s="509">
        <v>0</v>
      </c>
      <c r="F418" s="488" t="str">
        <f t="shared" si="24"/>
        <v/>
      </c>
      <c r="G418" s="488" t="str">
        <f t="shared" si="25"/>
        <v/>
      </c>
      <c r="H418" s="765" t="str">
        <f t="shared" si="26"/>
        <v>否</v>
      </c>
      <c r="I418" s="768" t="str">
        <f t="shared" si="27"/>
        <v>项</v>
      </c>
    </row>
    <row r="419" ht="34.9" customHeight="1" spans="1:9">
      <c r="A419" s="766">
        <v>2050999</v>
      </c>
      <c r="B419" s="252" t="s">
        <v>407</v>
      </c>
      <c r="C419" s="735">
        <v>2963</v>
      </c>
      <c r="D419" s="735">
        <v>2169</v>
      </c>
      <c r="E419" s="509">
        <v>606</v>
      </c>
      <c r="F419" s="488">
        <f t="shared" si="24"/>
        <v>-0.795477556530543</v>
      </c>
      <c r="G419" s="488">
        <f t="shared" si="25"/>
        <v>0.27939142461964</v>
      </c>
      <c r="H419" s="765" t="str">
        <f t="shared" si="26"/>
        <v>是</v>
      </c>
      <c r="I419" s="768" t="str">
        <f t="shared" si="27"/>
        <v>项</v>
      </c>
    </row>
    <row r="420" ht="34.9" customHeight="1" spans="1:9">
      <c r="A420" s="766">
        <v>20599</v>
      </c>
      <c r="B420" s="252" t="s">
        <v>408</v>
      </c>
      <c r="C420" s="730">
        <f>C421</f>
        <v>93</v>
      </c>
      <c r="D420" s="730">
        <f>D421</f>
        <v>31</v>
      </c>
      <c r="E420" s="730">
        <f>E421</f>
        <v>56</v>
      </c>
      <c r="F420" s="488">
        <f t="shared" si="24"/>
        <v>-0.397849462365591</v>
      </c>
      <c r="G420" s="488">
        <f t="shared" si="25"/>
        <v>1.80645161290323</v>
      </c>
      <c r="H420" s="765" t="str">
        <f t="shared" si="26"/>
        <v>是</v>
      </c>
      <c r="I420" s="768" t="str">
        <f t="shared" si="27"/>
        <v>款</v>
      </c>
    </row>
    <row r="421" ht="34.9" customHeight="1" spans="1:9">
      <c r="A421" s="766">
        <v>2059999</v>
      </c>
      <c r="B421" s="252" t="s">
        <v>409</v>
      </c>
      <c r="C421" s="735">
        <v>93</v>
      </c>
      <c r="D421" s="735">
        <v>31</v>
      </c>
      <c r="E421" s="509">
        <v>56</v>
      </c>
      <c r="F421" s="488">
        <f t="shared" si="24"/>
        <v>-0.397849462365591</v>
      </c>
      <c r="G421" s="488">
        <f t="shared" si="25"/>
        <v>1.80645161290323</v>
      </c>
      <c r="H421" s="765" t="str">
        <f t="shared" si="26"/>
        <v>是</v>
      </c>
      <c r="I421" s="768" t="str">
        <f t="shared" si="27"/>
        <v>项</v>
      </c>
    </row>
    <row r="422" ht="34.9" customHeight="1" spans="1:9">
      <c r="A422" s="764">
        <v>206</v>
      </c>
      <c r="B422" s="248" t="s">
        <v>92</v>
      </c>
      <c r="C422" s="361">
        <f>SUM(C423,C428,C437,C443,C449,C454,C459,C466,C470,C474)</f>
        <v>1323</v>
      </c>
      <c r="D422" s="361">
        <f>SUM(D423,D428,D437,D443,D449,D454,D459,D466,D470,D474)</f>
        <v>999</v>
      </c>
      <c r="E422" s="361">
        <f>SUM(E423,E428,E437,E443,E449,E454,E459,E466,E470,E474)</f>
        <v>807</v>
      </c>
      <c r="F422" s="486">
        <f t="shared" si="24"/>
        <v>-0.390022675736961</v>
      </c>
      <c r="G422" s="486">
        <f t="shared" si="25"/>
        <v>0.807807807807808</v>
      </c>
      <c r="H422" s="765" t="str">
        <f t="shared" si="26"/>
        <v>是</v>
      </c>
      <c r="I422" s="768" t="str">
        <f t="shared" si="27"/>
        <v>类</v>
      </c>
    </row>
    <row r="423" ht="34.9" customHeight="1" spans="1:9">
      <c r="A423" s="766">
        <v>20601</v>
      </c>
      <c r="B423" s="252" t="s">
        <v>410</v>
      </c>
      <c r="C423" s="730">
        <f>SUM(C424:C427)</f>
        <v>950</v>
      </c>
      <c r="D423" s="730">
        <f>SUM(D424:D427)</f>
        <v>670</v>
      </c>
      <c r="E423" s="730">
        <f>SUM(E424:E427)</f>
        <v>618</v>
      </c>
      <c r="F423" s="488">
        <f t="shared" si="24"/>
        <v>-0.349473684210526</v>
      </c>
      <c r="G423" s="488">
        <f t="shared" si="25"/>
        <v>0.922388059701493</v>
      </c>
      <c r="H423" s="765" t="str">
        <f t="shared" si="26"/>
        <v>是</v>
      </c>
      <c r="I423" s="768" t="str">
        <f t="shared" si="27"/>
        <v>款</v>
      </c>
    </row>
    <row r="424" ht="34.9" customHeight="1" spans="1:9">
      <c r="A424" s="766">
        <v>2060101</v>
      </c>
      <c r="B424" s="252" t="s">
        <v>145</v>
      </c>
      <c r="C424" s="735">
        <v>578</v>
      </c>
      <c r="D424" s="735">
        <v>443</v>
      </c>
      <c r="E424" s="509">
        <v>369</v>
      </c>
      <c r="F424" s="488">
        <f t="shared" si="24"/>
        <v>-0.36159169550173</v>
      </c>
      <c r="G424" s="488">
        <f t="shared" si="25"/>
        <v>0.832957110609481</v>
      </c>
      <c r="H424" s="765" t="str">
        <f t="shared" si="26"/>
        <v>是</v>
      </c>
      <c r="I424" s="768" t="str">
        <f t="shared" si="27"/>
        <v>项</v>
      </c>
    </row>
    <row r="425" s="547" customFormat="1" ht="34.9" hidden="1" customHeight="1" spans="1:11">
      <c r="A425" s="766">
        <v>2060102</v>
      </c>
      <c r="B425" s="252" t="s">
        <v>146</v>
      </c>
      <c r="C425" s="735"/>
      <c r="D425" s="735">
        <v>0</v>
      </c>
      <c r="E425" s="509">
        <v>0</v>
      </c>
      <c r="F425" s="488" t="str">
        <f t="shared" si="24"/>
        <v/>
      </c>
      <c r="G425" s="488" t="str">
        <f t="shared" si="25"/>
        <v/>
      </c>
      <c r="H425" s="765" t="str">
        <f t="shared" si="26"/>
        <v>否</v>
      </c>
      <c r="I425" s="768" t="str">
        <f t="shared" si="27"/>
        <v>项</v>
      </c>
      <c r="J425" s="558"/>
      <c r="K425" s="558"/>
    </row>
    <row r="426" s="547" customFormat="1" ht="34.9" customHeight="1" spans="1:11">
      <c r="A426" s="766">
        <v>2060103</v>
      </c>
      <c r="B426" s="252" t="s">
        <v>147</v>
      </c>
      <c r="C426" s="735">
        <v>299</v>
      </c>
      <c r="D426" s="735">
        <v>203</v>
      </c>
      <c r="E426" s="509">
        <v>231</v>
      </c>
      <c r="F426" s="488">
        <f t="shared" si="24"/>
        <v>-0.22742474916388</v>
      </c>
      <c r="G426" s="488">
        <f t="shared" si="25"/>
        <v>1.13793103448276</v>
      </c>
      <c r="H426" s="765" t="str">
        <f t="shared" si="26"/>
        <v>是</v>
      </c>
      <c r="I426" s="768" t="str">
        <f t="shared" si="27"/>
        <v>项</v>
      </c>
      <c r="J426" s="558"/>
      <c r="K426" s="558"/>
    </row>
    <row r="427" s="547" customFormat="1" ht="34.9" customHeight="1" spans="1:11">
      <c r="A427" s="766">
        <v>2060199</v>
      </c>
      <c r="B427" s="252" t="s">
        <v>411</v>
      </c>
      <c r="C427" s="735">
        <v>73</v>
      </c>
      <c r="D427" s="735">
        <v>24</v>
      </c>
      <c r="E427" s="509">
        <v>18</v>
      </c>
      <c r="F427" s="488">
        <f t="shared" si="24"/>
        <v>-0.753424657534247</v>
      </c>
      <c r="G427" s="488">
        <f t="shared" si="25"/>
        <v>0.75</v>
      </c>
      <c r="H427" s="765" t="str">
        <f t="shared" si="26"/>
        <v>是</v>
      </c>
      <c r="I427" s="768" t="str">
        <f t="shared" si="27"/>
        <v>项</v>
      </c>
      <c r="J427" s="558"/>
      <c r="K427" s="558"/>
    </row>
    <row r="428" s="547" customFormat="1" ht="34.9" hidden="1" customHeight="1" spans="1:11">
      <c r="A428" s="766">
        <v>20602</v>
      </c>
      <c r="B428" s="252" t="s">
        <v>412</v>
      </c>
      <c r="C428" s="730">
        <f>SUM(C429:C436)</f>
        <v>0</v>
      </c>
      <c r="D428" s="730">
        <f>SUM(D429:D436)</f>
        <v>0</v>
      </c>
      <c r="E428" s="730">
        <f>SUM(E429:E436)</f>
        <v>0</v>
      </c>
      <c r="F428" s="488" t="str">
        <f t="shared" si="24"/>
        <v/>
      </c>
      <c r="G428" s="488" t="str">
        <f t="shared" si="25"/>
        <v/>
      </c>
      <c r="H428" s="765" t="str">
        <f t="shared" si="26"/>
        <v>否</v>
      </c>
      <c r="I428" s="768" t="str">
        <f t="shared" si="27"/>
        <v>款</v>
      </c>
      <c r="J428" s="558"/>
      <c r="K428" s="558"/>
    </row>
    <row r="429" ht="34.9" hidden="1" customHeight="1" spans="1:9">
      <c r="A429" s="766">
        <v>2060201</v>
      </c>
      <c r="B429" s="252" t="s">
        <v>413</v>
      </c>
      <c r="C429" s="735"/>
      <c r="D429" s="735">
        <v>0</v>
      </c>
      <c r="E429" s="509">
        <v>0</v>
      </c>
      <c r="F429" s="488" t="str">
        <f t="shared" si="24"/>
        <v/>
      </c>
      <c r="G429" s="488" t="str">
        <f t="shared" si="25"/>
        <v/>
      </c>
      <c r="H429" s="765" t="str">
        <f t="shared" si="26"/>
        <v>否</v>
      </c>
      <c r="I429" s="768" t="str">
        <f t="shared" si="27"/>
        <v>项</v>
      </c>
    </row>
    <row r="430" ht="34.9" hidden="1" customHeight="1" spans="1:9">
      <c r="A430" s="766">
        <v>2060202</v>
      </c>
      <c r="B430" s="252" t="s">
        <v>414</v>
      </c>
      <c r="C430" s="735"/>
      <c r="D430" s="735"/>
      <c r="E430" s="509"/>
      <c r="F430" s="488" t="str">
        <f t="shared" si="24"/>
        <v/>
      </c>
      <c r="G430" s="488" t="str">
        <f t="shared" si="25"/>
        <v/>
      </c>
      <c r="H430" s="765" t="str">
        <f t="shared" si="26"/>
        <v>否</v>
      </c>
      <c r="I430" s="768" t="str">
        <f t="shared" si="27"/>
        <v>项</v>
      </c>
    </row>
    <row r="431" ht="34.9" hidden="1" customHeight="1" spans="1:9">
      <c r="A431" s="766">
        <v>2060203</v>
      </c>
      <c r="B431" s="252" t="s">
        <v>415</v>
      </c>
      <c r="C431" s="735"/>
      <c r="D431" s="735">
        <v>0</v>
      </c>
      <c r="E431" s="509">
        <v>0</v>
      </c>
      <c r="F431" s="488" t="str">
        <f t="shared" si="24"/>
        <v/>
      </c>
      <c r="G431" s="488" t="str">
        <f t="shared" si="25"/>
        <v/>
      </c>
      <c r="H431" s="765" t="str">
        <f t="shared" si="26"/>
        <v>否</v>
      </c>
      <c r="I431" s="768" t="str">
        <f t="shared" si="27"/>
        <v>项</v>
      </c>
    </row>
    <row r="432" ht="34.9" hidden="1" customHeight="1" spans="1:9">
      <c r="A432" s="766">
        <v>2060204</v>
      </c>
      <c r="B432" s="252" t="s">
        <v>416</v>
      </c>
      <c r="C432" s="735"/>
      <c r="D432" s="735">
        <v>0</v>
      </c>
      <c r="E432" s="509">
        <v>0</v>
      </c>
      <c r="F432" s="488" t="str">
        <f t="shared" si="24"/>
        <v/>
      </c>
      <c r="G432" s="488" t="str">
        <f t="shared" si="25"/>
        <v/>
      </c>
      <c r="H432" s="765" t="str">
        <f t="shared" si="26"/>
        <v>否</v>
      </c>
      <c r="I432" s="768" t="str">
        <f t="shared" si="27"/>
        <v>项</v>
      </c>
    </row>
    <row r="433" ht="34.9" hidden="1" customHeight="1" spans="1:9">
      <c r="A433" s="766">
        <v>2060205</v>
      </c>
      <c r="B433" s="252" t="s">
        <v>417</v>
      </c>
      <c r="C433" s="735"/>
      <c r="D433" s="735">
        <v>0</v>
      </c>
      <c r="E433" s="509">
        <v>0</v>
      </c>
      <c r="F433" s="488" t="str">
        <f t="shared" si="24"/>
        <v/>
      </c>
      <c r="G433" s="488" t="str">
        <f t="shared" si="25"/>
        <v/>
      </c>
      <c r="H433" s="765" t="str">
        <f t="shared" si="26"/>
        <v>否</v>
      </c>
      <c r="I433" s="768" t="str">
        <f t="shared" si="27"/>
        <v>项</v>
      </c>
    </row>
    <row r="434" ht="34.9" hidden="1" customHeight="1" spans="1:9">
      <c r="A434" s="766">
        <v>2060206</v>
      </c>
      <c r="B434" s="252" t="s">
        <v>418</v>
      </c>
      <c r="C434" s="735"/>
      <c r="D434" s="735">
        <v>0</v>
      </c>
      <c r="E434" s="509">
        <v>0</v>
      </c>
      <c r="F434" s="488" t="str">
        <f t="shared" si="24"/>
        <v/>
      </c>
      <c r="G434" s="488" t="str">
        <f t="shared" si="25"/>
        <v/>
      </c>
      <c r="H434" s="765" t="str">
        <f t="shared" si="26"/>
        <v>否</v>
      </c>
      <c r="I434" s="768" t="str">
        <f t="shared" si="27"/>
        <v>项</v>
      </c>
    </row>
    <row r="435" ht="34.9" hidden="1" customHeight="1" spans="1:9">
      <c r="A435" s="766">
        <v>2060207</v>
      </c>
      <c r="B435" s="252" t="s">
        <v>419</v>
      </c>
      <c r="C435" s="735"/>
      <c r="D435" s="735">
        <v>0</v>
      </c>
      <c r="E435" s="509">
        <v>0</v>
      </c>
      <c r="F435" s="488" t="str">
        <f t="shared" si="24"/>
        <v/>
      </c>
      <c r="G435" s="488" t="str">
        <f t="shared" si="25"/>
        <v/>
      </c>
      <c r="H435" s="765" t="str">
        <f t="shared" si="26"/>
        <v>否</v>
      </c>
      <c r="I435" s="768" t="str">
        <f t="shared" si="27"/>
        <v>项</v>
      </c>
    </row>
    <row r="436" ht="34.9" hidden="1" customHeight="1" spans="1:9">
      <c r="A436" s="766">
        <v>2060299</v>
      </c>
      <c r="B436" s="252" t="s">
        <v>420</v>
      </c>
      <c r="C436" s="735"/>
      <c r="D436" s="735">
        <v>0</v>
      </c>
      <c r="E436" s="509">
        <v>0</v>
      </c>
      <c r="F436" s="488" t="str">
        <f t="shared" si="24"/>
        <v/>
      </c>
      <c r="G436" s="488" t="str">
        <f t="shared" si="25"/>
        <v/>
      </c>
      <c r="H436" s="765" t="str">
        <f t="shared" si="26"/>
        <v>否</v>
      </c>
      <c r="I436" s="768" t="str">
        <f t="shared" si="27"/>
        <v>项</v>
      </c>
    </row>
    <row r="437" s="547" customFormat="1" ht="34.9" hidden="1" customHeight="1" spans="1:11">
      <c r="A437" s="766">
        <v>20603</v>
      </c>
      <c r="B437" s="252" t="s">
        <v>421</v>
      </c>
      <c r="C437" s="730">
        <f>SUM(C438:C442)</f>
        <v>0</v>
      </c>
      <c r="D437" s="730">
        <f>SUM(D438:D442)</f>
        <v>0</v>
      </c>
      <c r="E437" s="730">
        <f>SUM(E438:E442)</f>
        <v>0</v>
      </c>
      <c r="F437" s="488" t="str">
        <f t="shared" si="24"/>
        <v/>
      </c>
      <c r="G437" s="488" t="str">
        <f t="shared" si="25"/>
        <v/>
      </c>
      <c r="H437" s="765" t="str">
        <f t="shared" si="26"/>
        <v>否</v>
      </c>
      <c r="I437" s="768" t="str">
        <f t="shared" si="27"/>
        <v>款</v>
      </c>
      <c r="J437" s="558"/>
      <c r="K437" s="558"/>
    </row>
    <row r="438" ht="34.9" hidden="1" customHeight="1" spans="1:9">
      <c r="A438" s="766">
        <v>2060301</v>
      </c>
      <c r="B438" s="252" t="s">
        <v>413</v>
      </c>
      <c r="C438" s="735"/>
      <c r="D438" s="735">
        <v>0</v>
      </c>
      <c r="E438" s="509">
        <v>0</v>
      </c>
      <c r="F438" s="488" t="str">
        <f t="shared" si="24"/>
        <v/>
      </c>
      <c r="G438" s="488" t="str">
        <f t="shared" si="25"/>
        <v/>
      </c>
      <c r="H438" s="765" t="str">
        <f t="shared" si="26"/>
        <v>否</v>
      </c>
      <c r="I438" s="768" t="str">
        <f t="shared" si="27"/>
        <v>项</v>
      </c>
    </row>
    <row r="439" ht="34.9" hidden="1" customHeight="1" spans="1:9">
      <c r="A439" s="766">
        <v>2060302</v>
      </c>
      <c r="B439" s="252" t="s">
        <v>422</v>
      </c>
      <c r="C439" s="735"/>
      <c r="D439" s="735">
        <v>0</v>
      </c>
      <c r="E439" s="509">
        <v>0</v>
      </c>
      <c r="F439" s="488" t="str">
        <f t="shared" si="24"/>
        <v/>
      </c>
      <c r="G439" s="488" t="str">
        <f t="shared" si="25"/>
        <v/>
      </c>
      <c r="H439" s="765" t="str">
        <f t="shared" si="26"/>
        <v>否</v>
      </c>
      <c r="I439" s="768" t="str">
        <f t="shared" si="27"/>
        <v>项</v>
      </c>
    </row>
    <row r="440" ht="34.9" hidden="1" customHeight="1" spans="1:9">
      <c r="A440" s="766">
        <v>2060303</v>
      </c>
      <c r="B440" s="252" t="s">
        <v>423</v>
      </c>
      <c r="C440" s="735"/>
      <c r="D440" s="735">
        <v>0</v>
      </c>
      <c r="E440" s="509">
        <v>0</v>
      </c>
      <c r="F440" s="488" t="str">
        <f t="shared" si="24"/>
        <v/>
      </c>
      <c r="G440" s="488" t="str">
        <f t="shared" si="25"/>
        <v/>
      </c>
      <c r="H440" s="765" t="str">
        <f t="shared" si="26"/>
        <v>否</v>
      </c>
      <c r="I440" s="768" t="str">
        <f t="shared" si="27"/>
        <v>项</v>
      </c>
    </row>
    <row r="441" ht="34.9" hidden="1" customHeight="1" spans="1:9">
      <c r="A441" s="766">
        <v>2060304</v>
      </c>
      <c r="B441" s="252" t="s">
        <v>424</v>
      </c>
      <c r="C441" s="735"/>
      <c r="D441" s="735">
        <v>0</v>
      </c>
      <c r="E441" s="509">
        <v>0</v>
      </c>
      <c r="F441" s="488" t="str">
        <f t="shared" si="24"/>
        <v/>
      </c>
      <c r="G441" s="488" t="str">
        <f t="shared" si="25"/>
        <v/>
      </c>
      <c r="H441" s="765" t="str">
        <f t="shared" si="26"/>
        <v>否</v>
      </c>
      <c r="I441" s="768" t="str">
        <f t="shared" si="27"/>
        <v>项</v>
      </c>
    </row>
    <row r="442" ht="34.9" hidden="1" customHeight="1" spans="1:9">
      <c r="A442" s="766">
        <v>2060399</v>
      </c>
      <c r="B442" s="252" t="s">
        <v>425</v>
      </c>
      <c r="C442" s="735"/>
      <c r="D442" s="735">
        <v>0</v>
      </c>
      <c r="E442" s="509">
        <v>0</v>
      </c>
      <c r="F442" s="488" t="str">
        <f t="shared" si="24"/>
        <v/>
      </c>
      <c r="G442" s="488" t="str">
        <f t="shared" si="25"/>
        <v/>
      </c>
      <c r="H442" s="765" t="str">
        <f t="shared" si="26"/>
        <v>否</v>
      </c>
      <c r="I442" s="768" t="str">
        <f t="shared" si="27"/>
        <v>项</v>
      </c>
    </row>
    <row r="443" ht="34.9" customHeight="1" spans="1:9">
      <c r="A443" s="766">
        <v>20604</v>
      </c>
      <c r="B443" s="252" t="s">
        <v>426</v>
      </c>
      <c r="C443" s="730">
        <f>SUM(C444:C448)</f>
        <v>134</v>
      </c>
      <c r="D443" s="730">
        <f>SUM(D444:D448)</f>
        <v>0</v>
      </c>
      <c r="E443" s="730">
        <f>SUM(E444:E448)</f>
        <v>0</v>
      </c>
      <c r="F443" s="488">
        <f t="shared" si="24"/>
        <v>-1</v>
      </c>
      <c r="G443" s="488" t="str">
        <f t="shared" si="25"/>
        <v/>
      </c>
      <c r="H443" s="765" t="str">
        <f t="shared" si="26"/>
        <v>是</v>
      </c>
      <c r="I443" s="768" t="str">
        <f t="shared" si="27"/>
        <v>款</v>
      </c>
    </row>
    <row r="444" ht="34.9" hidden="1" customHeight="1" spans="1:9">
      <c r="A444" s="766">
        <v>2060401</v>
      </c>
      <c r="B444" s="252" t="s">
        <v>413</v>
      </c>
      <c r="C444" s="735"/>
      <c r="D444" s="735">
        <v>0</v>
      </c>
      <c r="E444" s="509">
        <v>0</v>
      </c>
      <c r="F444" s="488" t="str">
        <f t="shared" si="24"/>
        <v/>
      </c>
      <c r="G444" s="488" t="str">
        <f t="shared" si="25"/>
        <v/>
      </c>
      <c r="H444" s="765" t="str">
        <f t="shared" si="26"/>
        <v>否</v>
      </c>
      <c r="I444" s="768" t="str">
        <f t="shared" si="27"/>
        <v>项</v>
      </c>
    </row>
    <row r="445" ht="34.9" hidden="1" customHeight="1" spans="1:9">
      <c r="A445" s="766">
        <v>2060402</v>
      </c>
      <c r="B445" s="252" t="s">
        <v>427</v>
      </c>
      <c r="C445" s="735"/>
      <c r="D445" s="735"/>
      <c r="E445" s="509"/>
      <c r="F445" s="488" t="str">
        <f t="shared" si="24"/>
        <v/>
      </c>
      <c r="G445" s="488" t="str">
        <f t="shared" si="25"/>
        <v/>
      </c>
      <c r="H445" s="765" t="str">
        <f t="shared" si="26"/>
        <v>否</v>
      </c>
      <c r="I445" s="768" t="str">
        <f t="shared" si="27"/>
        <v>项</v>
      </c>
    </row>
    <row r="446" ht="34.9" hidden="1" customHeight="1" spans="1:9">
      <c r="A446" s="766">
        <v>2060403</v>
      </c>
      <c r="B446" s="252" t="s">
        <v>428</v>
      </c>
      <c r="C446" s="735"/>
      <c r="D446" s="735"/>
      <c r="E446" s="509"/>
      <c r="F446" s="488" t="str">
        <f t="shared" si="24"/>
        <v/>
      </c>
      <c r="G446" s="488" t="str">
        <f t="shared" si="25"/>
        <v/>
      </c>
      <c r="H446" s="765" t="str">
        <f t="shared" si="26"/>
        <v>否</v>
      </c>
      <c r="I446" s="768" t="str">
        <f t="shared" si="27"/>
        <v>项</v>
      </c>
    </row>
    <row r="447" ht="34.9" hidden="1" customHeight="1" spans="1:9">
      <c r="A447" s="766">
        <v>2060404</v>
      </c>
      <c r="B447" s="252" t="s">
        <v>429</v>
      </c>
      <c r="C447" s="735"/>
      <c r="D447" s="735">
        <v>0</v>
      </c>
      <c r="E447" s="509">
        <v>0</v>
      </c>
      <c r="F447" s="488" t="str">
        <f t="shared" si="24"/>
        <v/>
      </c>
      <c r="G447" s="488" t="str">
        <f t="shared" si="25"/>
        <v/>
      </c>
      <c r="H447" s="765" t="str">
        <f t="shared" si="26"/>
        <v>否</v>
      </c>
      <c r="I447" s="768" t="str">
        <f t="shared" si="27"/>
        <v>项</v>
      </c>
    </row>
    <row r="448" ht="34.9" customHeight="1" spans="1:9">
      <c r="A448" s="766">
        <v>2060499</v>
      </c>
      <c r="B448" s="252" t="s">
        <v>430</v>
      </c>
      <c r="C448" s="735">
        <v>134</v>
      </c>
      <c r="D448" s="735">
        <v>0</v>
      </c>
      <c r="E448" s="509">
        <v>0</v>
      </c>
      <c r="F448" s="488">
        <f t="shared" si="24"/>
        <v>-1</v>
      </c>
      <c r="G448" s="488" t="str">
        <f t="shared" si="25"/>
        <v/>
      </c>
      <c r="H448" s="765" t="str">
        <f t="shared" si="26"/>
        <v>是</v>
      </c>
      <c r="I448" s="768" t="str">
        <f t="shared" si="27"/>
        <v>项</v>
      </c>
    </row>
    <row r="449" ht="34.9" hidden="1" customHeight="1" spans="1:9">
      <c r="A449" s="766">
        <v>20605</v>
      </c>
      <c r="B449" s="252" t="s">
        <v>431</v>
      </c>
      <c r="C449" s="730">
        <f>SUM(C450:C453)</f>
        <v>0</v>
      </c>
      <c r="D449" s="730">
        <f>SUM(D450:D453)</f>
        <v>0</v>
      </c>
      <c r="E449" s="730">
        <f>SUM(E450:E453)</f>
        <v>0</v>
      </c>
      <c r="F449" s="488" t="str">
        <f t="shared" si="24"/>
        <v/>
      </c>
      <c r="G449" s="488" t="str">
        <f t="shared" si="25"/>
        <v/>
      </c>
      <c r="H449" s="765" t="str">
        <f t="shared" si="26"/>
        <v>否</v>
      </c>
      <c r="I449" s="768" t="str">
        <f t="shared" si="27"/>
        <v>款</v>
      </c>
    </row>
    <row r="450" ht="34.9" hidden="1" customHeight="1" spans="1:9">
      <c r="A450" s="766">
        <v>2060501</v>
      </c>
      <c r="B450" s="252" t="s">
        <v>413</v>
      </c>
      <c r="C450" s="735"/>
      <c r="D450" s="735">
        <v>0</v>
      </c>
      <c r="E450" s="509">
        <v>0</v>
      </c>
      <c r="F450" s="488" t="str">
        <f t="shared" si="24"/>
        <v/>
      </c>
      <c r="G450" s="488" t="str">
        <f t="shared" si="25"/>
        <v/>
      </c>
      <c r="H450" s="765" t="str">
        <f t="shared" si="26"/>
        <v>否</v>
      </c>
      <c r="I450" s="768" t="str">
        <f t="shared" si="27"/>
        <v>项</v>
      </c>
    </row>
    <row r="451" ht="34.9" hidden="1" customHeight="1" spans="1:9">
      <c r="A451" s="766">
        <v>2060502</v>
      </c>
      <c r="B451" s="252" t="s">
        <v>432</v>
      </c>
      <c r="C451" s="735"/>
      <c r="D451" s="735">
        <v>0</v>
      </c>
      <c r="E451" s="509">
        <v>0</v>
      </c>
      <c r="F451" s="488" t="str">
        <f t="shared" si="24"/>
        <v/>
      </c>
      <c r="G451" s="488" t="str">
        <f t="shared" si="25"/>
        <v/>
      </c>
      <c r="H451" s="765" t="str">
        <f t="shared" si="26"/>
        <v>否</v>
      </c>
      <c r="I451" s="768" t="str">
        <f t="shared" si="27"/>
        <v>项</v>
      </c>
    </row>
    <row r="452" ht="34.9" hidden="1" customHeight="1" spans="1:9">
      <c r="A452" s="766">
        <v>2060503</v>
      </c>
      <c r="B452" s="252" t="s">
        <v>433</v>
      </c>
      <c r="C452" s="735"/>
      <c r="D452" s="735">
        <v>0</v>
      </c>
      <c r="E452" s="509">
        <v>0</v>
      </c>
      <c r="F452" s="488" t="str">
        <f t="shared" si="24"/>
        <v/>
      </c>
      <c r="G452" s="488" t="str">
        <f t="shared" si="25"/>
        <v/>
      </c>
      <c r="H452" s="765" t="str">
        <f t="shared" si="26"/>
        <v>否</v>
      </c>
      <c r="I452" s="768" t="str">
        <f t="shared" si="27"/>
        <v>项</v>
      </c>
    </row>
    <row r="453" ht="34.9" hidden="1" customHeight="1" spans="1:9">
      <c r="A453" s="766">
        <v>2060599</v>
      </c>
      <c r="B453" s="252" t="s">
        <v>434</v>
      </c>
      <c r="C453" s="735"/>
      <c r="D453" s="735">
        <v>0</v>
      </c>
      <c r="E453" s="509">
        <v>0</v>
      </c>
      <c r="F453" s="488" t="str">
        <f t="shared" ref="F453:F516" si="28">IF(C453&lt;&gt;0,E453/C453-1,"")</f>
        <v/>
      </c>
      <c r="G453" s="488" t="str">
        <f t="shared" ref="G453:G516" si="29">IF(D453&lt;&gt;0,E453/D453,"")</f>
        <v/>
      </c>
      <c r="H453" s="765" t="str">
        <f t="shared" ref="H453:H516" si="30">IF(LEN(A453)=3,"是",IF(B453&lt;&gt;"",IF(SUM(C453:E453)&lt;&gt;0,"是","否"),"是"))</f>
        <v>否</v>
      </c>
      <c r="I453" s="768" t="str">
        <f t="shared" ref="I453:I516" si="31">IF(LEN(A453)=3,"类",IF(LEN(A453)=5,"款","项"))</f>
        <v>项</v>
      </c>
    </row>
    <row r="454" ht="34.9" hidden="1" customHeight="1" spans="1:9">
      <c r="A454" s="766">
        <v>20606</v>
      </c>
      <c r="B454" s="252" t="s">
        <v>435</v>
      </c>
      <c r="C454" s="730">
        <f>SUM(C455:C458)</f>
        <v>0</v>
      </c>
      <c r="D454" s="730">
        <f>SUM(D455:D458)</f>
        <v>0</v>
      </c>
      <c r="E454" s="730">
        <f>SUM(E455:E458)</f>
        <v>0</v>
      </c>
      <c r="F454" s="488" t="str">
        <f t="shared" si="28"/>
        <v/>
      </c>
      <c r="G454" s="488" t="str">
        <f t="shared" si="29"/>
        <v/>
      </c>
      <c r="H454" s="765" t="str">
        <f t="shared" si="30"/>
        <v>否</v>
      </c>
      <c r="I454" s="768" t="str">
        <f t="shared" si="31"/>
        <v>款</v>
      </c>
    </row>
    <row r="455" ht="34.9" hidden="1" customHeight="1" spans="1:9">
      <c r="A455" s="766">
        <v>2060601</v>
      </c>
      <c r="B455" s="252" t="s">
        <v>436</v>
      </c>
      <c r="C455" s="735"/>
      <c r="D455" s="735">
        <v>0</v>
      </c>
      <c r="E455" s="509">
        <v>0</v>
      </c>
      <c r="F455" s="488" t="str">
        <f t="shared" si="28"/>
        <v/>
      </c>
      <c r="G455" s="488" t="str">
        <f t="shared" si="29"/>
        <v/>
      </c>
      <c r="H455" s="765" t="str">
        <f t="shared" si="30"/>
        <v>否</v>
      </c>
      <c r="I455" s="768" t="str">
        <f t="shared" si="31"/>
        <v>项</v>
      </c>
    </row>
    <row r="456" ht="34.9" hidden="1" customHeight="1" spans="1:9">
      <c r="A456" s="766">
        <v>2060602</v>
      </c>
      <c r="B456" s="252" t="s">
        <v>437</v>
      </c>
      <c r="C456" s="735"/>
      <c r="D456" s="735">
        <v>0</v>
      </c>
      <c r="E456" s="509">
        <v>0</v>
      </c>
      <c r="F456" s="488" t="str">
        <f t="shared" si="28"/>
        <v/>
      </c>
      <c r="G456" s="488" t="str">
        <f t="shared" si="29"/>
        <v/>
      </c>
      <c r="H456" s="765" t="str">
        <f t="shared" si="30"/>
        <v>否</v>
      </c>
      <c r="I456" s="768" t="str">
        <f t="shared" si="31"/>
        <v>项</v>
      </c>
    </row>
    <row r="457" ht="34.9" hidden="1" customHeight="1" spans="1:9">
      <c r="A457" s="766">
        <v>2060603</v>
      </c>
      <c r="B457" s="252" t="s">
        <v>438</v>
      </c>
      <c r="C457" s="735"/>
      <c r="D457" s="735">
        <v>0</v>
      </c>
      <c r="E457" s="509">
        <v>0</v>
      </c>
      <c r="F457" s="488" t="str">
        <f t="shared" si="28"/>
        <v/>
      </c>
      <c r="G457" s="488" t="str">
        <f t="shared" si="29"/>
        <v/>
      </c>
      <c r="H457" s="765" t="str">
        <f t="shared" si="30"/>
        <v>否</v>
      </c>
      <c r="I457" s="768" t="str">
        <f t="shared" si="31"/>
        <v>项</v>
      </c>
    </row>
    <row r="458" s="547" customFormat="1" ht="34.9" hidden="1" customHeight="1" spans="1:11">
      <c r="A458" s="766">
        <v>2060699</v>
      </c>
      <c r="B458" s="252" t="s">
        <v>439</v>
      </c>
      <c r="C458" s="735">
        <v>0</v>
      </c>
      <c r="D458" s="735">
        <v>0</v>
      </c>
      <c r="E458" s="509">
        <v>0</v>
      </c>
      <c r="F458" s="488" t="str">
        <f t="shared" si="28"/>
        <v/>
      </c>
      <c r="G458" s="488" t="str">
        <f t="shared" si="29"/>
        <v/>
      </c>
      <c r="H458" s="765" t="str">
        <f t="shared" si="30"/>
        <v>否</v>
      </c>
      <c r="I458" s="768" t="str">
        <f t="shared" si="31"/>
        <v>项</v>
      </c>
      <c r="J458" s="558"/>
      <c r="K458" s="558"/>
    </row>
    <row r="459" ht="34.9" customHeight="1" spans="1:9">
      <c r="A459" s="766">
        <v>20607</v>
      </c>
      <c r="B459" s="252" t="s">
        <v>440</v>
      </c>
      <c r="C459" s="730">
        <f>SUM(C460:C465)</f>
        <v>239</v>
      </c>
      <c r="D459" s="730">
        <f>SUM(D460:D465)</f>
        <v>329</v>
      </c>
      <c r="E459" s="730">
        <f>SUM(E460:E465)</f>
        <v>189</v>
      </c>
      <c r="F459" s="488">
        <f t="shared" si="28"/>
        <v>-0.209205020920502</v>
      </c>
      <c r="G459" s="488">
        <f t="shared" si="29"/>
        <v>0.574468085106383</v>
      </c>
      <c r="H459" s="765" t="str">
        <f t="shared" si="30"/>
        <v>是</v>
      </c>
      <c r="I459" s="768" t="str">
        <f t="shared" si="31"/>
        <v>款</v>
      </c>
    </row>
    <row r="460" s="547" customFormat="1" ht="34.9" customHeight="1" spans="1:11">
      <c r="A460" s="766">
        <v>2060701</v>
      </c>
      <c r="B460" s="252" t="s">
        <v>413</v>
      </c>
      <c r="C460" s="735">
        <v>158</v>
      </c>
      <c r="D460" s="735">
        <v>114</v>
      </c>
      <c r="E460" s="509">
        <v>99</v>
      </c>
      <c r="F460" s="488">
        <f t="shared" si="28"/>
        <v>-0.373417721518987</v>
      </c>
      <c r="G460" s="488">
        <f t="shared" si="29"/>
        <v>0.868421052631579</v>
      </c>
      <c r="H460" s="765" t="str">
        <f t="shared" si="30"/>
        <v>是</v>
      </c>
      <c r="I460" s="768" t="str">
        <f t="shared" si="31"/>
        <v>项</v>
      </c>
      <c r="J460" s="558"/>
      <c r="K460" s="558"/>
    </row>
    <row r="461" ht="34.9" customHeight="1" spans="1:9">
      <c r="A461" s="766">
        <v>2060702</v>
      </c>
      <c r="B461" s="252" t="s">
        <v>441</v>
      </c>
      <c r="C461" s="735">
        <v>65</v>
      </c>
      <c r="D461" s="735">
        <v>143</v>
      </c>
      <c r="E461" s="509">
        <v>67</v>
      </c>
      <c r="F461" s="488">
        <f t="shared" si="28"/>
        <v>0.0307692307692307</v>
      </c>
      <c r="G461" s="488">
        <f t="shared" si="29"/>
        <v>0.468531468531469</v>
      </c>
      <c r="H461" s="765" t="str">
        <f t="shared" si="30"/>
        <v>是</v>
      </c>
      <c r="I461" s="768" t="str">
        <f t="shared" si="31"/>
        <v>项</v>
      </c>
    </row>
    <row r="462" ht="34.9" hidden="1" customHeight="1" spans="1:9">
      <c r="A462" s="766">
        <v>2060703</v>
      </c>
      <c r="B462" s="252" t="s">
        <v>442</v>
      </c>
      <c r="C462" s="735"/>
      <c r="D462" s="735">
        <v>0</v>
      </c>
      <c r="E462" s="509">
        <v>0</v>
      </c>
      <c r="F462" s="488" t="str">
        <f t="shared" si="28"/>
        <v/>
      </c>
      <c r="G462" s="488" t="str">
        <f t="shared" si="29"/>
        <v/>
      </c>
      <c r="H462" s="765" t="str">
        <f t="shared" si="30"/>
        <v>否</v>
      </c>
      <c r="I462" s="768" t="str">
        <f t="shared" si="31"/>
        <v>项</v>
      </c>
    </row>
    <row r="463" ht="34.9" hidden="1" customHeight="1" spans="1:9">
      <c r="A463" s="766">
        <v>2060704</v>
      </c>
      <c r="B463" s="252" t="s">
        <v>443</v>
      </c>
      <c r="C463" s="735"/>
      <c r="D463" s="735">
        <v>0</v>
      </c>
      <c r="E463" s="509">
        <v>0</v>
      </c>
      <c r="F463" s="488" t="str">
        <f t="shared" si="28"/>
        <v/>
      </c>
      <c r="G463" s="488" t="str">
        <f t="shared" si="29"/>
        <v/>
      </c>
      <c r="H463" s="765" t="str">
        <f t="shared" si="30"/>
        <v>否</v>
      </c>
      <c r="I463" s="768" t="str">
        <f t="shared" si="31"/>
        <v>项</v>
      </c>
    </row>
    <row r="464" ht="34.9" customHeight="1" spans="1:9">
      <c r="A464" s="766">
        <v>2060705</v>
      </c>
      <c r="B464" s="252" t="s">
        <v>444</v>
      </c>
      <c r="C464" s="735">
        <v>15</v>
      </c>
      <c r="D464" s="735">
        <v>68</v>
      </c>
      <c r="E464" s="509">
        <v>19</v>
      </c>
      <c r="F464" s="488">
        <f t="shared" si="28"/>
        <v>0.266666666666667</v>
      </c>
      <c r="G464" s="488">
        <f t="shared" si="29"/>
        <v>0.279411764705882</v>
      </c>
      <c r="H464" s="765" t="str">
        <f t="shared" si="30"/>
        <v>是</v>
      </c>
      <c r="I464" s="768" t="str">
        <f t="shared" si="31"/>
        <v>项</v>
      </c>
    </row>
    <row r="465" ht="34.9" customHeight="1" spans="1:9">
      <c r="A465" s="766">
        <v>2060799</v>
      </c>
      <c r="B465" s="252" t="s">
        <v>445</v>
      </c>
      <c r="C465" s="735">
        <v>1</v>
      </c>
      <c r="D465" s="735">
        <v>4</v>
      </c>
      <c r="E465" s="509">
        <v>4</v>
      </c>
      <c r="F465" s="488">
        <f t="shared" si="28"/>
        <v>3</v>
      </c>
      <c r="G465" s="488">
        <f t="shared" si="29"/>
        <v>1</v>
      </c>
      <c r="H465" s="765" t="str">
        <f t="shared" si="30"/>
        <v>是</v>
      </c>
      <c r="I465" s="768" t="str">
        <f t="shared" si="31"/>
        <v>项</v>
      </c>
    </row>
    <row r="466" s="547" customFormat="1" ht="34.9" hidden="1" customHeight="1" spans="1:11">
      <c r="A466" s="766">
        <v>20608</v>
      </c>
      <c r="B466" s="252" t="s">
        <v>446</v>
      </c>
      <c r="C466" s="730">
        <f>SUM(C467:C469)</f>
        <v>0</v>
      </c>
      <c r="D466" s="730">
        <f>SUM(D467:D469)</f>
        <v>0</v>
      </c>
      <c r="E466" s="730">
        <f>SUM(E467:E469)</f>
        <v>0</v>
      </c>
      <c r="F466" s="488" t="str">
        <f t="shared" si="28"/>
        <v/>
      </c>
      <c r="G466" s="488" t="str">
        <f t="shared" si="29"/>
        <v/>
      </c>
      <c r="H466" s="765" t="str">
        <f t="shared" si="30"/>
        <v>否</v>
      </c>
      <c r="I466" s="768" t="str">
        <f t="shared" si="31"/>
        <v>款</v>
      </c>
      <c r="J466" s="558"/>
      <c r="K466" s="558"/>
    </row>
    <row r="467" ht="34.9" hidden="1" customHeight="1" spans="1:9">
      <c r="A467" s="766">
        <v>2060801</v>
      </c>
      <c r="B467" s="252" t="s">
        <v>447</v>
      </c>
      <c r="C467" s="735"/>
      <c r="D467" s="735">
        <v>0</v>
      </c>
      <c r="E467" s="509">
        <v>0</v>
      </c>
      <c r="F467" s="488" t="str">
        <f t="shared" si="28"/>
        <v/>
      </c>
      <c r="G467" s="488" t="str">
        <f t="shared" si="29"/>
        <v/>
      </c>
      <c r="H467" s="765" t="str">
        <f t="shared" si="30"/>
        <v>否</v>
      </c>
      <c r="I467" s="768" t="str">
        <f t="shared" si="31"/>
        <v>项</v>
      </c>
    </row>
    <row r="468" ht="34.9" hidden="1" customHeight="1" spans="1:9">
      <c r="A468" s="766">
        <v>2060802</v>
      </c>
      <c r="B468" s="252" t="s">
        <v>448</v>
      </c>
      <c r="C468" s="735"/>
      <c r="D468" s="735">
        <v>0</v>
      </c>
      <c r="E468" s="509">
        <v>0</v>
      </c>
      <c r="F468" s="488" t="str">
        <f t="shared" si="28"/>
        <v/>
      </c>
      <c r="G468" s="488" t="str">
        <f t="shared" si="29"/>
        <v/>
      </c>
      <c r="H468" s="765" t="str">
        <f t="shared" si="30"/>
        <v>否</v>
      </c>
      <c r="I468" s="768" t="str">
        <f t="shared" si="31"/>
        <v>项</v>
      </c>
    </row>
    <row r="469" ht="34.9" hidden="1" customHeight="1" spans="1:9">
      <c r="A469" s="766">
        <v>2060899</v>
      </c>
      <c r="B469" s="252" t="s">
        <v>449</v>
      </c>
      <c r="C469" s="735"/>
      <c r="D469" s="735">
        <v>0</v>
      </c>
      <c r="E469" s="509">
        <v>0</v>
      </c>
      <c r="F469" s="488" t="str">
        <f t="shared" si="28"/>
        <v/>
      </c>
      <c r="G469" s="488" t="str">
        <f t="shared" si="29"/>
        <v/>
      </c>
      <c r="H469" s="765" t="str">
        <f t="shared" si="30"/>
        <v>否</v>
      </c>
      <c r="I469" s="768" t="str">
        <f t="shared" si="31"/>
        <v>项</v>
      </c>
    </row>
    <row r="470" ht="34.9" hidden="1" customHeight="1" spans="1:9">
      <c r="A470" s="766">
        <v>20609</v>
      </c>
      <c r="B470" s="252" t="s">
        <v>450</v>
      </c>
      <c r="C470" s="730">
        <f>SUM(C471:C473)</f>
        <v>0</v>
      </c>
      <c r="D470" s="730">
        <f>SUM(D471:D473)</f>
        <v>0</v>
      </c>
      <c r="E470" s="730">
        <f>SUM(E471:E473)</f>
        <v>0</v>
      </c>
      <c r="F470" s="488" t="str">
        <f t="shared" si="28"/>
        <v/>
      </c>
      <c r="G470" s="488" t="str">
        <f t="shared" si="29"/>
        <v/>
      </c>
      <c r="H470" s="765" t="str">
        <f t="shared" si="30"/>
        <v>否</v>
      </c>
      <c r="I470" s="768" t="str">
        <f t="shared" si="31"/>
        <v>款</v>
      </c>
    </row>
    <row r="471" ht="34.9" hidden="1" customHeight="1" spans="1:9">
      <c r="A471" s="766">
        <v>2060901</v>
      </c>
      <c r="B471" s="252" t="s">
        <v>451</v>
      </c>
      <c r="C471" s="735"/>
      <c r="D471" s="735">
        <v>0</v>
      </c>
      <c r="E471" s="509">
        <v>0</v>
      </c>
      <c r="F471" s="488" t="str">
        <f t="shared" si="28"/>
        <v/>
      </c>
      <c r="G471" s="488" t="str">
        <f t="shared" si="29"/>
        <v/>
      </c>
      <c r="H471" s="765" t="str">
        <f t="shared" si="30"/>
        <v>否</v>
      </c>
      <c r="I471" s="768" t="str">
        <f t="shared" si="31"/>
        <v>项</v>
      </c>
    </row>
    <row r="472" ht="34.9" hidden="1" customHeight="1" spans="1:9">
      <c r="A472" s="766">
        <v>2060902</v>
      </c>
      <c r="B472" s="252" t="s">
        <v>452</v>
      </c>
      <c r="C472" s="735"/>
      <c r="D472" s="735">
        <v>0</v>
      </c>
      <c r="E472" s="509">
        <v>0</v>
      </c>
      <c r="F472" s="488" t="str">
        <f t="shared" si="28"/>
        <v/>
      </c>
      <c r="G472" s="488" t="str">
        <f t="shared" si="29"/>
        <v/>
      </c>
      <c r="H472" s="765" t="str">
        <f t="shared" si="30"/>
        <v>否</v>
      </c>
      <c r="I472" s="768" t="str">
        <f t="shared" si="31"/>
        <v>项</v>
      </c>
    </row>
    <row r="473" ht="34.9" hidden="1" customHeight="1" spans="1:9">
      <c r="A473" s="766">
        <v>2060999</v>
      </c>
      <c r="B473" s="252" t="s">
        <v>453</v>
      </c>
      <c r="C473" s="735"/>
      <c r="D473" s="735">
        <v>0</v>
      </c>
      <c r="E473" s="509">
        <v>0</v>
      </c>
      <c r="F473" s="488" t="str">
        <f t="shared" si="28"/>
        <v/>
      </c>
      <c r="G473" s="488" t="str">
        <f t="shared" si="29"/>
        <v/>
      </c>
      <c r="H473" s="765" t="str">
        <f t="shared" si="30"/>
        <v>否</v>
      </c>
      <c r="I473" s="768" t="str">
        <f t="shared" si="31"/>
        <v>项</v>
      </c>
    </row>
    <row r="474" ht="34.9" hidden="1" customHeight="1" spans="1:9">
      <c r="A474" s="766">
        <v>20699</v>
      </c>
      <c r="B474" s="252" t="s">
        <v>454</v>
      </c>
      <c r="C474" s="730">
        <f>SUM(C475:C478)</f>
        <v>0</v>
      </c>
      <c r="D474" s="730">
        <f>SUM(D475:D478)</f>
        <v>0</v>
      </c>
      <c r="E474" s="730">
        <f>SUM(E475:E478)</f>
        <v>0</v>
      </c>
      <c r="F474" s="488" t="str">
        <f t="shared" si="28"/>
        <v/>
      </c>
      <c r="G474" s="488" t="str">
        <f t="shared" si="29"/>
        <v/>
      </c>
      <c r="H474" s="765" t="str">
        <f t="shared" si="30"/>
        <v>否</v>
      </c>
      <c r="I474" s="768" t="str">
        <f t="shared" si="31"/>
        <v>款</v>
      </c>
    </row>
    <row r="475" ht="34.9" hidden="1" customHeight="1" spans="1:9">
      <c r="A475" s="766">
        <v>2069901</v>
      </c>
      <c r="B475" s="252" t="s">
        <v>455</v>
      </c>
      <c r="C475" s="735"/>
      <c r="D475" s="735">
        <v>0</v>
      </c>
      <c r="E475" s="509">
        <v>0</v>
      </c>
      <c r="F475" s="488" t="str">
        <f t="shared" si="28"/>
        <v/>
      </c>
      <c r="G475" s="488" t="str">
        <f t="shared" si="29"/>
        <v/>
      </c>
      <c r="H475" s="765" t="str">
        <f t="shared" si="30"/>
        <v>否</v>
      </c>
      <c r="I475" s="768" t="str">
        <f t="shared" si="31"/>
        <v>项</v>
      </c>
    </row>
    <row r="476" ht="34.9" hidden="1" customHeight="1" spans="1:9">
      <c r="A476" s="766">
        <v>2069902</v>
      </c>
      <c r="B476" s="252" t="s">
        <v>456</v>
      </c>
      <c r="C476" s="735"/>
      <c r="D476" s="735">
        <v>0</v>
      </c>
      <c r="E476" s="509">
        <v>0</v>
      </c>
      <c r="F476" s="488" t="str">
        <f t="shared" si="28"/>
        <v/>
      </c>
      <c r="G476" s="488" t="str">
        <f t="shared" si="29"/>
        <v/>
      </c>
      <c r="H476" s="765" t="str">
        <f t="shared" si="30"/>
        <v>否</v>
      </c>
      <c r="I476" s="768" t="str">
        <f t="shared" si="31"/>
        <v>项</v>
      </c>
    </row>
    <row r="477" ht="34.9" hidden="1" customHeight="1" spans="1:9">
      <c r="A477" s="766">
        <v>2069903</v>
      </c>
      <c r="B477" s="252" t="s">
        <v>457</v>
      </c>
      <c r="C477" s="735"/>
      <c r="D477" s="735">
        <v>0</v>
      </c>
      <c r="E477" s="509">
        <v>0</v>
      </c>
      <c r="F477" s="488" t="str">
        <f t="shared" si="28"/>
        <v/>
      </c>
      <c r="G477" s="488" t="str">
        <f t="shared" si="29"/>
        <v/>
      </c>
      <c r="H477" s="765" t="str">
        <f t="shared" si="30"/>
        <v>否</v>
      </c>
      <c r="I477" s="768" t="str">
        <f t="shared" si="31"/>
        <v>项</v>
      </c>
    </row>
    <row r="478" ht="34.9" hidden="1" customHeight="1" spans="1:9">
      <c r="A478" s="766">
        <v>2069999</v>
      </c>
      <c r="B478" s="252" t="s">
        <v>458</v>
      </c>
      <c r="C478" s="735">
        <v>0</v>
      </c>
      <c r="D478" s="735">
        <v>0</v>
      </c>
      <c r="E478" s="509">
        <v>0</v>
      </c>
      <c r="F478" s="488" t="str">
        <f t="shared" si="28"/>
        <v/>
      </c>
      <c r="G478" s="488" t="str">
        <f t="shared" si="29"/>
        <v/>
      </c>
      <c r="H478" s="765" t="str">
        <f t="shared" si="30"/>
        <v>否</v>
      </c>
      <c r="I478" s="768" t="str">
        <f t="shared" si="31"/>
        <v>项</v>
      </c>
    </row>
    <row r="479" ht="34.9" customHeight="1" spans="1:9">
      <c r="A479" s="764">
        <v>207</v>
      </c>
      <c r="B479" s="248" t="s">
        <v>94</v>
      </c>
      <c r="C479" s="361">
        <f>SUM(C480,C496,C504,C515,C524,C532)</f>
        <v>1090</v>
      </c>
      <c r="D479" s="361">
        <f>SUM(D480,D496,D504,D515,D524,D532)</f>
        <v>1827</v>
      </c>
      <c r="E479" s="361">
        <f>SUM(E480,E496,E504,E515,E524,E532)</f>
        <v>1354</v>
      </c>
      <c r="F479" s="486">
        <f t="shared" si="28"/>
        <v>0.242201834862385</v>
      </c>
      <c r="G479" s="486">
        <f t="shared" si="29"/>
        <v>0.741105637657362</v>
      </c>
      <c r="H479" s="765" t="str">
        <f t="shared" si="30"/>
        <v>是</v>
      </c>
      <c r="I479" s="768" t="str">
        <f t="shared" si="31"/>
        <v>类</v>
      </c>
    </row>
    <row r="480" ht="34.9" customHeight="1" spans="1:9">
      <c r="A480" s="766">
        <v>20701</v>
      </c>
      <c r="B480" s="252" t="s">
        <v>459</v>
      </c>
      <c r="C480" s="730">
        <f>SUM(C481:C495)</f>
        <v>701</v>
      </c>
      <c r="D480" s="730">
        <f>SUM(D481:D495)</f>
        <v>1179</v>
      </c>
      <c r="E480" s="730">
        <f>SUM(E481:E495)</f>
        <v>1196</v>
      </c>
      <c r="F480" s="488">
        <f t="shared" si="28"/>
        <v>0.706134094151213</v>
      </c>
      <c r="G480" s="488">
        <f t="shared" si="29"/>
        <v>1.01441899915182</v>
      </c>
      <c r="H480" s="765" t="str">
        <f t="shared" si="30"/>
        <v>是</v>
      </c>
      <c r="I480" s="768" t="str">
        <f t="shared" si="31"/>
        <v>款</v>
      </c>
    </row>
    <row r="481" ht="34.9" customHeight="1" spans="1:9">
      <c r="A481" s="766">
        <v>2070101</v>
      </c>
      <c r="B481" s="252" t="s">
        <v>145</v>
      </c>
      <c r="C481" s="735">
        <v>0</v>
      </c>
      <c r="D481" s="735">
        <v>194</v>
      </c>
      <c r="E481" s="509">
        <v>213</v>
      </c>
      <c r="F481" s="488" t="str">
        <f t="shared" si="28"/>
        <v/>
      </c>
      <c r="G481" s="488">
        <f t="shared" si="29"/>
        <v>1.0979381443299</v>
      </c>
      <c r="H481" s="765" t="str">
        <f t="shared" si="30"/>
        <v>是</v>
      </c>
      <c r="I481" s="768" t="str">
        <f t="shared" si="31"/>
        <v>项</v>
      </c>
    </row>
    <row r="482" s="547" customFormat="1" ht="34.9" hidden="1" customHeight="1" spans="1:11">
      <c r="A482" s="766">
        <v>2070102</v>
      </c>
      <c r="B482" s="252" t="s">
        <v>146</v>
      </c>
      <c r="C482" s="735"/>
      <c r="D482" s="735">
        <v>0</v>
      </c>
      <c r="E482" s="509">
        <v>0</v>
      </c>
      <c r="F482" s="488" t="str">
        <f t="shared" si="28"/>
        <v/>
      </c>
      <c r="G482" s="488" t="str">
        <f t="shared" si="29"/>
        <v/>
      </c>
      <c r="H482" s="765" t="str">
        <f t="shared" si="30"/>
        <v>否</v>
      </c>
      <c r="I482" s="768" t="str">
        <f t="shared" si="31"/>
        <v>项</v>
      </c>
      <c r="J482" s="558"/>
      <c r="K482" s="558"/>
    </row>
    <row r="483" ht="34.9" hidden="1" customHeight="1" spans="1:9">
      <c r="A483" s="766">
        <v>2070103</v>
      </c>
      <c r="B483" s="252" t="s">
        <v>147</v>
      </c>
      <c r="C483" s="735"/>
      <c r="D483" s="735">
        <v>0</v>
      </c>
      <c r="E483" s="509">
        <v>0</v>
      </c>
      <c r="F483" s="488" t="str">
        <f t="shared" si="28"/>
        <v/>
      </c>
      <c r="G483" s="488" t="str">
        <f t="shared" si="29"/>
        <v/>
      </c>
      <c r="H483" s="765" t="str">
        <f t="shared" si="30"/>
        <v>否</v>
      </c>
      <c r="I483" s="768" t="str">
        <f t="shared" si="31"/>
        <v>项</v>
      </c>
    </row>
    <row r="484" ht="34.9" customHeight="1" spans="1:9">
      <c r="A484" s="766">
        <v>2070104</v>
      </c>
      <c r="B484" s="252" t="s">
        <v>460</v>
      </c>
      <c r="C484" s="735">
        <v>0</v>
      </c>
      <c r="D484" s="735">
        <v>152</v>
      </c>
      <c r="E484" s="509">
        <v>168</v>
      </c>
      <c r="F484" s="488" t="str">
        <f t="shared" si="28"/>
        <v/>
      </c>
      <c r="G484" s="488">
        <f t="shared" si="29"/>
        <v>1.10526315789474</v>
      </c>
      <c r="H484" s="765" t="str">
        <f t="shared" si="30"/>
        <v>是</v>
      </c>
      <c r="I484" s="768" t="str">
        <f t="shared" si="31"/>
        <v>项</v>
      </c>
    </row>
    <row r="485" ht="34.9" hidden="1" customHeight="1" spans="1:9">
      <c r="A485" s="766">
        <v>2070105</v>
      </c>
      <c r="B485" s="252" t="s">
        <v>461</v>
      </c>
      <c r="C485" s="735"/>
      <c r="D485" s="735">
        <v>0</v>
      </c>
      <c r="E485" s="509">
        <v>0</v>
      </c>
      <c r="F485" s="488" t="str">
        <f t="shared" si="28"/>
        <v/>
      </c>
      <c r="G485" s="488" t="str">
        <f t="shared" si="29"/>
        <v/>
      </c>
      <c r="H485" s="765" t="str">
        <f t="shared" si="30"/>
        <v>否</v>
      </c>
      <c r="I485" s="768" t="str">
        <f t="shared" si="31"/>
        <v>项</v>
      </c>
    </row>
    <row r="486" ht="34.9" hidden="1" customHeight="1" spans="1:9">
      <c r="A486" s="766">
        <v>2070106</v>
      </c>
      <c r="B486" s="252" t="s">
        <v>462</v>
      </c>
      <c r="C486" s="735">
        <v>0</v>
      </c>
      <c r="D486" s="735">
        <v>0</v>
      </c>
      <c r="E486" s="509">
        <v>0</v>
      </c>
      <c r="F486" s="488" t="str">
        <f t="shared" si="28"/>
        <v/>
      </c>
      <c r="G486" s="488" t="str">
        <f t="shared" si="29"/>
        <v/>
      </c>
      <c r="H486" s="765" t="str">
        <f t="shared" si="30"/>
        <v>否</v>
      </c>
      <c r="I486" s="768" t="str">
        <f t="shared" si="31"/>
        <v>项</v>
      </c>
    </row>
    <row r="487" ht="34.9" hidden="1" customHeight="1" spans="1:9">
      <c r="A487" s="766">
        <v>2070107</v>
      </c>
      <c r="B487" s="252" t="s">
        <v>463</v>
      </c>
      <c r="C487" s="735"/>
      <c r="D487" s="735">
        <v>0</v>
      </c>
      <c r="E487" s="509">
        <v>0</v>
      </c>
      <c r="F487" s="488" t="str">
        <f t="shared" si="28"/>
        <v/>
      </c>
      <c r="G487" s="488" t="str">
        <f t="shared" si="29"/>
        <v/>
      </c>
      <c r="H487" s="765" t="str">
        <f t="shared" si="30"/>
        <v>否</v>
      </c>
      <c r="I487" s="768" t="str">
        <f t="shared" si="31"/>
        <v>项</v>
      </c>
    </row>
    <row r="488" ht="34.9" hidden="1" customHeight="1" spans="1:9">
      <c r="A488" s="766">
        <v>2070108</v>
      </c>
      <c r="B488" s="252" t="s">
        <v>464</v>
      </c>
      <c r="C488" s="735"/>
      <c r="D488" s="735">
        <v>0</v>
      </c>
      <c r="E488" s="509">
        <v>0</v>
      </c>
      <c r="F488" s="488" t="str">
        <f t="shared" si="28"/>
        <v/>
      </c>
      <c r="G488" s="488" t="str">
        <f t="shared" si="29"/>
        <v/>
      </c>
      <c r="H488" s="765" t="str">
        <f t="shared" si="30"/>
        <v>否</v>
      </c>
      <c r="I488" s="768" t="str">
        <f t="shared" si="31"/>
        <v>项</v>
      </c>
    </row>
    <row r="489" ht="34.9" customHeight="1" spans="1:9">
      <c r="A489" s="766">
        <v>2070109</v>
      </c>
      <c r="B489" s="252" t="s">
        <v>465</v>
      </c>
      <c r="C489" s="735">
        <v>156</v>
      </c>
      <c r="D489" s="735">
        <v>487</v>
      </c>
      <c r="E489" s="509">
        <v>506</v>
      </c>
      <c r="F489" s="488">
        <f t="shared" si="28"/>
        <v>2.24358974358974</v>
      </c>
      <c r="G489" s="488">
        <f t="shared" si="29"/>
        <v>1.03901437371663</v>
      </c>
      <c r="H489" s="765" t="str">
        <f t="shared" si="30"/>
        <v>是</v>
      </c>
      <c r="I489" s="768" t="str">
        <f t="shared" si="31"/>
        <v>项</v>
      </c>
    </row>
    <row r="490" ht="34.9" hidden="1" customHeight="1" spans="1:9">
      <c r="A490" s="766">
        <v>2070110</v>
      </c>
      <c r="B490" s="252" t="s">
        <v>466</v>
      </c>
      <c r="C490" s="735"/>
      <c r="D490" s="735">
        <v>0</v>
      </c>
      <c r="E490" s="509">
        <v>0</v>
      </c>
      <c r="F490" s="488" t="str">
        <f t="shared" si="28"/>
        <v/>
      </c>
      <c r="G490" s="488" t="str">
        <f t="shared" si="29"/>
        <v/>
      </c>
      <c r="H490" s="765" t="str">
        <f t="shared" si="30"/>
        <v>否</v>
      </c>
      <c r="I490" s="768" t="str">
        <f t="shared" si="31"/>
        <v>项</v>
      </c>
    </row>
    <row r="491" ht="34.9" customHeight="1" spans="1:9">
      <c r="A491" s="766">
        <v>2070111</v>
      </c>
      <c r="B491" s="252" t="s">
        <v>467</v>
      </c>
      <c r="C491" s="735">
        <v>1</v>
      </c>
      <c r="D491" s="735">
        <v>0</v>
      </c>
      <c r="E491" s="509">
        <v>1</v>
      </c>
      <c r="F491" s="488">
        <f t="shared" si="28"/>
        <v>0</v>
      </c>
      <c r="G491" s="488" t="str">
        <f t="shared" si="29"/>
        <v/>
      </c>
      <c r="H491" s="765" t="str">
        <f t="shared" si="30"/>
        <v>是</v>
      </c>
      <c r="I491" s="768" t="str">
        <f t="shared" si="31"/>
        <v>项</v>
      </c>
    </row>
    <row r="492" ht="34.9" customHeight="1" spans="1:9">
      <c r="A492" s="766">
        <v>2070112</v>
      </c>
      <c r="B492" s="252" t="s">
        <v>468</v>
      </c>
      <c r="C492" s="735">
        <v>0</v>
      </c>
      <c r="D492" s="735">
        <v>58</v>
      </c>
      <c r="E492" s="509">
        <v>61</v>
      </c>
      <c r="F492" s="488" t="str">
        <f t="shared" si="28"/>
        <v/>
      </c>
      <c r="G492" s="488">
        <f t="shared" si="29"/>
        <v>1.05172413793103</v>
      </c>
      <c r="H492" s="765" t="str">
        <f t="shared" si="30"/>
        <v>是</v>
      </c>
      <c r="I492" s="768" t="str">
        <f t="shared" si="31"/>
        <v>项</v>
      </c>
    </row>
    <row r="493" ht="34.9" hidden="1" customHeight="1" spans="1:9">
      <c r="A493" s="766">
        <v>2070113</v>
      </c>
      <c r="B493" s="252" t="s">
        <v>469</v>
      </c>
      <c r="C493" s="735"/>
      <c r="D493" s="735">
        <v>0</v>
      </c>
      <c r="E493" s="509">
        <v>0</v>
      </c>
      <c r="F493" s="488" t="str">
        <f t="shared" si="28"/>
        <v/>
      </c>
      <c r="G493" s="488" t="str">
        <f t="shared" si="29"/>
        <v/>
      </c>
      <c r="H493" s="765" t="str">
        <f t="shared" si="30"/>
        <v>否</v>
      </c>
      <c r="I493" s="768" t="str">
        <f t="shared" si="31"/>
        <v>项</v>
      </c>
    </row>
    <row r="494" ht="34.9" customHeight="1" spans="1:9">
      <c r="A494" s="766">
        <v>2070114</v>
      </c>
      <c r="B494" s="252" t="s">
        <v>470</v>
      </c>
      <c r="C494" s="735"/>
      <c r="D494" s="735">
        <v>168</v>
      </c>
      <c r="E494" s="509">
        <v>187</v>
      </c>
      <c r="F494" s="488" t="str">
        <f t="shared" si="28"/>
        <v/>
      </c>
      <c r="G494" s="488">
        <f t="shared" si="29"/>
        <v>1.11309523809524</v>
      </c>
      <c r="H494" s="765" t="str">
        <f t="shared" si="30"/>
        <v>是</v>
      </c>
      <c r="I494" s="768" t="str">
        <f t="shared" si="31"/>
        <v>项</v>
      </c>
    </row>
    <row r="495" ht="34.9" customHeight="1" spans="1:9">
      <c r="A495" s="766">
        <v>2070199</v>
      </c>
      <c r="B495" s="252" t="s">
        <v>471</v>
      </c>
      <c r="C495" s="735">
        <v>544</v>
      </c>
      <c r="D495" s="735">
        <v>120</v>
      </c>
      <c r="E495" s="509">
        <v>60</v>
      </c>
      <c r="F495" s="488">
        <f t="shared" si="28"/>
        <v>-0.889705882352941</v>
      </c>
      <c r="G495" s="488">
        <f t="shared" si="29"/>
        <v>0.5</v>
      </c>
      <c r="H495" s="765" t="str">
        <f t="shared" si="30"/>
        <v>是</v>
      </c>
      <c r="I495" s="768" t="str">
        <f t="shared" si="31"/>
        <v>项</v>
      </c>
    </row>
    <row r="496" ht="34.9" customHeight="1" spans="1:9">
      <c r="A496" s="766">
        <v>20702</v>
      </c>
      <c r="B496" s="252" t="s">
        <v>472</v>
      </c>
      <c r="C496" s="730">
        <f>SUM(C497:C503)</f>
        <v>3</v>
      </c>
      <c r="D496" s="730">
        <f>SUM(D497:D503)</f>
        <v>57</v>
      </c>
      <c r="E496" s="730">
        <f>SUM(E497:E503)</f>
        <v>64</v>
      </c>
      <c r="F496" s="488">
        <f t="shared" si="28"/>
        <v>20.3333333333333</v>
      </c>
      <c r="G496" s="488">
        <f t="shared" si="29"/>
        <v>1.12280701754386</v>
      </c>
      <c r="H496" s="765" t="str">
        <f t="shared" si="30"/>
        <v>是</v>
      </c>
      <c r="I496" s="768" t="str">
        <f t="shared" si="31"/>
        <v>款</v>
      </c>
    </row>
    <row r="497" s="547" customFormat="1" ht="34.9" customHeight="1" spans="1:11">
      <c r="A497" s="766">
        <v>2070201</v>
      </c>
      <c r="B497" s="252" t="s">
        <v>145</v>
      </c>
      <c r="C497" s="735">
        <v>0</v>
      </c>
      <c r="D497" s="735">
        <v>52</v>
      </c>
      <c r="E497" s="509">
        <v>64</v>
      </c>
      <c r="F497" s="488" t="str">
        <f t="shared" si="28"/>
        <v/>
      </c>
      <c r="G497" s="488">
        <f t="shared" si="29"/>
        <v>1.23076923076923</v>
      </c>
      <c r="H497" s="765" t="str">
        <f t="shared" si="30"/>
        <v>是</v>
      </c>
      <c r="I497" s="768" t="str">
        <f t="shared" si="31"/>
        <v>项</v>
      </c>
      <c r="J497" s="558"/>
      <c r="K497" s="558"/>
    </row>
    <row r="498" ht="34.9" hidden="1" customHeight="1" spans="1:9">
      <c r="A498" s="766">
        <v>2070202</v>
      </c>
      <c r="B498" s="252" t="s">
        <v>146</v>
      </c>
      <c r="C498" s="735"/>
      <c r="D498" s="735">
        <v>0</v>
      </c>
      <c r="E498" s="509">
        <v>0</v>
      </c>
      <c r="F498" s="488" t="str">
        <f t="shared" si="28"/>
        <v/>
      </c>
      <c r="G498" s="488" t="str">
        <f t="shared" si="29"/>
        <v/>
      </c>
      <c r="H498" s="765" t="str">
        <f t="shared" si="30"/>
        <v>否</v>
      </c>
      <c r="I498" s="768" t="str">
        <f t="shared" si="31"/>
        <v>项</v>
      </c>
    </row>
    <row r="499" ht="34.9" hidden="1" customHeight="1" spans="1:9">
      <c r="A499" s="766">
        <v>2070203</v>
      </c>
      <c r="B499" s="252" t="s">
        <v>147</v>
      </c>
      <c r="C499" s="735"/>
      <c r="D499" s="735">
        <v>0</v>
      </c>
      <c r="E499" s="509">
        <v>0</v>
      </c>
      <c r="F499" s="488" t="str">
        <f t="shared" si="28"/>
        <v/>
      </c>
      <c r="G499" s="488" t="str">
        <f t="shared" si="29"/>
        <v/>
      </c>
      <c r="H499" s="765" t="str">
        <f t="shared" si="30"/>
        <v>否</v>
      </c>
      <c r="I499" s="768" t="str">
        <f t="shared" si="31"/>
        <v>项</v>
      </c>
    </row>
    <row r="500" s="547" customFormat="1" ht="34.9" customHeight="1" spans="1:11">
      <c r="A500" s="766">
        <v>2070204</v>
      </c>
      <c r="B500" s="252" t="s">
        <v>473</v>
      </c>
      <c r="C500" s="735">
        <v>3</v>
      </c>
      <c r="D500" s="735">
        <v>5</v>
      </c>
      <c r="E500" s="509">
        <v>0</v>
      </c>
      <c r="F500" s="488">
        <f t="shared" si="28"/>
        <v>-1</v>
      </c>
      <c r="G500" s="488">
        <f t="shared" si="29"/>
        <v>0</v>
      </c>
      <c r="H500" s="765" t="str">
        <f t="shared" si="30"/>
        <v>是</v>
      </c>
      <c r="I500" s="768" t="str">
        <f t="shared" si="31"/>
        <v>项</v>
      </c>
      <c r="J500" s="558"/>
      <c r="K500" s="558"/>
    </row>
    <row r="501" ht="34.9" hidden="1" customHeight="1" spans="1:9">
      <c r="A501" s="766">
        <v>2070205</v>
      </c>
      <c r="B501" s="252" t="s">
        <v>474</v>
      </c>
      <c r="C501" s="735">
        <v>0</v>
      </c>
      <c r="D501" s="735">
        <v>0</v>
      </c>
      <c r="E501" s="509">
        <v>0</v>
      </c>
      <c r="F501" s="488" t="str">
        <f t="shared" si="28"/>
        <v/>
      </c>
      <c r="G501" s="488" t="str">
        <f t="shared" si="29"/>
        <v/>
      </c>
      <c r="H501" s="765" t="str">
        <f t="shared" si="30"/>
        <v>否</v>
      </c>
      <c r="I501" s="768" t="str">
        <f t="shared" si="31"/>
        <v>项</v>
      </c>
    </row>
    <row r="502" ht="34.9" hidden="1" customHeight="1" spans="1:9">
      <c r="A502" s="766">
        <v>2070206</v>
      </c>
      <c r="B502" s="252" t="s">
        <v>475</v>
      </c>
      <c r="C502" s="735"/>
      <c r="D502" s="735">
        <v>0</v>
      </c>
      <c r="E502" s="509">
        <v>0</v>
      </c>
      <c r="F502" s="488" t="str">
        <f t="shared" si="28"/>
        <v/>
      </c>
      <c r="G502" s="488" t="str">
        <f t="shared" si="29"/>
        <v/>
      </c>
      <c r="H502" s="765" t="str">
        <f t="shared" si="30"/>
        <v>否</v>
      </c>
      <c r="I502" s="768" t="str">
        <f t="shared" si="31"/>
        <v>项</v>
      </c>
    </row>
    <row r="503" ht="34.9" hidden="1" customHeight="1" spans="1:9">
      <c r="A503" s="766">
        <v>2070299</v>
      </c>
      <c r="B503" s="252" t="s">
        <v>476</v>
      </c>
      <c r="C503" s="735">
        <v>0</v>
      </c>
      <c r="D503" s="735">
        <v>0</v>
      </c>
      <c r="E503" s="509">
        <v>0</v>
      </c>
      <c r="F503" s="488" t="str">
        <f t="shared" si="28"/>
        <v/>
      </c>
      <c r="G503" s="488" t="str">
        <f t="shared" si="29"/>
        <v/>
      </c>
      <c r="H503" s="765" t="str">
        <f t="shared" si="30"/>
        <v>否</v>
      </c>
      <c r="I503" s="768" t="str">
        <f t="shared" si="31"/>
        <v>项</v>
      </c>
    </row>
    <row r="504" ht="34.9" customHeight="1" spans="1:9">
      <c r="A504" s="766">
        <v>20703</v>
      </c>
      <c r="B504" s="252" t="s">
        <v>477</v>
      </c>
      <c r="C504" s="730">
        <f>SUM(C505:C514)</f>
        <v>20</v>
      </c>
      <c r="D504" s="730">
        <f>SUM(D505:D514)</f>
        <v>19</v>
      </c>
      <c r="E504" s="730">
        <f>SUM(E505:E514)</f>
        <v>0</v>
      </c>
      <c r="F504" s="488">
        <f t="shared" si="28"/>
        <v>-1</v>
      </c>
      <c r="G504" s="488">
        <f t="shared" si="29"/>
        <v>0</v>
      </c>
      <c r="H504" s="765" t="str">
        <f t="shared" si="30"/>
        <v>是</v>
      </c>
      <c r="I504" s="768" t="str">
        <f t="shared" si="31"/>
        <v>款</v>
      </c>
    </row>
    <row r="505" ht="34.9" hidden="1" customHeight="1" spans="1:9">
      <c r="A505" s="766">
        <v>2070301</v>
      </c>
      <c r="B505" s="252" t="s">
        <v>145</v>
      </c>
      <c r="C505" s="735"/>
      <c r="D505" s="735">
        <v>0</v>
      </c>
      <c r="E505" s="509">
        <v>0</v>
      </c>
      <c r="F505" s="488" t="str">
        <f t="shared" si="28"/>
        <v/>
      </c>
      <c r="G505" s="488" t="str">
        <f t="shared" si="29"/>
        <v/>
      </c>
      <c r="H505" s="765" t="str">
        <f t="shared" si="30"/>
        <v>否</v>
      </c>
      <c r="I505" s="768" t="str">
        <f t="shared" si="31"/>
        <v>项</v>
      </c>
    </row>
    <row r="506" ht="34.9" hidden="1" customHeight="1" spans="1:9">
      <c r="A506" s="766">
        <v>2070302</v>
      </c>
      <c r="B506" s="252" t="s">
        <v>146</v>
      </c>
      <c r="C506" s="735"/>
      <c r="D506" s="735">
        <v>0</v>
      </c>
      <c r="E506" s="509">
        <v>0</v>
      </c>
      <c r="F506" s="488" t="str">
        <f t="shared" si="28"/>
        <v/>
      </c>
      <c r="G506" s="488" t="str">
        <f t="shared" si="29"/>
        <v/>
      </c>
      <c r="H506" s="765" t="str">
        <f t="shared" si="30"/>
        <v>否</v>
      </c>
      <c r="I506" s="768" t="str">
        <f t="shared" si="31"/>
        <v>项</v>
      </c>
    </row>
    <row r="507" ht="34.9" hidden="1" customHeight="1" spans="1:9">
      <c r="A507" s="766">
        <v>2070303</v>
      </c>
      <c r="B507" s="252" t="s">
        <v>147</v>
      </c>
      <c r="C507" s="735"/>
      <c r="D507" s="735">
        <v>0</v>
      </c>
      <c r="E507" s="509">
        <v>0</v>
      </c>
      <c r="F507" s="488" t="str">
        <f t="shared" si="28"/>
        <v/>
      </c>
      <c r="G507" s="488" t="str">
        <f t="shared" si="29"/>
        <v/>
      </c>
      <c r="H507" s="765" t="str">
        <f t="shared" si="30"/>
        <v>否</v>
      </c>
      <c r="I507" s="768" t="str">
        <f t="shared" si="31"/>
        <v>项</v>
      </c>
    </row>
    <row r="508" ht="34.9" hidden="1" customHeight="1" spans="1:9">
      <c r="A508" s="766">
        <v>2070304</v>
      </c>
      <c r="B508" s="252" t="s">
        <v>478</v>
      </c>
      <c r="C508" s="735"/>
      <c r="D508" s="735">
        <v>0</v>
      </c>
      <c r="E508" s="509">
        <v>0</v>
      </c>
      <c r="F508" s="488" t="str">
        <f t="shared" si="28"/>
        <v/>
      </c>
      <c r="G508" s="488" t="str">
        <f t="shared" si="29"/>
        <v/>
      </c>
      <c r="H508" s="765" t="str">
        <f t="shared" si="30"/>
        <v>否</v>
      </c>
      <c r="I508" s="768" t="str">
        <f t="shared" si="31"/>
        <v>项</v>
      </c>
    </row>
    <row r="509" ht="34.9" hidden="1" customHeight="1" spans="1:9">
      <c r="A509" s="766">
        <v>2070305</v>
      </c>
      <c r="B509" s="252" t="s">
        <v>479</v>
      </c>
      <c r="C509" s="735"/>
      <c r="D509" s="735">
        <v>0</v>
      </c>
      <c r="E509" s="509">
        <v>0</v>
      </c>
      <c r="F509" s="488" t="str">
        <f t="shared" si="28"/>
        <v/>
      </c>
      <c r="G509" s="488" t="str">
        <f t="shared" si="29"/>
        <v/>
      </c>
      <c r="H509" s="765" t="str">
        <f t="shared" si="30"/>
        <v>否</v>
      </c>
      <c r="I509" s="768" t="str">
        <f t="shared" si="31"/>
        <v>项</v>
      </c>
    </row>
    <row r="510" ht="34.9" hidden="1" customHeight="1" spans="1:9">
      <c r="A510" s="766">
        <v>2070306</v>
      </c>
      <c r="B510" s="252" t="s">
        <v>480</v>
      </c>
      <c r="C510" s="735"/>
      <c r="D510" s="735">
        <v>0</v>
      </c>
      <c r="E510" s="509">
        <v>0</v>
      </c>
      <c r="F510" s="488" t="str">
        <f t="shared" si="28"/>
        <v/>
      </c>
      <c r="G510" s="488" t="str">
        <f t="shared" si="29"/>
        <v/>
      </c>
      <c r="H510" s="765" t="str">
        <f t="shared" si="30"/>
        <v>否</v>
      </c>
      <c r="I510" s="768" t="str">
        <f t="shared" si="31"/>
        <v>项</v>
      </c>
    </row>
    <row r="511" ht="34.9" customHeight="1" spans="1:9">
      <c r="A511" s="766">
        <v>2070307</v>
      </c>
      <c r="B511" s="252" t="s">
        <v>481</v>
      </c>
      <c r="C511" s="735">
        <v>0</v>
      </c>
      <c r="D511" s="735">
        <v>19</v>
      </c>
      <c r="E511" s="509">
        <v>0</v>
      </c>
      <c r="F511" s="488" t="str">
        <f t="shared" si="28"/>
        <v/>
      </c>
      <c r="G511" s="488">
        <f t="shared" si="29"/>
        <v>0</v>
      </c>
      <c r="H511" s="765" t="str">
        <f t="shared" si="30"/>
        <v>是</v>
      </c>
      <c r="I511" s="768" t="str">
        <f t="shared" si="31"/>
        <v>项</v>
      </c>
    </row>
    <row r="512" ht="34.9" customHeight="1" spans="1:9">
      <c r="A512" s="766">
        <v>2070308</v>
      </c>
      <c r="B512" s="252" t="s">
        <v>482</v>
      </c>
      <c r="C512" s="735">
        <v>20</v>
      </c>
      <c r="D512" s="735">
        <v>0</v>
      </c>
      <c r="E512" s="509">
        <v>0</v>
      </c>
      <c r="F512" s="488">
        <f t="shared" si="28"/>
        <v>-1</v>
      </c>
      <c r="G512" s="488" t="str">
        <f t="shared" si="29"/>
        <v/>
      </c>
      <c r="H512" s="765" t="str">
        <f t="shared" si="30"/>
        <v>是</v>
      </c>
      <c r="I512" s="768" t="str">
        <f t="shared" si="31"/>
        <v>项</v>
      </c>
    </row>
    <row r="513" ht="34.9" hidden="1" customHeight="1" spans="1:9">
      <c r="A513" s="766">
        <v>2070309</v>
      </c>
      <c r="B513" s="252" t="s">
        <v>483</v>
      </c>
      <c r="C513" s="735"/>
      <c r="D513" s="735">
        <v>0</v>
      </c>
      <c r="E513" s="509">
        <v>0</v>
      </c>
      <c r="F513" s="488" t="str">
        <f t="shared" si="28"/>
        <v/>
      </c>
      <c r="G513" s="488" t="str">
        <f t="shared" si="29"/>
        <v/>
      </c>
      <c r="H513" s="765" t="str">
        <f t="shared" si="30"/>
        <v>否</v>
      </c>
      <c r="I513" s="768" t="str">
        <f t="shared" si="31"/>
        <v>项</v>
      </c>
    </row>
    <row r="514" ht="34.9" hidden="1" customHeight="1" spans="1:9">
      <c r="A514" s="766">
        <v>2070399</v>
      </c>
      <c r="B514" s="252" t="s">
        <v>484</v>
      </c>
      <c r="C514" s="735"/>
      <c r="D514" s="735">
        <v>0</v>
      </c>
      <c r="E514" s="509">
        <v>0</v>
      </c>
      <c r="F514" s="488" t="str">
        <f t="shared" si="28"/>
        <v/>
      </c>
      <c r="G514" s="488" t="str">
        <f t="shared" si="29"/>
        <v/>
      </c>
      <c r="H514" s="765" t="str">
        <f t="shared" si="30"/>
        <v>否</v>
      </c>
      <c r="I514" s="768" t="str">
        <f t="shared" si="31"/>
        <v>项</v>
      </c>
    </row>
    <row r="515" ht="34.9" hidden="1" customHeight="1" spans="1:9">
      <c r="A515" s="766">
        <v>20706</v>
      </c>
      <c r="B515" s="252" t="s">
        <v>485</v>
      </c>
      <c r="C515" s="730">
        <f>SUM(C516:C523)</f>
        <v>0</v>
      </c>
      <c r="D515" s="730">
        <f>SUM(D516:D523)</f>
        <v>0</v>
      </c>
      <c r="E515" s="730">
        <f>SUM(E516:E523)</f>
        <v>0</v>
      </c>
      <c r="F515" s="488" t="str">
        <f t="shared" si="28"/>
        <v/>
      </c>
      <c r="G515" s="488" t="str">
        <f t="shared" si="29"/>
        <v/>
      </c>
      <c r="H515" s="765" t="str">
        <f t="shared" si="30"/>
        <v>否</v>
      </c>
      <c r="I515" s="768" t="str">
        <f t="shared" si="31"/>
        <v>款</v>
      </c>
    </row>
    <row r="516" ht="34.9" hidden="1" customHeight="1" spans="1:9">
      <c r="A516" s="766">
        <v>2070601</v>
      </c>
      <c r="B516" s="252" t="s">
        <v>145</v>
      </c>
      <c r="C516" s="735"/>
      <c r="D516" s="735">
        <v>0</v>
      </c>
      <c r="E516" s="509">
        <v>0</v>
      </c>
      <c r="F516" s="488" t="str">
        <f t="shared" si="28"/>
        <v/>
      </c>
      <c r="G516" s="488" t="str">
        <f t="shared" si="29"/>
        <v/>
      </c>
      <c r="H516" s="765" t="str">
        <f t="shared" si="30"/>
        <v>否</v>
      </c>
      <c r="I516" s="768" t="str">
        <f t="shared" si="31"/>
        <v>项</v>
      </c>
    </row>
    <row r="517" ht="34.9" hidden="1" customHeight="1" spans="1:9">
      <c r="A517" s="766">
        <v>2070602</v>
      </c>
      <c r="B517" s="252" t="s">
        <v>146</v>
      </c>
      <c r="C517" s="735"/>
      <c r="D517" s="735">
        <v>0</v>
      </c>
      <c r="E517" s="509">
        <v>0</v>
      </c>
      <c r="F517" s="488" t="str">
        <f t="shared" ref="F517:F580" si="32">IF(C517&lt;&gt;0,E517/C517-1,"")</f>
        <v/>
      </c>
      <c r="G517" s="488" t="str">
        <f t="shared" ref="G517:G580" si="33">IF(D517&lt;&gt;0,E517/D517,"")</f>
        <v/>
      </c>
      <c r="H517" s="765" t="str">
        <f t="shared" ref="H517:H580" si="34">IF(LEN(A517)=3,"是",IF(B517&lt;&gt;"",IF(SUM(C517:E517)&lt;&gt;0,"是","否"),"是"))</f>
        <v>否</v>
      </c>
      <c r="I517" s="768" t="str">
        <f t="shared" ref="I517:I580" si="35">IF(LEN(A517)=3,"类",IF(LEN(A517)=5,"款","项"))</f>
        <v>项</v>
      </c>
    </row>
    <row r="518" ht="34.9" hidden="1" customHeight="1" spans="1:9">
      <c r="A518" s="766">
        <v>2070603</v>
      </c>
      <c r="B518" s="252" t="s">
        <v>147</v>
      </c>
      <c r="C518" s="735"/>
      <c r="D518" s="735">
        <v>0</v>
      </c>
      <c r="E518" s="509">
        <v>0</v>
      </c>
      <c r="F518" s="488" t="str">
        <f t="shared" si="32"/>
        <v/>
      </c>
      <c r="G518" s="488" t="str">
        <f t="shared" si="33"/>
        <v/>
      </c>
      <c r="H518" s="765" t="str">
        <f t="shared" si="34"/>
        <v>否</v>
      </c>
      <c r="I518" s="768" t="str">
        <f t="shared" si="35"/>
        <v>项</v>
      </c>
    </row>
    <row r="519" ht="34.9" hidden="1" customHeight="1" spans="1:9">
      <c r="A519" s="766">
        <v>2070604</v>
      </c>
      <c r="B519" s="252" t="s">
        <v>486</v>
      </c>
      <c r="C519" s="735"/>
      <c r="D519" s="735">
        <v>0</v>
      </c>
      <c r="E519" s="509">
        <v>0</v>
      </c>
      <c r="F519" s="488" t="str">
        <f t="shared" si="32"/>
        <v/>
      </c>
      <c r="G519" s="488" t="str">
        <f t="shared" si="33"/>
        <v/>
      </c>
      <c r="H519" s="765" t="str">
        <f t="shared" si="34"/>
        <v>否</v>
      </c>
      <c r="I519" s="768" t="str">
        <f t="shared" si="35"/>
        <v>项</v>
      </c>
    </row>
    <row r="520" ht="34.9" hidden="1" customHeight="1" spans="1:9">
      <c r="A520" s="766">
        <v>2070605</v>
      </c>
      <c r="B520" s="252" t="s">
        <v>487</v>
      </c>
      <c r="C520" s="735"/>
      <c r="D520" s="735">
        <v>0</v>
      </c>
      <c r="E520" s="509">
        <v>0</v>
      </c>
      <c r="F520" s="488" t="str">
        <f t="shared" si="32"/>
        <v/>
      </c>
      <c r="G520" s="488" t="str">
        <f t="shared" si="33"/>
        <v/>
      </c>
      <c r="H520" s="765" t="str">
        <f t="shared" si="34"/>
        <v>否</v>
      </c>
      <c r="I520" s="768" t="str">
        <f t="shared" si="35"/>
        <v>项</v>
      </c>
    </row>
    <row r="521" s="547" customFormat="1" ht="34.9" hidden="1" customHeight="1" spans="1:11">
      <c r="A521" s="766">
        <v>2070606</v>
      </c>
      <c r="B521" s="252" t="s">
        <v>488</v>
      </c>
      <c r="C521" s="735"/>
      <c r="D521" s="735">
        <v>0</v>
      </c>
      <c r="E521" s="509">
        <v>0</v>
      </c>
      <c r="F521" s="488" t="str">
        <f t="shared" si="32"/>
        <v/>
      </c>
      <c r="G521" s="488" t="str">
        <f t="shared" si="33"/>
        <v/>
      </c>
      <c r="H521" s="765" t="str">
        <f t="shared" si="34"/>
        <v>否</v>
      </c>
      <c r="I521" s="768" t="str">
        <f t="shared" si="35"/>
        <v>项</v>
      </c>
      <c r="J521" s="558"/>
      <c r="K521" s="558"/>
    </row>
    <row r="522" ht="34.9" hidden="1" customHeight="1" spans="1:9">
      <c r="A522" s="766">
        <v>2070607</v>
      </c>
      <c r="B522" s="252" t="s">
        <v>489</v>
      </c>
      <c r="C522" s="735"/>
      <c r="D522" s="735">
        <v>0</v>
      </c>
      <c r="E522" s="509">
        <v>0</v>
      </c>
      <c r="F522" s="488" t="str">
        <f t="shared" si="32"/>
        <v/>
      </c>
      <c r="G522" s="488" t="str">
        <f t="shared" si="33"/>
        <v/>
      </c>
      <c r="H522" s="765" t="str">
        <f t="shared" si="34"/>
        <v>否</v>
      </c>
      <c r="I522" s="768" t="str">
        <f t="shared" si="35"/>
        <v>项</v>
      </c>
    </row>
    <row r="523" ht="34.9" hidden="1" customHeight="1" spans="1:9">
      <c r="A523" s="766">
        <v>2070699</v>
      </c>
      <c r="B523" s="252" t="s">
        <v>490</v>
      </c>
      <c r="C523" s="735"/>
      <c r="D523" s="735">
        <v>0</v>
      </c>
      <c r="E523" s="509">
        <v>0</v>
      </c>
      <c r="F523" s="488" t="str">
        <f t="shared" si="32"/>
        <v/>
      </c>
      <c r="G523" s="488" t="str">
        <f t="shared" si="33"/>
        <v/>
      </c>
      <c r="H523" s="765" t="str">
        <f t="shared" si="34"/>
        <v>否</v>
      </c>
      <c r="I523" s="768" t="str">
        <f t="shared" si="35"/>
        <v>项</v>
      </c>
    </row>
    <row r="524" ht="34.9" customHeight="1" spans="1:9">
      <c r="A524" s="766">
        <v>20708</v>
      </c>
      <c r="B524" s="252" t="s">
        <v>491</v>
      </c>
      <c r="C524" s="730">
        <f>SUM(C525:C531)</f>
        <v>114</v>
      </c>
      <c r="D524" s="730">
        <f>SUM(D525:D531)</f>
        <v>17</v>
      </c>
      <c r="E524" s="730">
        <f>SUM(E525:E531)</f>
        <v>36</v>
      </c>
      <c r="F524" s="488">
        <f t="shared" si="32"/>
        <v>-0.684210526315789</v>
      </c>
      <c r="G524" s="488">
        <f t="shared" si="33"/>
        <v>2.11764705882353</v>
      </c>
      <c r="H524" s="765" t="str">
        <f t="shared" si="34"/>
        <v>是</v>
      </c>
      <c r="I524" s="768" t="str">
        <f t="shared" si="35"/>
        <v>款</v>
      </c>
    </row>
    <row r="525" ht="34.9" hidden="1" customHeight="1" spans="1:9">
      <c r="A525" s="766">
        <v>2070801</v>
      </c>
      <c r="B525" s="252" t="s">
        <v>145</v>
      </c>
      <c r="C525" s="735"/>
      <c r="D525" s="735">
        <v>0</v>
      </c>
      <c r="E525" s="509">
        <v>0</v>
      </c>
      <c r="F525" s="488" t="str">
        <f t="shared" si="32"/>
        <v/>
      </c>
      <c r="G525" s="488" t="str">
        <f t="shared" si="33"/>
        <v/>
      </c>
      <c r="H525" s="765" t="str">
        <f t="shared" si="34"/>
        <v>否</v>
      </c>
      <c r="I525" s="768" t="str">
        <f t="shared" si="35"/>
        <v>项</v>
      </c>
    </row>
    <row r="526" ht="34.9" hidden="1" customHeight="1" spans="1:9">
      <c r="A526" s="766">
        <v>2070802</v>
      </c>
      <c r="B526" s="252" t="s">
        <v>146</v>
      </c>
      <c r="C526" s="735"/>
      <c r="D526" s="735">
        <v>0</v>
      </c>
      <c r="E526" s="509">
        <v>0</v>
      </c>
      <c r="F526" s="488" t="str">
        <f t="shared" si="32"/>
        <v/>
      </c>
      <c r="G526" s="488" t="str">
        <f t="shared" si="33"/>
        <v/>
      </c>
      <c r="H526" s="765" t="str">
        <f t="shared" si="34"/>
        <v>否</v>
      </c>
      <c r="I526" s="768" t="str">
        <f t="shared" si="35"/>
        <v>项</v>
      </c>
    </row>
    <row r="527" ht="34.9" hidden="1" customHeight="1" spans="1:9">
      <c r="A527" s="766">
        <v>2070803</v>
      </c>
      <c r="B527" s="252" t="s">
        <v>147</v>
      </c>
      <c r="C527" s="735"/>
      <c r="D527" s="735">
        <v>0</v>
      </c>
      <c r="E527" s="509">
        <v>0</v>
      </c>
      <c r="F527" s="488" t="str">
        <f t="shared" si="32"/>
        <v/>
      </c>
      <c r="G527" s="488" t="str">
        <f t="shared" si="33"/>
        <v/>
      </c>
      <c r="H527" s="765" t="str">
        <f t="shared" si="34"/>
        <v>否</v>
      </c>
      <c r="I527" s="768" t="str">
        <f t="shared" si="35"/>
        <v>项</v>
      </c>
    </row>
    <row r="528" ht="34.9" hidden="1" customHeight="1" spans="1:9">
      <c r="A528" s="766">
        <v>2070804</v>
      </c>
      <c r="B528" s="252" t="s">
        <v>492</v>
      </c>
      <c r="C528" s="735">
        <v>0</v>
      </c>
      <c r="D528" s="735"/>
      <c r="E528" s="509"/>
      <c r="F528" s="488" t="str">
        <f t="shared" si="32"/>
        <v/>
      </c>
      <c r="G528" s="488" t="str">
        <f t="shared" si="33"/>
        <v/>
      </c>
      <c r="H528" s="765" t="str">
        <f t="shared" si="34"/>
        <v>否</v>
      </c>
      <c r="I528" s="768" t="str">
        <f t="shared" si="35"/>
        <v>项</v>
      </c>
    </row>
    <row r="529" ht="34.9" hidden="1" customHeight="1" spans="1:9">
      <c r="A529" s="766">
        <v>2070805</v>
      </c>
      <c r="B529" s="252" t="s">
        <v>493</v>
      </c>
      <c r="C529" s="735">
        <v>0</v>
      </c>
      <c r="D529" s="735"/>
      <c r="E529" s="509"/>
      <c r="F529" s="488" t="str">
        <f t="shared" si="32"/>
        <v/>
      </c>
      <c r="G529" s="488" t="str">
        <f t="shared" si="33"/>
        <v/>
      </c>
      <c r="H529" s="765" t="str">
        <f t="shared" si="34"/>
        <v>否</v>
      </c>
      <c r="I529" s="768" t="str">
        <f t="shared" si="35"/>
        <v>项</v>
      </c>
    </row>
    <row r="530" ht="34.9" hidden="1" customHeight="1" spans="1:9">
      <c r="A530" s="766">
        <v>2070806</v>
      </c>
      <c r="B530" s="252" t="s">
        <v>494</v>
      </c>
      <c r="C530" s="735"/>
      <c r="D530" s="735">
        <v>0</v>
      </c>
      <c r="E530" s="509">
        <v>0</v>
      </c>
      <c r="F530" s="488" t="str">
        <f t="shared" si="32"/>
        <v/>
      </c>
      <c r="G530" s="488" t="str">
        <f t="shared" si="33"/>
        <v/>
      </c>
      <c r="H530" s="765" t="str">
        <f t="shared" si="34"/>
        <v>否</v>
      </c>
      <c r="I530" s="768" t="str">
        <f t="shared" si="35"/>
        <v>项</v>
      </c>
    </row>
    <row r="531" ht="34.9" customHeight="1" spans="1:9">
      <c r="A531" s="766">
        <v>2070899</v>
      </c>
      <c r="B531" s="252" t="s">
        <v>495</v>
      </c>
      <c r="C531" s="735">
        <v>114</v>
      </c>
      <c r="D531" s="735">
        <v>17</v>
      </c>
      <c r="E531" s="509">
        <v>36</v>
      </c>
      <c r="F531" s="488">
        <f t="shared" si="32"/>
        <v>-0.684210526315789</v>
      </c>
      <c r="G531" s="488">
        <f t="shared" si="33"/>
        <v>2.11764705882353</v>
      </c>
      <c r="H531" s="765" t="str">
        <f t="shared" si="34"/>
        <v>是</v>
      </c>
      <c r="I531" s="768" t="str">
        <f t="shared" si="35"/>
        <v>项</v>
      </c>
    </row>
    <row r="532" ht="34.9" customHeight="1" spans="1:9">
      <c r="A532" s="766">
        <v>20799</v>
      </c>
      <c r="B532" s="252" t="s">
        <v>496</v>
      </c>
      <c r="C532" s="730">
        <f>SUM(C533:C535)</f>
        <v>252</v>
      </c>
      <c r="D532" s="730">
        <f>SUM(D533:D535)</f>
        <v>555</v>
      </c>
      <c r="E532" s="730">
        <f>SUM(E533:E535)</f>
        <v>58</v>
      </c>
      <c r="F532" s="488">
        <f t="shared" si="32"/>
        <v>-0.76984126984127</v>
      </c>
      <c r="G532" s="488">
        <f t="shared" si="33"/>
        <v>0.104504504504505</v>
      </c>
      <c r="H532" s="765" t="str">
        <f t="shared" si="34"/>
        <v>是</v>
      </c>
      <c r="I532" s="768" t="str">
        <f t="shared" si="35"/>
        <v>款</v>
      </c>
    </row>
    <row r="533" ht="34.9" customHeight="1" spans="1:9">
      <c r="A533" s="766">
        <v>2079902</v>
      </c>
      <c r="B533" s="252" t="s">
        <v>497</v>
      </c>
      <c r="C533" s="735">
        <v>78</v>
      </c>
      <c r="D533" s="735">
        <v>0</v>
      </c>
      <c r="E533" s="509">
        <v>0</v>
      </c>
      <c r="F533" s="488">
        <f t="shared" si="32"/>
        <v>-1</v>
      </c>
      <c r="G533" s="488" t="str">
        <f t="shared" si="33"/>
        <v/>
      </c>
      <c r="H533" s="765" t="str">
        <f t="shared" si="34"/>
        <v>是</v>
      </c>
      <c r="I533" s="768" t="str">
        <f t="shared" si="35"/>
        <v>项</v>
      </c>
    </row>
    <row r="534" ht="34.9" hidden="1" customHeight="1" spans="1:9">
      <c r="A534" s="766">
        <v>2079903</v>
      </c>
      <c r="B534" s="252" t="s">
        <v>498</v>
      </c>
      <c r="C534" s="735">
        <v>0</v>
      </c>
      <c r="D534" s="735">
        <v>0</v>
      </c>
      <c r="E534" s="509">
        <v>0</v>
      </c>
      <c r="F534" s="488" t="str">
        <f t="shared" si="32"/>
        <v/>
      </c>
      <c r="G534" s="488" t="str">
        <f t="shared" si="33"/>
        <v/>
      </c>
      <c r="H534" s="765" t="str">
        <f t="shared" si="34"/>
        <v>否</v>
      </c>
      <c r="I534" s="768" t="str">
        <f t="shared" si="35"/>
        <v>项</v>
      </c>
    </row>
    <row r="535" ht="34.9" customHeight="1" spans="1:9">
      <c r="A535" s="766">
        <v>2079999</v>
      </c>
      <c r="B535" s="252" t="s">
        <v>499</v>
      </c>
      <c r="C535" s="735">
        <v>174</v>
      </c>
      <c r="D535" s="735">
        <v>555</v>
      </c>
      <c r="E535" s="509">
        <v>58</v>
      </c>
      <c r="F535" s="488">
        <f t="shared" si="32"/>
        <v>-0.666666666666667</v>
      </c>
      <c r="G535" s="488">
        <f t="shared" si="33"/>
        <v>0.104504504504505</v>
      </c>
      <c r="H535" s="765" t="str">
        <f t="shared" si="34"/>
        <v>是</v>
      </c>
      <c r="I535" s="768" t="str">
        <f t="shared" si="35"/>
        <v>项</v>
      </c>
    </row>
    <row r="536" ht="34.9" customHeight="1" spans="1:9">
      <c r="A536" s="764">
        <v>208</v>
      </c>
      <c r="B536" s="248" t="s">
        <v>96</v>
      </c>
      <c r="C536" s="361">
        <f>SUM(C537,C551,C559,C561,C570,C574,C584,C592,C599,C607,C616,C621,C624,C627,C630,C633,C636,C640,C645,C653,C656)</f>
        <v>79617</v>
      </c>
      <c r="D536" s="361">
        <f>SUM(D537,D551,D559,D561,D570,D574,D584,D592,D599,D607,D616,D621,D624,D627,D630,D633,D636,D640,D645,D653,D656)</f>
        <v>95007</v>
      </c>
      <c r="E536" s="361">
        <f>SUM(E537,E551,E559,E561,E570,E574,E584,E592,E599,E607,E616,E621,E624,E627,E630,E633,E636,E640,E645,E653,E656)</f>
        <v>94996</v>
      </c>
      <c r="F536" s="486">
        <f t="shared" si="32"/>
        <v>0.19316226434053</v>
      </c>
      <c r="G536" s="486">
        <f t="shared" si="33"/>
        <v>0.999884219057543</v>
      </c>
      <c r="H536" s="765" t="str">
        <f t="shared" si="34"/>
        <v>是</v>
      </c>
      <c r="I536" s="768" t="str">
        <f t="shared" si="35"/>
        <v>类</v>
      </c>
    </row>
    <row r="537" ht="34.9" customHeight="1" spans="1:9">
      <c r="A537" s="766">
        <v>20801</v>
      </c>
      <c r="B537" s="252" t="s">
        <v>500</v>
      </c>
      <c r="C537" s="730">
        <f>SUM(C538:C550)</f>
        <v>2412</v>
      </c>
      <c r="D537" s="730">
        <f>SUM(D538:D550)</f>
        <v>1443</v>
      </c>
      <c r="E537" s="730">
        <f>SUM(E538:E550)</f>
        <v>1471</v>
      </c>
      <c r="F537" s="488">
        <f t="shared" si="32"/>
        <v>-0.390132669983416</v>
      </c>
      <c r="G537" s="488">
        <f t="shared" si="33"/>
        <v>1.01940401940402</v>
      </c>
      <c r="H537" s="765" t="str">
        <f t="shared" si="34"/>
        <v>是</v>
      </c>
      <c r="I537" s="768" t="str">
        <f t="shared" si="35"/>
        <v>款</v>
      </c>
    </row>
    <row r="538" ht="34.9" customHeight="1" spans="1:9">
      <c r="A538" s="766">
        <v>2080101</v>
      </c>
      <c r="B538" s="252" t="s">
        <v>145</v>
      </c>
      <c r="C538" s="735">
        <v>680</v>
      </c>
      <c r="D538" s="735">
        <v>456</v>
      </c>
      <c r="E538" s="509">
        <v>463</v>
      </c>
      <c r="F538" s="488">
        <f t="shared" si="32"/>
        <v>-0.319117647058824</v>
      </c>
      <c r="G538" s="488">
        <f t="shared" si="33"/>
        <v>1.01535087719298</v>
      </c>
      <c r="H538" s="765" t="str">
        <f t="shared" si="34"/>
        <v>是</v>
      </c>
      <c r="I538" s="768" t="str">
        <f t="shared" si="35"/>
        <v>项</v>
      </c>
    </row>
    <row r="539" ht="34.9" hidden="1" customHeight="1" spans="1:9">
      <c r="A539" s="766">
        <v>2080102</v>
      </c>
      <c r="B539" s="252" t="s">
        <v>146</v>
      </c>
      <c r="C539" s="735"/>
      <c r="D539" s="735">
        <v>0</v>
      </c>
      <c r="E539" s="509">
        <v>0</v>
      </c>
      <c r="F539" s="488" t="str">
        <f t="shared" si="32"/>
        <v/>
      </c>
      <c r="G539" s="488" t="str">
        <f t="shared" si="33"/>
        <v/>
      </c>
      <c r="H539" s="765" t="str">
        <f t="shared" si="34"/>
        <v>否</v>
      </c>
      <c r="I539" s="768" t="str">
        <f t="shared" si="35"/>
        <v>项</v>
      </c>
    </row>
    <row r="540" ht="34.9" hidden="1" customHeight="1" spans="1:9">
      <c r="A540" s="766">
        <v>2080103</v>
      </c>
      <c r="B540" s="252" t="s">
        <v>147</v>
      </c>
      <c r="C540" s="735"/>
      <c r="D540" s="735">
        <v>0</v>
      </c>
      <c r="E540" s="509">
        <v>0</v>
      </c>
      <c r="F540" s="488" t="str">
        <f t="shared" si="32"/>
        <v/>
      </c>
      <c r="G540" s="488" t="str">
        <f t="shared" si="33"/>
        <v/>
      </c>
      <c r="H540" s="765" t="str">
        <f t="shared" si="34"/>
        <v>否</v>
      </c>
      <c r="I540" s="768" t="str">
        <f t="shared" si="35"/>
        <v>项</v>
      </c>
    </row>
    <row r="541" ht="34.9" hidden="1" customHeight="1" spans="1:9">
      <c r="A541" s="766">
        <v>2080104</v>
      </c>
      <c r="B541" s="252" t="s">
        <v>501</v>
      </c>
      <c r="C541" s="735"/>
      <c r="D541" s="735">
        <v>0</v>
      </c>
      <c r="E541" s="509">
        <v>0</v>
      </c>
      <c r="F541" s="488" t="str">
        <f t="shared" si="32"/>
        <v/>
      </c>
      <c r="G541" s="488" t="str">
        <f t="shared" si="33"/>
        <v/>
      </c>
      <c r="H541" s="765" t="str">
        <f t="shared" si="34"/>
        <v>否</v>
      </c>
      <c r="I541" s="768" t="str">
        <f t="shared" si="35"/>
        <v>项</v>
      </c>
    </row>
    <row r="542" ht="34.9" hidden="1" customHeight="1" spans="1:9">
      <c r="A542" s="766">
        <v>2080105</v>
      </c>
      <c r="B542" s="252" t="s">
        <v>502</v>
      </c>
      <c r="C542" s="735"/>
      <c r="D542" s="735">
        <v>0</v>
      </c>
      <c r="E542" s="509">
        <v>0</v>
      </c>
      <c r="F542" s="488" t="str">
        <f t="shared" si="32"/>
        <v/>
      </c>
      <c r="G542" s="488" t="str">
        <f t="shared" si="33"/>
        <v/>
      </c>
      <c r="H542" s="765" t="str">
        <f t="shared" si="34"/>
        <v>否</v>
      </c>
      <c r="I542" s="768" t="str">
        <f t="shared" si="35"/>
        <v>项</v>
      </c>
    </row>
    <row r="543" ht="34.9" hidden="1" customHeight="1" spans="1:9">
      <c r="A543" s="766">
        <v>2080106</v>
      </c>
      <c r="B543" s="252" t="s">
        <v>503</v>
      </c>
      <c r="C543" s="735">
        <v>0</v>
      </c>
      <c r="D543" s="735">
        <v>0</v>
      </c>
      <c r="E543" s="509">
        <v>0</v>
      </c>
      <c r="F543" s="488" t="str">
        <f t="shared" si="32"/>
        <v/>
      </c>
      <c r="G543" s="488" t="str">
        <f t="shared" si="33"/>
        <v/>
      </c>
      <c r="H543" s="765" t="str">
        <f t="shared" si="34"/>
        <v>否</v>
      </c>
      <c r="I543" s="768" t="str">
        <f t="shared" si="35"/>
        <v>项</v>
      </c>
    </row>
    <row r="544" ht="34.9" hidden="1" customHeight="1" spans="1:9">
      <c r="A544" s="766">
        <v>2080107</v>
      </c>
      <c r="B544" s="252" t="s">
        <v>504</v>
      </c>
      <c r="C544" s="735">
        <v>0</v>
      </c>
      <c r="D544" s="735">
        <v>0</v>
      </c>
      <c r="E544" s="509">
        <v>0</v>
      </c>
      <c r="F544" s="488" t="str">
        <f t="shared" si="32"/>
        <v/>
      </c>
      <c r="G544" s="488" t="str">
        <f t="shared" si="33"/>
        <v/>
      </c>
      <c r="H544" s="765" t="str">
        <f t="shared" si="34"/>
        <v>否</v>
      </c>
      <c r="I544" s="768" t="str">
        <f t="shared" si="35"/>
        <v>项</v>
      </c>
    </row>
    <row r="545" ht="34.9" hidden="1" customHeight="1" spans="1:9">
      <c r="A545" s="766">
        <v>2080108</v>
      </c>
      <c r="B545" s="252" t="s">
        <v>186</v>
      </c>
      <c r="C545" s="735"/>
      <c r="D545" s="735">
        <v>0</v>
      </c>
      <c r="E545" s="509">
        <v>0</v>
      </c>
      <c r="F545" s="488" t="str">
        <f t="shared" si="32"/>
        <v/>
      </c>
      <c r="G545" s="488" t="str">
        <f t="shared" si="33"/>
        <v/>
      </c>
      <c r="H545" s="765" t="str">
        <f t="shared" si="34"/>
        <v>否</v>
      </c>
      <c r="I545" s="768" t="str">
        <f t="shared" si="35"/>
        <v>项</v>
      </c>
    </row>
    <row r="546" ht="34.9" customHeight="1" spans="1:9">
      <c r="A546" s="766">
        <v>2080109</v>
      </c>
      <c r="B546" s="252" t="s">
        <v>505</v>
      </c>
      <c r="C546" s="735">
        <v>1357</v>
      </c>
      <c r="D546" s="735">
        <v>925</v>
      </c>
      <c r="E546" s="509">
        <v>985</v>
      </c>
      <c r="F546" s="488">
        <f t="shared" si="32"/>
        <v>-0.274134119380987</v>
      </c>
      <c r="G546" s="488">
        <f t="shared" si="33"/>
        <v>1.06486486486486</v>
      </c>
      <c r="H546" s="765" t="str">
        <f t="shared" si="34"/>
        <v>是</v>
      </c>
      <c r="I546" s="768" t="str">
        <f t="shared" si="35"/>
        <v>项</v>
      </c>
    </row>
    <row r="547" ht="34.9" hidden="1" customHeight="1" spans="1:9">
      <c r="A547" s="766">
        <v>2080110</v>
      </c>
      <c r="B547" s="252" t="s">
        <v>506</v>
      </c>
      <c r="C547" s="735">
        <v>0</v>
      </c>
      <c r="D547" s="735">
        <v>0</v>
      </c>
      <c r="E547" s="509">
        <v>0</v>
      </c>
      <c r="F547" s="488" t="str">
        <f t="shared" si="32"/>
        <v/>
      </c>
      <c r="G547" s="488" t="str">
        <f t="shared" si="33"/>
        <v/>
      </c>
      <c r="H547" s="765" t="str">
        <f t="shared" si="34"/>
        <v>否</v>
      </c>
      <c r="I547" s="768" t="str">
        <f t="shared" si="35"/>
        <v>项</v>
      </c>
    </row>
    <row r="548" ht="34.9" customHeight="1" spans="1:9">
      <c r="A548" s="766">
        <v>2080111</v>
      </c>
      <c r="B548" s="252" t="s">
        <v>507</v>
      </c>
      <c r="C548" s="735">
        <v>148</v>
      </c>
      <c r="D548" s="735">
        <v>0</v>
      </c>
      <c r="E548" s="509">
        <v>0</v>
      </c>
      <c r="F548" s="488">
        <f t="shared" si="32"/>
        <v>-1</v>
      </c>
      <c r="G548" s="488" t="str">
        <f t="shared" si="33"/>
        <v/>
      </c>
      <c r="H548" s="765" t="str">
        <f t="shared" si="34"/>
        <v>是</v>
      </c>
      <c r="I548" s="768" t="str">
        <f t="shared" si="35"/>
        <v>项</v>
      </c>
    </row>
    <row r="549" ht="34.9" hidden="1" customHeight="1" spans="1:9">
      <c r="A549" s="766">
        <v>2080112</v>
      </c>
      <c r="B549" s="252" t="s">
        <v>508</v>
      </c>
      <c r="C549" s="735"/>
      <c r="D549" s="735">
        <v>0</v>
      </c>
      <c r="E549" s="509">
        <v>0</v>
      </c>
      <c r="F549" s="488" t="str">
        <f t="shared" si="32"/>
        <v/>
      </c>
      <c r="G549" s="488" t="str">
        <f t="shared" si="33"/>
        <v/>
      </c>
      <c r="H549" s="765" t="str">
        <f t="shared" si="34"/>
        <v>否</v>
      </c>
      <c r="I549" s="768" t="str">
        <f t="shared" si="35"/>
        <v>项</v>
      </c>
    </row>
    <row r="550" ht="34.9" customHeight="1" spans="1:9">
      <c r="A550" s="766">
        <v>2080199</v>
      </c>
      <c r="B550" s="252" t="s">
        <v>509</v>
      </c>
      <c r="C550" s="735">
        <v>227</v>
      </c>
      <c r="D550" s="735">
        <v>62</v>
      </c>
      <c r="E550" s="509">
        <v>23</v>
      </c>
      <c r="F550" s="488">
        <f t="shared" si="32"/>
        <v>-0.898678414096916</v>
      </c>
      <c r="G550" s="488">
        <f t="shared" si="33"/>
        <v>0.370967741935484</v>
      </c>
      <c r="H550" s="765" t="str">
        <f t="shared" si="34"/>
        <v>是</v>
      </c>
      <c r="I550" s="768" t="str">
        <f t="shared" si="35"/>
        <v>项</v>
      </c>
    </row>
    <row r="551" ht="34.9" customHeight="1" spans="1:9">
      <c r="A551" s="766">
        <v>20802</v>
      </c>
      <c r="B551" s="252" t="s">
        <v>510</v>
      </c>
      <c r="C551" s="730">
        <f>SUM(C552:C558)</f>
        <v>5222</v>
      </c>
      <c r="D551" s="730">
        <f>SUM(D552:D558)</f>
        <v>3531</v>
      </c>
      <c r="E551" s="730">
        <f>SUM(E552:E558)</f>
        <v>4437</v>
      </c>
      <c r="F551" s="488">
        <f t="shared" si="32"/>
        <v>-0.150325545767905</v>
      </c>
      <c r="G551" s="488">
        <f t="shared" si="33"/>
        <v>1.25658453695837</v>
      </c>
      <c r="H551" s="765" t="str">
        <f t="shared" si="34"/>
        <v>是</v>
      </c>
      <c r="I551" s="768" t="str">
        <f t="shared" si="35"/>
        <v>款</v>
      </c>
    </row>
    <row r="552" ht="34.9" customHeight="1" spans="1:9">
      <c r="A552" s="766">
        <v>2080201</v>
      </c>
      <c r="B552" s="252" t="s">
        <v>145</v>
      </c>
      <c r="C552" s="735">
        <v>469</v>
      </c>
      <c r="D552" s="735">
        <v>323</v>
      </c>
      <c r="E552" s="509">
        <v>318</v>
      </c>
      <c r="F552" s="488">
        <f t="shared" si="32"/>
        <v>-0.321961620469083</v>
      </c>
      <c r="G552" s="488">
        <f t="shared" si="33"/>
        <v>0.984520123839009</v>
      </c>
      <c r="H552" s="765" t="str">
        <f t="shared" si="34"/>
        <v>是</v>
      </c>
      <c r="I552" s="768" t="str">
        <f t="shared" si="35"/>
        <v>项</v>
      </c>
    </row>
    <row r="553" ht="34.9" hidden="1" customHeight="1" spans="1:9">
      <c r="A553" s="766">
        <v>2080202</v>
      </c>
      <c r="B553" s="252" t="s">
        <v>146</v>
      </c>
      <c r="C553" s="735"/>
      <c r="D553" s="735">
        <v>0</v>
      </c>
      <c r="E553" s="509">
        <v>0</v>
      </c>
      <c r="F553" s="488" t="str">
        <f t="shared" si="32"/>
        <v/>
      </c>
      <c r="G553" s="488" t="str">
        <f t="shared" si="33"/>
        <v/>
      </c>
      <c r="H553" s="765" t="str">
        <f t="shared" si="34"/>
        <v>否</v>
      </c>
      <c r="I553" s="768" t="str">
        <f t="shared" si="35"/>
        <v>项</v>
      </c>
    </row>
    <row r="554" ht="34.9" hidden="1" customHeight="1" spans="1:9">
      <c r="A554" s="766">
        <v>2080203</v>
      </c>
      <c r="B554" s="252" t="s">
        <v>147</v>
      </c>
      <c r="C554" s="735"/>
      <c r="D554" s="735">
        <v>0</v>
      </c>
      <c r="E554" s="509">
        <v>0</v>
      </c>
      <c r="F554" s="488" t="str">
        <f t="shared" si="32"/>
        <v/>
      </c>
      <c r="G554" s="488" t="str">
        <f t="shared" si="33"/>
        <v/>
      </c>
      <c r="H554" s="765" t="str">
        <f t="shared" si="34"/>
        <v>否</v>
      </c>
      <c r="I554" s="768" t="str">
        <f t="shared" si="35"/>
        <v>项</v>
      </c>
    </row>
    <row r="555" ht="34.9" hidden="1" customHeight="1" spans="1:9">
      <c r="A555" s="766">
        <v>2080206</v>
      </c>
      <c r="B555" s="252" t="s">
        <v>511</v>
      </c>
      <c r="C555" s="735"/>
      <c r="D555" s="735">
        <v>0</v>
      </c>
      <c r="E555" s="509">
        <v>0</v>
      </c>
      <c r="F555" s="488" t="str">
        <f t="shared" si="32"/>
        <v/>
      </c>
      <c r="G555" s="488" t="str">
        <f t="shared" si="33"/>
        <v/>
      </c>
      <c r="H555" s="765" t="str">
        <f t="shared" si="34"/>
        <v>否</v>
      </c>
      <c r="I555" s="768" t="str">
        <f t="shared" si="35"/>
        <v>项</v>
      </c>
    </row>
    <row r="556" ht="34.9" hidden="1" customHeight="1" spans="1:9">
      <c r="A556" s="766">
        <v>2080207</v>
      </c>
      <c r="B556" s="252" t="s">
        <v>512</v>
      </c>
      <c r="C556" s="735">
        <v>0</v>
      </c>
      <c r="D556" s="735">
        <v>0</v>
      </c>
      <c r="E556" s="509">
        <v>0</v>
      </c>
      <c r="F556" s="488" t="str">
        <f t="shared" si="32"/>
        <v/>
      </c>
      <c r="G556" s="488" t="str">
        <f t="shared" si="33"/>
        <v/>
      </c>
      <c r="H556" s="765" t="str">
        <f t="shared" si="34"/>
        <v>否</v>
      </c>
      <c r="I556" s="768" t="str">
        <f t="shared" si="35"/>
        <v>项</v>
      </c>
    </row>
    <row r="557" ht="34.9" customHeight="1" spans="1:9">
      <c r="A557" s="766">
        <v>2080208</v>
      </c>
      <c r="B557" s="252" t="s">
        <v>513</v>
      </c>
      <c r="C557" s="735">
        <v>3932</v>
      </c>
      <c r="D557" s="735">
        <v>2528</v>
      </c>
      <c r="E557" s="509">
        <v>3509</v>
      </c>
      <c r="F557" s="488">
        <f t="shared" si="32"/>
        <v>-0.107578840284842</v>
      </c>
      <c r="G557" s="488">
        <f t="shared" si="33"/>
        <v>1.38805379746835</v>
      </c>
      <c r="H557" s="765" t="str">
        <f t="shared" si="34"/>
        <v>是</v>
      </c>
      <c r="I557" s="768" t="str">
        <f t="shared" si="35"/>
        <v>项</v>
      </c>
    </row>
    <row r="558" ht="34.9" customHeight="1" spans="1:9">
      <c r="A558" s="766">
        <v>2080299</v>
      </c>
      <c r="B558" s="252" t="s">
        <v>514</v>
      </c>
      <c r="C558" s="735">
        <v>821</v>
      </c>
      <c r="D558" s="735">
        <v>680</v>
      </c>
      <c r="E558" s="509">
        <v>610</v>
      </c>
      <c r="F558" s="488">
        <f t="shared" si="32"/>
        <v>-0.25700365408039</v>
      </c>
      <c r="G558" s="488">
        <f t="shared" si="33"/>
        <v>0.897058823529412</v>
      </c>
      <c r="H558" s="765" t="str">
        <f t="shared" si="34"/>
        <v>是</v>
      </c>
      <c r="I558" s="768" t="str">
        <f t="shared" si="35"/>
        <v>项</v>
      </c>
    </row>
    <row r="559" ht="34.9" hidden="1" customHeight="1" spans="1:9">
      <c r="A559" s="766">
        <v>20804</v>
      </c>
      <c r="B559" s="252" t="s">
        <v>515</v>
      </c>
      <c r="C559" s="730">
        <f>SUM(C560:C560)</f>
        <v>0</v>
      </c>
      <c r="D559" s="730">
        <f>SUM(D560:D560)</f>
        <v>0</v>
      </c>
      <c r="E559" s="730">
        <f>SUM(E560:E560)</f>
        <v>0</v>
      </c>
      <c r="F559" s="488" t="str">
        <f t="shared" si="32"/>
        <v/>
      </c>
      <c r="G559" s="488" t="str">
        <f t="shared" si="33"/>
        <v/>
      </c>
      <c r="H559" s="765" t="str">
        <f t="shared" si="34"/>
        <v>否</v>
      </c>
      <c r="I559" s="768" t="str">
        <f t="shared" si="35"/>
        <v>款</v>
      </c>
    </row>
    <row r="560" ht="34.9" hidden="1" customHeight="1" spans="1:9">
      <c r="A560" s="766">
        <v>2080402</v>
      </c>
      <c r="B560" s="252" t="s">
        <v>516</v>
      </c>
      <c r="C560" s="735"/>
      <c r="D560" s="735">
        <v>0</v>
      </c>
      <c r="E560" s="509">
        <v>0</v>
      </c>
      <c r="F560" s="488" t="str">
        <f t="shared" si="32"/>
        <v/>
      </c>
      <c r="G560" s="488" t="str">
        <f t="shared" si="33"/>
        <v/>
      </c>
      <c r="H560" s="765" t="str">
        <f t="shared" si="34"/>
        <v>否</v>
      </c>
      <c r="I560" s="768" t="str">
        <f t="shared" si="35"/>
        <v>项</v>
      </c>
    </row>
    <row r="561" ht="34.9" customHeight="1" spans="1:9">
      <c r="A561" s="766">
        <v>20805</v>
      </c>
      <c r="B561" s="252" t="s">
        <v>517</v>
      </c>
      <c r="C561" s="730">
        <f>SUM(C562:C569)</f>
        <v>20843</v>
      </c>
      <c r="D561" s="730">
        <f>SUM(D562:D569)</f>
        <v>37525</v>
      </c>
      <c r="E561" s="730">
        <f>SUM(E562:E569)</f>
        <v>36517</v>
      </c>
      <c r="F561" s="488">
        <f t="shared" si="32"/>
        <v>0.752003070575253</v>
      </c>
      <c r="G561" s="488">
        <f t="shared" si="33"/>
        <v>0.973137908061293</v>
      </c>
      <c r="H561" s="765" t="str">
        <f t="shared" si="34"/>
        <v>是</v>
      </c>
      <c r="I561" s="768" t="str">
        <f t="shared" si="35"/>
        <v>款</v>
      </c>
    </row>
    <row r="562" ht="34.9" customHeight="1" spans="1:9">
      <c r="A562" s="766">
        <v>2080501</v>
      </c>
      <c r="B562" s="252" t="s">
        <v>518</v>
      </c>
      <c r="C562" s="735">
        <v>2959</v>
      </c>
      <c r="D562" s="735">
        <v>2448</v>
      </c>
      <c r="E562" s="509">
        <v>2218</v>
      </c>
      <c r="F562" s="488">
        <f t="shared" si="32"/>
        <v>-0.250422440013518</v>
      </c>
      <c r="G562" s="488">
        <f t="shared" si="33"/>
        <v>0.906045751633987</v>
      </c>
      <c r="H562" s="765" t="str">
        <f t="shared" si="34"/>
        <v>是</v>
      </c>
      <c r="I562" s="768" t="str">
        <f t="shared" si="35"/>
        <v>项</v>
      </c>
    </row>
    <row r="563" ht="34.9" customHeight="1" spans="1:9">
      <c r="A563" s="766">
        <v>2080502</v>
      </c>
      <c r="B563" s="252" t="s">
        <v>519</v>
      </c>
      <c r="C563" s="735">
        <v>5168</v>
      </c>
      <c r="D563" s="735">
        <v>4327</v>
      </c>
      <c r="E563" s="509">
        <v>4219</v>
      </c>
      <c r="F563" s="488">
        <f t="shared" si="32"/>
        <v>-0.183630030959752</v>
      </c>
      <c r="G563" s="488">
        <f t="shared" si="33"/>
        <v>0.975040443725445</v>
      </c>
      <c r="H563" s="765" t="str">
        <f t="shared" si="34"/>
        <v>是</v>
      </c>
      <c r="I563" s="768" t="str">
        <f t="shared" si="35"/>
        <v>项</v>
      </c>
    </row>
    <row r="564" ht="34.9" hidden="1" customHeight="1" spans="1:9">
      <c r="A564" s="766">
        <v>2080503</v>
      </c>
      <c r="B564" s="252" t="s">
        <v>520</v>
      </c>
      <c r="C564" s="735">
        <v>0</v>
      </c>
      <c r="D564" s="735">
        <v>0</v>
      </c>
      <c r="E564" s="509">
        <v>0</v>
      </c>
      <c r="F564" s="488" t="str">
        <f t="shared" si="32"/>
        <v/>
      </c>
      <c r="G564" s="488" t="str">
        <f t="shared" si="33"/>
        <v/>
      </c>
      <c r="H564" s="765" t="str">
        <f t="shared" si="34"/>
        <v>否</v>
      </c>
      <c r="I564" s="768" t="str">
        <f t="shared" si="35"/>
        <v>项</v>
      </c>
    </row>
    <row r="565" ht="34.9" hidden="1" customHeight="1" spans="1:9">
      <c r="A565" s="766">
        <v>2080504</v>
      </c>
      <c r="B565" s="252" t="s">
        <v>521</v>
      </c>
      <c r="C565" s="735"/>
      <c r="D565" s="735"/>
      <c r="E565" s="509"/>
      <c r="F565" s="488" t="str">
        <f t="shared" si="32"/>
        <v/>
      </c>
      <c r="G565" s="488" t="str">
        <f t="shared" si="33"/>
        <v/>
      </c>
      <c r="H565" s="765" t="str">
        <f t="shared" si="34"/>
        <v>否</v>
      </c>
      <c r="I565" s="768" t="str">
        <f t="shared" si="35"/>
        <v>项</v>
      </c>
    </row>
    <row r="566" ht="34.9" customHeight="1" spans="1:9">
      <c r="A566" s="766">
        <v>2080505</v>
      </c>
      <c r="B566" s="252" t="s">
        <v>522</v>
      </c>
      <c r="C566" s="735"/>
      <c r="D566" s="735">
        <v>13080</v>
      </c>
      <c r="E566" s="509">
        <v>13109</v>
      </c>
      <c r="F566" s="488" t="str">
        <f t="shared" si="32"/>
        <v/>
      </c>
      <c r="G566" s="488">
        <f t="shared" si="33"/>
        <v>1.00221712538226</v>
      </c>
      <c r="H566" s="765" t="str">
        <f t="shared" si="34"/>
        <v>是</v>
      </c>
      <c r="I566" s="768" t="str">
        <f t="shared" si="35"/>
        <v>项</v>
      </c>
    </row>
    <row r="567" ht="34.9" customHeight="1" spans="1:9">
      <c r="A567" s="766">
        <v>2080506</v>
      </c>
      <c r="B567" s="252" t="s">
        <v>523</v>
      </c>
      <c r="C567" s="735">
        <v>381</v>
      </c>
      <c r="D567" s="735">
        <v>2636</v>
      </c>
      <c r="E567" s="509">
        <v>2024</v>
      </c>
      <c r="F567" s="488">
        <f t="shared" si="32"/>
        <v>4.31233595800525</v>
      </c>
      <c r="G567" s="488">
        <f t="shared" si="33"/>
        <v>0.767830045523521</v>
      </c>
      <c r="H567" s="765" t="str">
        <f t="shared" si="34"/>
        <v>是</v>
      </c>
      <c r="I567" s="768" t="str">
        <f t="shared" si="35"/>
        <v>项</v>
      </c>
    </row>
    <row r="568" ht="34.9" customHeight="1" spans="1:9">
      <c r="A568" s="766">
        <v>2080507</v>
      </c>
      <c r="B568" s="252" t="s">
        <v>524</v>
      </c>
      <c r="C568" s="735">
        <v>6824</v>
      </c>
      <c r="D568" s="735">
        <v>10500</v>
      </c>
      <c r="E568" s="509">
        <v>10660</v>
      </c>
      <c r="F568" s="488">
        <f t="shared" si="32"/>
        <v>0.562133645955451</v>
      </c>
      <c r="G568" s="488">
        <f t="shared" si="33"/>
        <v>1.0152380952381</v>
      </c>
      <c r="H568" s="765" t="str">
        <f t="shared" si="34"/>
        <v>是</v>
      </c>
      <c r="I568" s="768" t="str">
        <f t="shared" si="35"/>
        <v>项</v>
      </c>
    </row>
    <row r="569" ht="34.9" customHeight="1" spans="1:9">
      <c r="A569" s="766">
        <v>2080599</v>
      </c>
      <c r="B569" s="252" t="s">
        <v>525</v>
      </c>
      <c r="C569" s="735">
        <v>5511</v>
      </c>
      <c r="D569" s="735">
        <v>4534</v>
      </c>
      <c r="E569" s="509">
        <v>4287</v>
      </c>
      <c r="F569" s="488">
        <f t="shared" si="32"/>
        <v>-0.222101252041372</v>
      </c>
      <c r="G569" s="488">
        <f t="shared" si="33"/>
        <v>0.945522717247464</v>
      </c>
      <c r="H569" s="765" t="str">
        <f t="shared" si="34"/>
        <v>是</v>
      </c>
      <c r="I569" s="768" t="str">
        <f t="shared" si="35"/>
        <v>项</v>
      </c>
    </row>
    <row r="570" ht="34.9" hidden="1" customHeight="1" spans="1:9">
      <c r="A570" s="766">
        <v>20806</v>
      </c>
      <c r="B570" s="252" t="s">
        <v>526</v>
      </c>
      <c r="C570" s="730">
        <f>SUM(C571:C573)</f>
        <v>0</v>
      </c>
      <c r="D570" s="730">
        <f>SUM(D571:D573)</f>
        <v>0</v>
      </c>
      <c r="E570" s="730">
        <f>SUM(E571:E573)</f>
        <v>0</v>
      </c>
      <c r="F570" s="488" t="str">
        <f t="shared" si="32"/>
        <v/>
      </c>
      <c r="G570" s="488" t="str">
        <f t="shared" si="33"/>
        <v/>
      </c>
      <c r="H570" s="765" t="str">
        <f t="shared" si="34"/>
        <v>否</v>
      </c>
      <c r="I570" s="768" t="str">
        <f t="shared" si="35"/>
        <v>款</v>
      </c>
    </row>
    <row r="571" ht="34.9" hidden="1" customHeight="1" spans="1:9">
      <c r="A571" s="766">
        <v>2080601</v>
      </c>
      <c r="B571" s="252" t="s">
        <v>527</v>
      </c>
      <c r="C571" s="735"/>
      <c r="D571" s="735">
        <v>0</v>
      </c>
      <c r="E571" s="509">
        <v>0</v>
      </c>
      <c r="F571" s="488" t="str">
        <f t="shared" si="32"/>
        <v/>
      </c>
      <c r="G571" s="488" t="str">
        <f t="shared" si="33"/>
        <v/>
      </c>
      <c r="H571" s="765" t="str">
        <f t="shared" si="34"/>
        <v>否</v>
      </c>
      <c r="I571" s="768" t="str">
        <f t="shared" si="35"/>
        <v>项</v>
      </c>
    </row>
    <row r="572" ht="34.9" hidden="1" customHeight="1" spans="1:9">
      <c r="A572" s="766">
        <v>2080602</v>
      </c>
      <c r="B572" s="252" t="s">
        <v>528</v>
      </c>
      <c r="C572" s="735"/>
      <c r="D572" s="735">
        <v>0</v>
      </c>
      <c r="E572" s="509">
        <v>0</v>
      </c>
      <c r="F572" s="488" t="str">
        <f t="shared" si="32"/>
        <v/>
      </c>
      <c r="G572" s="488" t="str">
        <f t="shared" si="33"/>
        <v/>
      </c>
      <c r="H572" s="765" t="str">
        <f t="shared" si="34"/>
        <v>否</v>
      </c>
      <c r="I572" s="768" t="str">
        <f t="shared" si="35"/>
        <v>项</v>
      </c>
    </row>
    <row r="573" ht="34.9" hidden="1" customHeight="1" spans="1:9">
      <c r="A573" s="766">
        <v>2080699</v>
      </c>
      <c r="B573" s="252" t="s">
        <v>529</v>
      </c>
      <c r="C573" s="735"/>
      <c r="D573" s="735">
        <v>0</v>
      </c>
      <c r="E573" s="509">
        <v>0</v>
      </c>
      <c r="F573" s="488" t="str">
        <f t="shared" si="32"/>
        <v/>
      </c>
      <c r="G573" s="488" t="str">
        <f t="shared" si="33"/>
        <v/>
      </c>
      <c r="H573" s="765" t="str">
        <f t="shared" si="34"/>
        <v>否</v>
      </c>
      <c r="I573" s="768" t="str">
        <f t="shared" si="35"/>
        <v>项</v>
      </c>
    </row>
    <row r="574" ht="34.9" customHeight="1" spans="1:9">
      <c r="A574" s="766">
        <v>20807</v>
      </c>
      <c r="B574" s="252" t="s">
        <v>530</v>
      </c>
      <c r="C574" s="730">
        <f>SUM(C575:C583)</f>
        <v>6559</v>
      </c>
      <c r="D574" s="730">
        <f>SUM(D575:D583)</f>
        <v>6454</v>
      </c>
      <c r="E574" s="730">
        <f>SUM(E575:E583)</f>
        <v>5827</v>
      </c>
      <c r="F574" s="488">
        <f t="shared" si="32"/>
        <v>-0.111602378411343</v>
      </c>
      <c r="G574" s="488">
        <f t="shared" si="33"/>
        <v>0.902850945150294</v>
      </c>
      <c r="H574" s="765" t="str">
        <f t="shared" si="34"/>
        <v>是</v>
      </c>
      <c r="I574" s="768" t="str">
        <f t="shared" si="35"/>
        <v>款</v>
      </c>
    </row>
    <row r="575" ht="34.9" hidden="1" customHeight="1" spans="1:9">
      <c r="A575" s="766">
        <v>2080701</v>
      </c>
      <c r="B575" s="252" t="s">
        <v>531</v>
      </c>
      <c r="C575" s="735">
        <v>0</v>
      </c>
      <c r="D575" s="735">
        <v>0</v>
      </c>
      <c r="E575" s="509">
        <v>0</v>
      </c>
      <c r="F575" s="488" t="str">
        <f t="shared" si="32"/>
        <v/>
      </c>
      <c r="G575" s="488" t="str">
        <f t="shared" si="33"/>
        <v/>
      </c>
      <c r="H575" s="765" t="str">
        <f t="shared" si="34"/>
        <v>否</v>
      </c>
      <c r="I575" s="768" t="str">
        <f t="shared" si="35"/>
        <v>项</v>
      </c>
    </row>
    <row r="576" ht="34.9" customHeight="1" spans="1:9">
      <c r="A576" s="766">
        <v>2080702</v>
      </c>
      <c r="B576" s="252" t="s">
        <v>532</v>
      </c>
      <c r="C576" s="735">
        <v>162</v>
      </c>
      <c r="D576" s="735">
        <v>66</v>
      </c>
      <c r="E576" s="509">
        <v>121</v>
      </c>
      <c r="F576" s="488">
        <f t="shared" si="32"/>
        <v>-0.253086419753086</v>
      </c>
      <c r="G576" s="488">
        <f t="shared" si="33"/>
        <v>1.83333333333333</v>
      </c>
      <c r="H576" s="765" t="str">
        <f t="shared" si="34"/>
        <v>是</v>
      </c>
      <c r="I576" s="768" t="str">
        <f t="shared" si="35"/>
        <v>项</v>
      </c>
    </row>
    <row r="577" ht="34.9" hidden="1" customHeight="1" spans="1:9">
      <c r="A577" s="766">
        <v>2080704</v>
      </c>
      <c r="B577" s="252" t="s">
        <v>533</v>
      </c>
      <c r="C577" s="735"/>
      <c r="D577" s="735">
        <v>0</v>
      </c>
      <c r="E577" s="509">
        <v>0</v>
      </c>
      <c r="F577" s="488" t="str">
        <f t="shared" si="32"/>
        <v/>
      </c>
      <c r="G577" s="488" t="str">
        <f t="shared" si="33"/>
        <v/>
      </c>
      <c r="H577" s="765" t="str">
        <f t="shared" si="34"/>
        <v>否</v>
      </c>
      <c r="I577" s="768" t="str">
        <f t="shared" si="35"/>
        <v>项</v>
      </c>
    </row>
    <row r="578" ht="34.9" customHeight="1" spans="1:9">
      <c r="A578" s="766">
        <v>2080705</v>
      </c>
      <c r="B578" s="252" t="s">
        <v>534</v>
      </c>
      <c r="C578" s="735">
        <v>316</v>
      </c>
      <c r="D578" s="735">
        <v>0</v>
      </c>
      <c r="E578" s="509">
        <v>12</v>
      </c>
      <c r="F578" s="488">
        <f t="shared" si="32"/>
        <v>-0.962025316455696</v>
      </c>
      <c r="G578" s="488" t="str">
        <f t="shared" si="33"/>
        <v/>
      </c>
      <c r="H578" s="765" t="str">
        <f t="shared" si="34"/>
        <v>是</v>
      </c>
      <c r="I578" s="768" t="str">
        <f t="shared" si="35"/>
        <v>项</v>
      </c>
    </row>
    <row r="579" ht="34.9" hidden="1" customHeight="1" spans="1:9">
      <c r="A579" s="766">
        <v>2080709</v>
      </c>
      <c r="B579" s="252" t="s">
        <v>535</v>
      </c>
      <c r="C579" s="735"/>
      <c r="D579" s="735">
        <v>0</v>
      </c>
      <c r="E579" s="509">
        <v>0</v>
      </c>
      <c r="F579" s="488" t="str">
        <f t="shared" si="32"/>
        <v/>
      </c>
      <c r="G579" s="488" t="str">
        <f t="shared" si="33"/>
        <v/>
      </c>
      <c r="H579" s="765" t="str">
        <f t="shared" si="34"/>
        <v>否</v>
      </c>
      <c r="I579" s="768" t="str">
        <f t="shared" si="35"/>
        <v>项</v>
      </c>
    </row>
    <row r="580" ht="34.9" customHeight="1" spans="1:9">
      <c r="A580" s="766">
        <v>2080711</v>
      </c>
      <c r="B580" s="252" t="s">
        <v>536</v>
      </c>
      <c r="C580" s="735">
        <v>91</v>
      </c>
      <c r="D580" s="735">
        <v>27</v>
      </c>
      <c r="E580" s="509">
        <v>91</v>
      </c>
      <c r="F580" s="488">
        <f t="shared" si="32"/>
        <v>0</v>
      </c>
      <c r="G580" s="488">
        <f t="shared" si="33"/>
        <v>3.37037037037037</v>
      </c>
      <c r="H580" s="765" t="str">
        <f t="shared" si="34"/>
        <v>是</v>
      </c>
      <c r="I580" s="768" t="str">
        <f t="shared" si="35"/>
        <v>项</v>
      </c>
    </row>
    <row r="581" ht="34.9" hidden="1" customHeight="1" spans="1:9">
      <c r="A581" s="766">
        <v>2080712</v>
      </c>
      <c r="B581" s="252" t="s">
        <v>537</v>
      </c>
      <c r="C581" s="735"/>
      <c r="D581" s="735">
        <v>0</v>
      </c>
      <c r="E581" s="509">
        <v>0</v>
      </c>
      <c r="F581" s="488" t="str">
        <f t="shared" ref="F581:F644" si="36">IF(C581&lt;&gt;0,E581/C581-1,"")</f>
        <v/>
      </c>
      <c r="G581" s="488" t="str">
        <f t="shared" ref="G581:G644" si="37">IF(D581&lt;&gt;0,E581/D581,"")</f>
        <v/>
      </c>
      <c r="H581" s="765" t="str">
        <f t="shared" ref="H581:H644" si="38">IF(LEN(A581)=3,"是",IF(B581&lt;&gt;"",IF(SUM(C581:E581)&lt;&gt;0,"是","否"),"是"))</f>
        <v>否</v>
      </c>
      <c r="I581" s="768" t="str">
        <f t="shared" ref="I581:I644" si="39">IF(LEN(A581)=3,"类",IF(LEN(A581)=5,"款","项"))</f>
        <v>项</v>
      </c>
    </row>
    <row r="582" ht="34.9" hidden="1" customHeight="1" spans="1:9">
      <c r="A582" s="766">
        <v>2080713</v>
      </c>
      <c r="B582" s="252" t="s">
        <v>538</v>
      </c>
      <c r="C582" s="735"/>
      <c r="D582" s="735">
        <v>0</v>
      </c>
      <c r="E582" s="509">
        <v>0</v>
      </c>
      <c r="F582" s="488" t="str">
        <f t="shared" si="36"/>
        <v/>
      </c>
      <c r="G582" s="488" t="str">
        <f t="shared" si="37"/>
        <v/>
      </c>
      <c r="H582" s="765" t="str">
        <f t="shared" si="38"/>
        <v>否</v>
      </c>
      <c r="I582" s="768" t="str">
        <f t="shared" si="39"/>
        <v>项</v>
      </c>
    </row>
    <row r="583" ht="34.9" customHeight="1" spans="1:9">
      <c r="A583" s="766">
        <v>2080799</v>
      </c>
      <c r="B583" s="252" t="s">
        <v>539</v>
      </c>
      <c r="C583" s="735">
        <v>5990</v>
      </c>
      <c r="D583" s="735">
        <v>6361</v>
      </c>
      <c r="E583" s="509">
        <v>5603</v>
      </c>
      <c r="F583" s="488">
        <f t="shared" si="36"/>
        <v>-0.0646076794657763</v>
      </c>
      <c r="G583" s="488">
        <f t="shared" si="37"/>
        <v>0.880836346486402</v>
      </c>
      <c r="H583" s="765" t="str">
        <f t="shared" si="38"/>
        <v>是</v>
      </c>
      <c r="I583" s="768" t="str">
        <f t="shared" si="39"/>
        <v>项</v>
      </c>
    </row>
    <row r="584" ht="34.9" customHeight="1" spans="1:9">
      <c r="A584" s="766">
        <v>20808</v>
      </c>
      <c r="B584" s="252" t="s">
        <v>540</v>
      </c>
      <c r="C584" s="730">
        <f>SUM(C585:C591)</f>
        <v>3901</v>
      </c>
      <c r="D584" s="730">
        <f>SUM(D585:D591)</f>
        <v>5460</v>
      </c>
      <c r="E584" s="730">
        <f>SUM(E585:E591)</f>
        <v>5286</v>
      </c>
      <c r="F584" s="488">
        <f t="shared" si="36"/>
        <v>0.355037169956421</v>
      </c>
      <c r="G584" s="488">
        <f t="shared" si="37"/>
        <v>0.968131868131868</v>
      </c>
      <c r="H584" s="765" t="str">
        <f t="shared" si="38"/>
        <v>是</v>
      </c>
      <c r="I584" s="768" t="str">
        <f t="shared" si="39"/>
        <v>款</v>
      </c>
    </row>
    <row r="585" ht="34.9" customHeight="1" spans="1:9">
      <c r="A585" s="766">
        <v>2080801</v>
      </c>
      <c r="B585" s="252" t="s">
        <v>541</v>
      </c>
      <c r="C585" s="735">
        <v>1253</v>
      </c>
      <c r="D585" s="735">
        <v>2309</v>
      </c>
      <c r="E585" s="509">
        <v>2525</v>
      </c>
      <c r="F585" s="488">
        <f t="shared" si="36"/>
        <v>1.01516360734238</v>
      </c>
      <c r="G585" s="488">
        <f t="shared" si="37"/>
        <v>1.09354699003898</v>
      </c>
      <c r="H585" s="765" t="str">
        <f t="shared" si="38"/>
        <v>是</v>
      </c>
      <c r="I585" s="768" t="str">
        <f t="shared" si="39"/>
        <v>项</v>
      </c>
    </row>
    <row r="586" ht="34.9" customHeight="1" spans="1:9">
      <c r="A586" s="766">
        <v>2080802</v>
      </c>
      <c r="B586" s="252" t="s">
        <v>542</v>
      </c>
      <c r="C586" s="735">
        <v>790</v>
      </c>
      <c r="D586" s="735">
        <v>254</v>
      </c>
      <c r="E586" s="509">
        <v>662</v>
      </c>
      <c r="F586" s="488">
        <f t="shared" si="36"/>
        <v>-0.162025316455696</v>
      </c>
      <c r="G586" s="488">
        <f t="shared" si="37"/>
        <v>2.60629921259842</v>
      </c>
      <c r="H586" s="765" t="str">
        <f t="shared" si="38"/>
        <v>是</v>
      </c>
      <c r="I586" s="768" t="str">
        <f t="shared" si="39"/>
        <v>项</v>
      </c>
    </row>
    <row r="587" ht="34.9" customHeight="1" spans="1:9">
      <c r="A587" s="766">
        <v>2080803</v>
      </c>
      <c r="B587" s="252" t="s">
        <v>543</v>
      </c>
      <c r="C587" s="735">
        <v>48</v>
      </c>
      <c r="D587" s="735">
        <v>0</v>
      </c>
      <c r="E587" s="509">
        <v>30</v>
      </c>
      <c r="F587" s="488">
        <f t="shared" si="36"/>
        <v>-0.375</v>
      </c>
      <c r="G587" s="488" t="str">
        <f t="shared" si="37"/>
        <v/>
      </c>
      <c r="H587" s="765" t="str">
        <f t="shared" si="38"/>
        <v>是</v>
      </c>
      <c r="I587" s="768" t="str">
        <f t="shared" si="39"/>
        <v>项</v>
      </c>
    </row>
    <row r="588" ht="34.9" hidden="1" customHeight="1" spans="1:9">
      <c r="A588" s="766">
        <v>2080804</v>
      </c>
      <c r="B588" s="252" t="s">
        <v>544</v>
      </c>
      <c r="C588" s="735">
        <v>0</v>
      </c>
      <c r="D588" s="735"/>
      <c r="E588" s="509"/>
      <c r="F588" s="488" t="str">
        <f t="shared" si="36"/>
        <v/>
      </c>
      <c r="G588" s="488" t="str">
        <f t="shared" si="37"/>
        <v/>
      </c>
      <c r="H588" s="765" t="str">
        <f t="shared" si="38"/>
        <v>否</v>
      </c>
      <c r="I588" s="768" t="str">
        <f t="shared" si="39"/>
        <v>项</v>
      </c>
    </row>
    <row r="589" ht="34.9" customHeight="1" spans="1:9">
      <c r="A589" s="766">
        <v>2080805</v>
      </c>
      <c r="B589" s="252" t="s">
        <v>545</v>
      </c>
      <c r="C589" s="735">
        <v>152</v>
      </c>
      <c r="D589" s="735">
        <v>279</v>
      </c>
      <c r="E589" s="509">
        <v>279</v>
      </c>
      <c r="F589" s="488">
        <f t="shared" si="36"/>
        <v>0.835526315789474</v>
      </c>
      <c r="G589" s="488">
        <f t="shared" si="37"/>
        <v>1</v>
      </c>
      <c r="H589" s="765" t="str">
        <f t="shared" si="38"/>
        <v>是</v>
      </c>
      <c r="I589" s="768" t="str">
        <f t="shared" si="39"/>
        <v>项</v>
      </c>
    </row>
    <row r="590" ht="34.9" customHeight="1" spans="1:9">
      <c r="A590" s="771">
        <v>2080808</v>
      </c>
      <c r="B590" s="252" t="s">
        <v>546</v>
      </c>
      <c r="C590" s="735">
        <v>37</v>
      </c>
      <c r="D590" s="735">
        <v>1</v>
      </c>
      <c r="E590" s="509">
        <v>1</v>
      </c>
      <c r="F590" s="488">
        <f t="shared" si="36"/>
        <v>-0.972972972972973</v>
      </c>
      <c r="G590" s="488">
        <f t="shared" si="37"/>
        <v>1</v>
      </c>
      <c r="H590" s="765" t="str">
        <f t="shared" si="38"/>
        <v>是</v>
      </c>
      <c r="I590" s="768" t="str">
        <f t="shared" si="39"/>
        <v>项</v>
      </c>
    </row>
    <row r="591" ht="34.9" customHeight="1" spans="1:9">
      <c r="A591" s="772">
        <v>2080899</v>
      </c>
      <c r="B591" s="252" t="s">
        <v>547</v>
      </c>
      <c r="C591" s="735">
        <v>1621</v>
      </c>
      <c r="D591" s="735">
        <v>2617</v>
      </c>
      <c r="E591" s="509">
        <v>1789</v>
      </c>
      <c r="F591" s="488">
        <f t="shared" si="36"/>
        <v>0.103639728562616</v>
      </c>
      <c r="G591" s="488">
        <f t="shared" si="37"/>
        <v>0.683607183798242</v>
      </c>
      <c r="H591" s="765" t="str">
        <f t="shared" si="38"/>
        <v>是</v>
      </c>
      <c r="I591" s="768" t="str">
        <f t="shared" si="39"/>
        <v>项</v>
      </c>
    </row>
    <row r="592" ht="34.9" customHeight="1" spans="1:9">
      <c r="A592" s="773">
        <v>20809</v>
      </c>
      <c r="B592" s="732" t="s">
        <v>548</v>
      </c>
      <c r="C592" s="730">
        <f>SUM(C593:C598)</f>
        <v>300</v>
      </c>
      <c r="D592" s="730">
        <f>SUM(D593:D598)</f>
        <v>665</v>
      </c>
      <c r="E592" s="730">
        <f>SUM(E593:E598)</f>
        <v>333</v>
      </c>
      <c r="F592" s="488">
        <f t="shared" si="36"/>
        <v>0.11</v>
      </c>
      <c r="G592" s="488">
        <f t="shared" si="37"/>
        <v>0.500751879699248</v>
      </c>
      <c r="H592" s="765" t="str">
        <f t="shared" si="38"/>
        <v>是</v>
      </c>
      <c r="I592" s="768" t="str">
        <f t="shared" si="39"/>
        <v>款</v>
      </c>
    </row>
    <row r="593" ht="34.9" customHeight="1" spans="1:9">
      <c r="A593" s="766">
        <v>2080901</v>
      </c>
      <c r="B593" s="732" t="s">
        <v>549</v>
      </c>
      <c r="C593" s="735">
        <v>135</v>
      </c>
      <c r="D593" s="735">
        <v>447</v>
      </c>
      <c r="E593" s="509">
        <v>117</v>
      </c>
      <c r="F593" s="488">
        <f t="shared" si="36"/>
        <v>-0.133333333333333</v>
      </c>
      <c r="G593" s="488">
        <f t="shared" si="37"/>
        <v>0.261744966442953</v>
      </c>
      <c r="H593" s="765" t="str">
        <f t="shared" si="38"/>
        <v>是</v>
      </c>
      <c r="I593" s="768" t="str">
        <f t="shared" si="39"/>
        <v>项</v>
      </c>
    </row>
    <row r="594" s="547" customFormat="1" ht="34.9" customHeight="1" spans="1:11">
      <c r="A594" s="766">
        <v>2080902</v>
      </c>
      <c r="B594" s="732" t="s">
        <v>550</v>
      </c>
      <c r="C594" s="735">
        <v>46</v>
      </c>
      <c r="D594" s="735">
        <v>64</v>
      </c>
      <c r="E594" s="509">
        <v>48</v>
      </c>
      <c r="F594" s="488">
        <f t="shared" si="36"/>
        <v>0.0434782608695652</v>
      </c>
      <c r="G594" s="488">
        <f t="shared" si="37"/>
        <v>0.75</v>
      </c>
      <c r="H594" s="765" t="str">
        <f t="shared" si="38"/>
        <v>是</v>
      </c>
      <c r="I594" s="768" t="str">
        <f t="shared" si="39"/>
        <v>项</v>
      </c>
      <c r="J594" s="558"/>
      <c r="K594" s="558"/>
    </row>
    <row r="595" ht="34.9" customHeight="1" spans="1:9">
      <c r="A595" s="766">
        <v>2080903</v>
      </c>
      <c r="B595" s="732" t="s">
        <v>551</v>
      </c>
      <c r="C595" s="735">
        <v>12</v>
      </c>
      <c r="D595" s="735">
        <v>4</v>
      </c>
      <c r="E595" s="509">
        <v>12</v>
      </c>
      <c r="F595" s="488">
        <f t="shared" si="36"/>
        <v>0</v>
      </c>
      <c r="G595" s="488">
        <f t="shared" si="37"/>
        <v>3</v>
      </c>
      <c r="H595" s="765" t="str">
        <f t="shared" si="38"/>
        <v>是</v>
      </c>
      <c r="I595" s="768" t="str">
        <f t="shared" si="39"/>
        <v>项</v>
      </c>
    </row>
    <row r="596" ht="34.9" customHeight="1" spans="1:9">
      <c r="A596" s="766">
        <v>2080904</v>
      </c>
      <c r="B596" s="732" t="s">
        <v>552</v>
      </c>
      <c r="C596" s="735">
        <v>11</v>
      </c>
      <c r="D596" s="735">
        <v>0</v>
      </c>
      <c r="E596" s="509">
        <v>0</v>
      </c>
      <c r="F596" s="488">
        <f t="shared" si="36"/>
        <v>-1</v>
      </c>
      <c r="G596" s="488" t="str">
        <f t="shared" si="37"/>
        <v/>
      </c>
      <c r="H596" s="765" t="str">
        <f t="shared" si="38"/>
        <v>是</v>
      </c>
      <c r="I596" s="768" t="str">
        <f t="shared" si="39"/>
        <v>项</v>
      </c>
    </row>
    <row r="597" ht="34.9" customHeight="1" spans="1:9">
      <c r="A597" s="766">
        <v>2080905</v>
      </c>
      <c r="B597" s="732" t="s">
        <v>553</v>
      </c>
      <c r="C597" s="735">
        <v>13</v>
      </c>
      <c r="D597" s="735">
        <v>104</v>
      </c>
      <c r="E597" s="509">
        <v>151</v>
      </c>
      <c r="F597" s="488">
        <f t="shared" si="36"/>
        <v>10.6153846153846</v>
      </c>
      <c r="G597" s="488">
        <f t="shared" si="37"/>
        <v>1.45192307692308</v>
      </c>
      <c r="H597" s="765" t="str">
        <f t="shared" si="38"/>
        <v>是</v>
      </c>
      <c r="I597" s="768" t="str">
        <f t="shared" si="39"/>
        <v>项</v>
      </c>
    </row>
    <row r="598" ht="34.9" customHeight="1" spans="1:9">
      <c r="A598" s="766">
        <v>2080999</v>
      </c>
      <c r="B598" s="732" t="s">
        <v>554</v>
      </c>
      <c r="C598" s="735">
        <v>83</v>
      </c>
      <c r="D598" s="735">
        <v>46</v>
      </c>
      <c r="E598" s="509">
        <v>5</v>
      </c>
      <c r="F598" s="488">
        <f t="shared" si="36"/>
        <v>-0.939759036144578</v>
      </c>
      <c r="G598" s="488">
        <f t="shared" si="37"/>
        <v>0.108695652173913</v>
      </c>
      <c r="H598" s="765" t="str">
        <f t="shared" si="38"/>
        <v>是</v>
      </c>
      <c r="I598" s="768" t="str">
        <f t="shared" si="39"/>
        <v>项</v>
      </c>
    </row>
    <row r="599" ht="34.9" customHeight="1" spans="1:9">
      <c r="A599" s="766">
        <v>20810</v>
      </c>
      <c r="B599" s="732" t="s">
        <v>555</v>
      </c>
      <c r="C599" s="730">
        <f>SUM(C600:C606)</f>
        <v>2549</v>
      </c>
      <c r="D599" s="730">
        <f>SUM(D600:D606)</f>
        <v>2326</v>
      </c>
      <c r="E599" s="730">
        <f>SUM(E600:E606)</f>
        <v>2385</v>
      </c>
      <c r="F599" s="488">
        <f t="shared" si="36"/>
        <v>-0.0643389564535112</v>
      </c>
      <c r="G599" s="488">
        <f t="shared" si="37"/>
        <v>1.02536543422184</v>
      </c>
      <c r="H599" s="765" t="str">
        <f t="shared" si="38"/>
        <v>是</v>
      </c>
      <c r="I599" s="768" t="str">
        <f t="shared" si="39"/>
        <v>款</v>
      </c>
    </row>
    <row r="600" ht="34.9" customHeight="1" spans="1:9">
      <c r="A600" s="766">
        <v>2081001</v>
      </c>
      <c r="B600" s="732" t="s">
        <v>556</v>
      </c>
      <c r="C600" s="735">
        <v>698</v>
      </c>
      <c r="D600" s="735">
        <v>186</v>
      </c>
      <c r="E600" s="509">
        <v>176</v>
      </c>
      <c r="F600" s="488">
        <f t="shared" si="36"/>
        <v>-0.74785100286533</v>
      </c>
      <c r="G600" s="488">
        <f t="shared" si="37"/>
        <v>0.946236559139785</v>
      </c>
      <c r="H600" s="765" t="str">
        <f t="shared" si="38"/>
        <v>是</v>
      </c>
      <c r="I600" s="768" t="str">
        <f t="shared" si="39"/>
        <v>项</v>
      </c>
    </row>
    <row r="601" ht="34.9" customHeight="1" spans="1:9">
      <c r="A601" s="766">
        <v>2081002</v>
      </c>
      <c r="B601" s="732" t="s">
        <v>557</v>
      </c>
      <c r="C601" s="735">
        <v>864</v>
      </c>
      <c r="D601" s="735">
        <v>993</v>
      </c>
      <c r="E601" s="509">
        <v>1145</v>
      </c>
      <c r="F601" s="488">
        <f t="shared" si="36"/>
        <v>0.325231481481481</v>
      </c>
      <c r="G601" s="488">
        <f t="shared" si="37"/>
        <v>1.15307150050352</v>
      </c>
      <c r="H601" s="765" t="str">
        <f t="shared" si="38"/>
        <v>是</v>
      </c>
      <c r="I601" s="768" t="str">
        <f t="shared" si="39"/>
        <v>项</v>
      </c>
    </row>
    <row r="602" s="547" customFormat="1" ht="34.9" hidden="1" customHeight="1" spans="1:11">
      <c r="A602" s="766">
        <v>2081003</v>
      </c>
      <c r="B602" s="732" t="s">
        <v>558</v>
      </c>
      <c r="C602" s="735"/>
      <c r="D602" s="735">
        <v>0</v>
      </c>
      <c r="E602" s="509">
        <v>0</v>
      </c>
      <c r="F602" s="488" t="str">
        <f t="shared" si="36"/>
        <v/>
      </c>
      <c r="G602" s="488" t="str">
        <f t="shared" si="37"/>
        <v/>
      </c>
      <c r="H602" s="765" t="str">
        <f t="shared" si="38"/>
        <v>否</v>
      </c>
      <c r="I602" s="768" t="str">
        <f t="shared" si="39"/>
        <v>项</v>
      </c>
      <c r="J602" s="558"/>
      <c r="K602" s="558"/>
    </row>
    <row r="603" ht="34.9" customHeight="1" spans="1:9">
      <c r="A603" s="766">
        <v>2081004</v>
      </c>
      <c r="B603" s="732" t="s">
        <v>559</v>
      </c>
      <c r="C603" s="735">
        <v>467</v>
      </c>
      <c r="D603" s="735">
        <v>572</v>
      </c>
      <c r="E603" s="509">
        <v>541</v>
      </c>
      <c r="F603" s="488">
        <f t="shared" si="36"/>
        <v>0.158458244111349</v>
      </c>
      <c r="G603" s="488">
        <f t="shared" si="37"/>
        <v>0.945804195804196</v>
      </c>
      <c r="H603" s="765" t="str">
        <f t="shared" si="38"/>
        <v>是</v>
      </c>
      <c r="I603" s="768" t="str">
        <f t="shared" si="39"/>
        <v>项</v>
      </c>
    </row>
    <row r="604" ht="34.9" customHeight="1" spans="1:9">
      <c r="A604" s="766">
        <v>2081005</v>
      </c>
      <c r="B604" s="732" t="s">
        <v>560</v>
      </c>
      <c r="C604" s="735">
        <v>399</v>
      </c>
      <c r="D604" s="735">
        <v>289</v>
      </c>
      <c r="E604" s="509">
        <v>314</v>
      </c>
      <c r="F604" s="488">
        <f t="shared" si="36"/>
        <v>-0.213032581453634</v>
      </c>
      <c r="G604" s="488">
        <f t="shared" si="37"/>
        <v>1.08650519031142</v>
      </c>
      <c r="H604" s="765" t="str">
        <f t="shared" si="38"/>
        <v>是</v>
      </c>
      <c r="I604" s="768" t="str">
        <f t="shared" si="39"/>
        <v>项</v>
      </c>
    </row>
    <row r="605" ht="34.9" customHeight="1" spans="1:9">
      <c r="A605" s="766">
        <v>2081006</v>
      </c>
      <c r="B605" s="732" t="s">
        <v>561</v>
      </c>
      <c r="C605" s="735">
        <v>121</v>
      </c>
      <c r="D605" s="735">
        <v>286</v>
      </c>
      <c r="E605" s="509">
        <v>209</v>
      </c>
      <c r="F605" s="488">
        <f t="shared" si="36"/>
        <v>0.727272727272727</v>
      </c>
      <c r="G605" s="488">
        <f t="shared" si="37"/>
        <v>0.730769230769231</v>
      </c>
      <c r="H605" s="765" t="str">
        <f t="shared" si="38"/>
        <v>是</v>
      </c>
      <c r="I605" s="768" t="str">
        <f t="shared" si="39"/>
        <v>项</v>
      </c>
    </row>
    <row r="606" ht="34.9" hidden="1" customHeight="1" spans="1:9">
      <c r="A606" s="766">
        <v>2081099</v>
      </c>
      <c r="B606" s="732" t="s">
        <v>562</v>
      </c>
      <c r="C606" s="735">
        <v>0</v>
      </c>
      <c r="D606" s="735">
        <v>0</v>
      </c>
      <c r="E606" s="509">
        <v>0</v>
      </c>
      <c r="F606" s="488" t="str">
        <f t="shared" si="36"/>
        <v/>
      </c>
      <c r="G606" s="488" t="str">
        <f t="shared" si="37"/>
        <v/>
      </c>
      <c r="H606" s="765" t="str">
        <f t="shared" si="38"/>
        <v>否</v>
      </c>
      <c r="I606" s="768" t="str">
        <f t="shared" si="39"/>
        <v>项</v>
      </c>
    </row>
    <row r="607" ht="34.9" customHeight="1" spans="1:9">
      <c r="A607" s="766">
        <v>20811</v>
      </c>
      <c r="B607" s="732" t="s">
        <v>563</v>
      </c>
      <c r="C607" s="730">
        <f>SUM(C608:C615)</f>
        <v>2343</v>
      </c>
      <c r="D607" s="730">
        <f>SUM(D608:D615)</f>
        <v>2461</v>
      </c>
      <c r="E607" s="730">
        <f>SUM(E608:E615)</f>
        <v>2494</v>
      </c>
      <c r="F607" s="488">
        <f t="shared" si="36"/>
        <v>0.0644472897994024</v>
      </c>
      <c r="G607" s="488">
        <f t="shared" si="37"/>
        <v>1.01340918325884</v>
      </c>
      <c r="H607" s="765" t="str">
        <f t="shared" si="38"/>
        <v>是</v>
      </c>
      <c r="I607" s="768" t="str">
        <f t="shared" si="39"/>
        <v>款</v>
      </c>
    </row>
    <row r="608" ht="34.9" customHeight="1" spans="1:9">
      <c r="A608" s="766">
        <v>2081101</v>
      </c>
      <c r="B608" s="732" t="s">
        <v>145</v>
      </c>
      <c r="C608" s="735">
        <v>176</v>
      </c>
      <c r="D608" s="735">
        <v>120</v>
      </c>
      <c r="E608" s="509">
        <v>124</v>
      </c>
      <c r="F608" s="488">
        <f t="shared" si="36"/>
        <v>-0.295454545454545</v>
      </c>
      <c r="G608" s="488">
        <f t="shared" si="37"/>
        <v>1.03333333333333</v>
      </c>
      <c r="H608" s="765" t="str">
        <f t="shared" si="38"/>
        <v>是</v>
      </c>
      <c r="I608" s="768" t="str">
        <f t="shared" si="39"/>
        <v>项</v>
      </c>
    </row>
    <row r="609" ht="34.9" hidden="1" customHeight="1" spans="1:9">
      <c r="A609" s="766">
        <v>2081102</v>
      </c>
      <c r="B609" s="732" t="s">
        <v>146</v>
      </c>
      <c r="C609" s="735"/>
      <c r="D609" s="735">
        <v>0</v>
      </c>
      <c r="E609" s="509">
        <v>0</v>
      </c>
      <c r="F609" s="488" t="str">
        <f t="shared" si="36"/>
        <v/>
      </c>
      <c r="G609" s="488" t="str">
        <f t="shared" si="37"/>
        <v/>
      </c>
      <c r="H609" s="765" t="str">
        <f t="shared" si="38"/>
        <v>否</v>
      </c>
      <c r="I609" s="768" t="str">
        <f t="shared" si="39"/>
        <v>项</v>
      </c>
    </row>
    <row r="610" ht="34.9" hidden="1" customHeight="1" spans="1:9">
      <c r="A610" s="766">
        <v>2081103</v>
      </c>
      <c r="B610" s="732" t="s">
        <v>147</v>
      </c>
      <c r="C610" s="735"/>
      <c r="D610" s="735">
        <v>0</v>
      </c>
      <c r="E610" s="509">
        <v>0</v>
      </c>
      <c r="F610" s="488" t="str">
        <f t="shared" si="36"/>
        <v/>
      </c>
      <c r="G610" s="488" t="str">
        <f t="shared" si="37"/>
        <v/>
      </c>
      <c r="H610" s="765" t="str">
        <f t="shared" si="38"/>
        <v>否</v>
      </c>
      <c r="I610" s="768" t="str">
        <f t="shared" si="39"/>
        <v>项</v>
      </c>
    </row>
    <row r="611" ht="34.9" customHeight="1" spans="1:9">
      <c r="A611" s="766">
        <v>2081104</v>
      </c>
      <c r="B611" s="252" t="s">
        <v>564</v>
      </c>
      <c r="C611" s="735">
        <v>51</v>
      </c>
      <c r="D611" s="735">
        <v>20</v>
      </c>
      <c r="E611" s="509">
        <v>54</v>
      </c>
      <c r="F611" s="488">
        <f t="shared" si="36"/>
        <v>0.0588235294117647</v>
      </c>
      <c r="G611" s="488">
        <f t="shared" si="37"/>
        <v>2.7</v>
      </c>
      <c r="H611" s="765" t="str">
        <f t="shared" si="38"/>
        <v>是</v>
      </c>
      <c r="I611" s="768" t="str">
        <f t="shared" si="39"/>
        <v>项</v>
      </c>
    </row>
    <row r="612" ht="34.9" customHeight="1" spans="1:9">
      <c r="A612" s="766">
        <v>2081105</v>
      </c>
      <c r="B612" s="252" t="s">
        <v>565</v>
      </c>
      <c r="C612" s="735">
        <v>177</v>
      </c>
      <c r="D612" s="735">
        <v>799</v>
      </c>
      <c r="E612" s="509">
        <v>225</v>
      </c>
      <c r="F612" s="488">
        <f t="shared" si="36"/>
        <v>0.271186440677966</v>
      </c>
      <c r="G612" s="488">
        <f t="shared" si="37"/>
        <v>0.281602002503129</v>
      </c>
      <c r="H612" s="765" t="str">
        <f t="shared" si="38"/>
        <v>是</v>
      </c>
      <c r="I612" s="768" t="str">
        <f t="shared" si="39"/>
        <v>项</v>
      </c>
    </row>
    <row r="613" ht="34.9" hidden="1" customHeight="1" spans="1:9">
      <c r="A613" s="766">
        <v>2081106</v>
      </c>
      <c r="B613" s="252" t="s">
        <v>566</v>
      </c>
      <c r="C613" s="735">
        <v>0</v>
      </c>
      <c r="D613" s="735">
        <v>0</v>
      </c>
      <c r="E613" s="509">
        <v>0</v>
      </c>
      <c r="F613" s="488" t="str">
        <f t="shared" si="36"/>
        <v/>
      </c>
      <c r="G613" s="488" t="str">
        <f t="shared" si="37"/>
        <v/>
      </c>
      <c r="H613" s="765" t="str">
        <f t="shared" si="38"/>
        <v>否</v>
      </c>
      <c r="I613" s="768" t="str">
        <f t="shared" si="39"/>
        <v>项</v>
      </c>
    </row>
    <row r="614" ht="34.9" customHeight="1" spans="1:9">
      <c r="A614" s="766">
        <v>2081107</v>
      </c>
      <c r="B614" s="252" t="s">
        <v>567</v>
      </c>
      <c r="C614" s="735">
        <v>1224</v>
      </c>
      <c r="D614" s="735">
        <v>1421</v>
      </c>
      <c r="E614" s="509">
        <v>1516</v>
      </c>
      <c r="F614" s="488">
        <f t="shared" si="36"/>
        <v>0.238562091503268</v>
      </c>
      <c r="G614" s="488">
        <f t="shared" si="37"/>
        <v>1.06685432793807</v>
      </c>
      <c r="H614" s="765" t="str">
        <f t="shared" si="38"/>
        <v>是</v>
      </c>
      <c r="I614" s="768" t="str">
        <f t="shared" si="39"/>
        <v>项</v>
      </c>
    </row>
    <row r="615" ht="34.9" customHeight="1" spans="1:9">
      <c r="A615" s="766">
        <v>2081199</v>
      </c>
      <c r="B615" s="252" t="s">
        <v>568</v>
      </c>
      <c r="C615" s="735">
        <v>715</v>
      </c>
      <c r="D615" s="735">
        <v>101</v>
      </c>
      <c r="E615" s="509">
        <v>575</v>
      </c>
      <c r="F615" s="488">
        <f t="shared" si="36"/>
        <v>-0.195804195804196</v>
      </c>
      <c r="G615" s="488">
        <f t="shared" si="37"/>
        <v>5.69306930693069</v>
      </c>
      <c r="H615" s="765" t="str">
        <f t="shared" si="38"/>
        <v>是</v>
      </c>
      <c r="I615" s="768" t="str">
        <f t="shared" si="39"/>
        <v>项</v>
      </c>
    </row>
    <row r="616" ht="34.9" customHeight="1" spans="1:9">
      <c r="A616" s="766">
        <v>20816</v>
      </c>
      <c r="B616" s="252" t="s">
        <v>569</v>
      </c>
      <c r="C616" s="730">
        <f>SUM(C617:C620)</f>
        <v>130</v>
      </c>
      <c r="D616" s="730">
        <f>SUM(D617:D620)</f>
        <v>105</v>
      </c>
      <c r="E616" s="730">
        <f>SUM(E617:E620)</f>
        <v>103</v>
      </c>
      <c r="F616" s="488">
        <f t="shared" si="36"/>
        <v>-0.207692307692308</v>
      </c>
      <c r="G616" s="488">
        <f t="shared" si="37"/>
        <v>0.980952380952381</v>
      </c>
      <c r="H616" s="765" t="str">
        <f t="shared" si="38"/>
        <v>是</v>
      </c>
      <c r="I616" s="768" t="str">
        <f t="shared" si="39"/>
        <v>款</v>
      </c>
    </row>
    <row r="617" ht="34.9" customHeight="1" spans="1:9">
      <c r="A617" s="766">
        <v>2081601</v>
      </c>
      <c r="B617" s="252" t="s">
        <v>145</v>
      </c>
      <c r="C617" s="735">
        <v>130</v>
      </c>
      <c r="D617" s="735">
        <v>102</v>
      </c>
      <c r="E617" s="509">
        <v>100</v>
      </c>
      <c r="F617" s="488">
        <f t="shared" si="36"/>
        <v>-0.230769230769231</v>
      </c>
      <c r="G617" s="488">
        <f t="shared" si="37"/>
        <v>0.980392156862745</v>
      </c>
      <c r="H617" s="765" t="str">
        <f t="shared" si="38"/>
        <v>是</v>
      </c>
      <c r="I617" s="768" t="str">
        <f t="shared" si="39"/>
        <v>项</v>
      </c>
    </row>
    <row r="618" ht="34.9" hidden="1" customHeight="1" spans="1:9">
      <c r="A618" s="766">
        <v>2081602</v>
      </c>
      <c r="B618" s="252" t="s">
        <v>146</v>
      </c>
      <c r="C618" s="735">
        <v>0</v>
      </c>
      <c r="D618" s="735">
        <v>0</v>
      </c>
      <c r="E618" s="509">
        <v>0</v>
      </c>
      <c r="F618" s="488" t="str">
        <f t="shared" si="36"/>
        <v/>
      </c>
      <c r="G618" s="488" t="str">
        <f t="shared" si="37"/>
        <v/>
      </c>
      <c r="H618" s="765" t="str">
        <f t="shared" si="38"/>
        <v>否</v>
      </c>
      <c r="I618" s="768" t="str">
        <f t="shared" si="39"/>
        <v>项</v>
      </c>
    </row>
    <row r="619" ht="34.9" hidden="1" customHeight="1" spans="1:9">
      <c r="A619" s="766">
        <v>2081603</v>
      </c>
      <c r="B619" s="252" t="s">
        <v>147</v>
      </c>
      <c r="C619" s="735"/>
      <c r="D619" s="735">
        <v>0</v>
      </c>
      <c r="E619" s="509">
        <v>0</v>
      </c>
      <c r="F619" s="488" t="str">
        <f t="shared" si="36"/>
        <v/>
      </c>
      <c r="G619" s="488" t="str">
        <f t="shared" si="37"/>
        <v/>
      </c>
      <c r="H619" s="765" t="str">
        <f t="shared" si="38"/>
        <v>否</v>
      </c>
      <c r="I619" s="768" t="str">
        <f t="shared" si="39"/>
        <v>项</v>
      </c>
    </row>
    <row r="620" ht="34.9" customHeight="1" spans="1:9">
      <c r="A620" s="766">
        <v>2081699</v>
      </c>
      <c r="B620" s="252" t="s">
        <v>570</v>
      </c>
      <c r="C620" s="735">
        <v>0</v>
      </c>
      <c r="D620" s="735">
        <v>3</v>
      </c>
      <c r="E620" s="509">
        <v>3</v>
      </c>
      <c r="F620" s="488" t="str">
        <f t="shared" si="36"/>
        <v/>
      </c>
      <c r="G620" s="488">
        <f t="shared" si="37"/>
        <v>1</v>
      </c>
      <c r="H620" s="765" t="str">
        <f t="shared" si="38"/>
        <v>是</v>
      </c>
      <c r="I620" s="768" t="str">
        <f t="shared" si="39"/>
        <v>项</v>
      </c>
    </row>
    <row r="621" ht="34.9" customHeight="1" spans="1:9">
      <c r="A621" s="766">
        <v>20819</v>
      </c>
      <c r="B621" s="252" t="s">
        <v>571</v>
      </c>
      <c r="C621" s="730">
        <f>SUM(C622:C623)</f>
        <v>24180</v>
      </c>
      <c r="D621" s="730">
        <f>SUM(D622:D623)</f>
        <v>21987</v>
      </c>
      <c r="E621" s="730">
        <f>SUM(E622:E623)</f>
        <v>23461</v>
      </c>
      <c r="F621" s="488">
        <f t="shared" si="36"/>
        <v>-0.0297353184449959</v>
      </c>
      <c r="G621" s="488">
        <f t="shared" si="37"/>
        <v>1.06703961431755</v>
      </c>
      <c r="H621" s="765" t="str">
        <f t="shared" si="38"/>
        <v>是</v>
      </c>
      <c r="I621" s="768" t="str">
        <f t="shared" si="39"/>
        <v>款</v>
      </c>
    </row>
    <row r="622" ht="34.9" customHeight="1" spans="1:9">
      <c r="A622" s="766">
        <v>2081901</v>
      </c>
      <c r="B622" s="252" t="s">
        <v>572</v>
      </c>
      <c r="C622" s="735">
        <v>13338</v>
      </c>
      <c r="D622" s="735">
        <v>11857</v>
      </c>
      <c r="E622" s="509">
        <v>12854</v>
      </c>
      <c r="F622" s="488">
        <f t="shared" si="36"/>
        <v>-0.0362872994451942</v>
      </c>
      <c r="G622" s="488">
        <f t="shared" si="37"/>
        <v>1.08408535042591</v>
      </c>
      <c r="H622" s="765" t="str">
        <f t="shared" si="38"/>
        <v>是</v>
      </c>
      <c r="I622" s="768" t="str">
        <f t="shared" si="39"/>
        <v>项</v>
      </c>
    </row>
    <row r="623" ht="34.9" customHeight="1" spans="1:9">
      <c r="A623" s="766">
        <v>2081902</v>
      </c>
      <c r="B623" s="252" t="s">
        <v>573</v>
      </c>
      <c r="C623" s="735">
        <v>10842</v>
      </c>
      <c r="D623" s="735">
        <v>10130</v>
      </c>
      <c r="E623" s="509">
        <v>10607</v>
      </c>
      <c r="F623" s="488">
        <f t="shared" si="36"/>
        <v>-0.0216749677181332</v>
      </c>
      <c r="G623" s="488">
        <f t="shared" si="37"/>
        <v>1.04708785784798</v>
      </c>
      <c r="H623" s="765" t="str">
        <f t="shared" si="38"/>
        <v>是</v>
      </c>
      <c r="I623" s="768" t="str">
        <f t="shared" si="39"/>
        <v>项</v>
      </c>
    </row>
    <row r="624" ht="34.9" customHeight="1" spans="1:9">
      <c r="A624" s="766">
        <v>20820</v>
      </c>
      <c r="B624" s="252" t="s">
        <v>574</v>
      </c>
      <c r="C624" s="730">
        <f>SUM(C625:C626)</f>
        <v>1528</v>
      </c>
      <c r="D624" s="730">
        <f>SUM(D625:D626)</f>
        <v>1546</v>
      </c>
      <c r="E624" s="730">
        <f>SUM(E625:E626)</f>
        <v>1640</v>
      </c>
      <c r="F624" s="488">
        <f t="shared" si="36"/>
        <v>0.0732984293193717</v>
      </c>
      <c r="G624" s="488">
        <f t="shared" si="37"/>
        <v>1.0608020698577</v>
      </c>
      <c r="H624" s="765" t="str">
        <f t="shared" si="38"/>
        <v>是</v>
      </c>
      <c r="I624" s="768" t="str">
        <f t="shared" si="39"/>
        <v>款</v>
      </c>
    </row>
    <row r="625" ht="34.9" customHeight="1" spans="1:9">
      <c r="A625" s="766">
        <v>2082001</v>
      </c>
      <c r="B625" s="252" t="s">
        <v>575</v>
      </c>
      <c r="C625" s="735">
        <v>1439</v>
      </c>
      <c r="D625" s="735">
        <v>1474</v>
      </c>
      <c r="E625" s="509">
        <v>1571</v>
      </c>
      <c r="F625" s="488">
        <f t="shared" si="36"/>
        <v>0.0917303683113273</v>
      </c>
      <c r="G625" s="488">
        <f t="shared" si="37"/>
        <v>1.06580732700136</v>
      </c>
      <c r="H625" s="765" t="str">
        <f t="shared" si="38"/>
        <v>是</v>
      </c>
      <c r="I625" s="768" t="str">
        <f t="shared" si="39"/>
        <v>项</v>
      </c>
    </row>
    <row r="626" ht="34.9" customHeight="1" spans="1:9">
      <c r="A626" s="766">
        <v>2082002</v>
      </c>
      <c r="B626" s="252" t="s">
        <v>576</v>
      </c>
      <c r="C626" s="735">
        <v>89</v>
      </c>
      <c r="D626" s="735">
        <v>72</v>
      </c>
      <c r="E626" s="509">
        <v>69</v>
      </c>
      <c r="F626" s="488">
        <f t="shared" si="36"/>
        <v>-0.224719101123595</v>
      </c>
      <c r="G626" s="488">
        <f t="shared" si="37"/>
        <v>0.958333333333333</v>
      </c>
      <c r="H626" s="765" t="str">
        <f t="shared" si="38"/>
        <v>是</v>
      </c>
      <c r="I626" s="768" t="str">
        <f t="shared" si="39"/>
        <v>项</v>
      </c>
    </row>
    <row r="627" ht="34.9" customHeight="1" spans="1:9">
      <c r="A627" s="766">
        <v>20821</v>
      </c>
      <c r="B627" s="252" t="s">
        <v>577</v>
      </c>
      <c r="C627" s="730">
        <f>SUM(C628:C629)</f>
        <v>1435</v>
      </c>
      <c r="D627" s="730">
        <f>SUM(D628:D629)</f>
        <v>1710</v>
      </c>
      <c r="E627" s="730">
        <f>SUM(E628:E629)</f>
        <v>1635</v>
      </c>
      <c r="F627" s="488">
        <f t="shared" si="36"/>
        <v>0.139372822299652</v>
      </c>
      <c r="G627" s="488">
        <f t="shared" si="37"/>
        <v>0.956140350877193</v>
      </c>
      <c r="H627" s="765" t="str">
        <f t="shared" si="38"/>
        <v>是</v>
      </c>
      <c r="I627" s="768" t="str">
        <f t="shared" si="39"/>
        <v>款</v>
      </c>
    </row>
    <row r="628" ht="34.9" customHeight="1" spans="1:9">
      <c r="A628" s="766">
        <v>2082101</v>
      </c>
      <c r="B628" s="252" t="s">
        <v>578</v>
      </c>
      <c r="C628" s="735">
        <v>1435</v>
      </c>
      <c r="D628" s="735">
        <v>1710</v>
      </c>
      <c r="E628" s="509">
        <v>1635</v>
      </c>
      <c r="F628" s="488">
        <f t="shared" si="36"/>
        <v>0.139372822299652</v>
      </c>
      <c r="G628" s="488">
        <f t="shared" si="37"/>
        <v>0.956140350877193</v>
      </c>
      <c r="H628" s="765" t="str">
        <f t="shared" si="38"/>
        <v>是</v>
      </c>
      <c r="I628" s="768" t="str">
        <f t="shared" si="39"/>
        <v>项</v>
      </c>
    </row>
    <row r="629" ht="34.9" hidden="1" customHeight="1" spans="1:9">
      <c r="A629" s="766">
        <v>2082102</v>
      </c>
      <c r="B629" s="252" t="s">
        <v>579</v>
      </c>
      <c r="C629" s="735">
        <v>0</v>
      </c>
      <c r="D629" s="735">
        <v>0</v>
      </c>
      <c r="E629" s="509">
        <v>0</v>
      </c>
      <c r="F629" s="488" t="str">
        <f t="shared" si="36"/>
        <v/>
      </c>
      <c r="G629" s="488" t="str">
        <f t="shared" si="37"/>
        <v/>
      </c>
      <c r="H629" s="765" t="str">
        <f t="shared" si="38"/>
        <v>否</v>
      </c>
      <c r="I629" s="768" t="str">
        <f t="shared" si="39"/>
        <v>项</v>
      </c>
    </row>
    <row r="630" ht="34.9" hidden="1" customHeight="1" spans="1:9">
      <c r="A630" s="766">
        <v>20824</v>
      </c>
      <c r="B630" s="252" t="s">
        <v>580</v>
      </c>
      <c r="C630" s="730">
        <f>SUM(C631:C632)</f>
        <v>0</v>
      </c>
      <c r="D630" s="730">
        <f>SUM(D631:D632)</f>
        <v>0</v>
      </c>
      <c r="E630" s="730">
        <f>SUM(E631:E632)</f>
        <v>0</v>
      </c>
      <c r="F630" s="488" t="str">
        <f t="shared" si="36"/>
        <v/>
      </c>
      <c r="G630" s="488" t="str">
        <f t="shared" si="37"/>
        <v/>
      </c>
      <c r="H630" s="765" t="str">
        <f t="shared" si="38"/>
        <v>否</v>
      </c>
      <c r="I630" s="768" t="str">
        <f t="shared" si="39"/>
        <v>款</v>
      </c>
    </row>
    <row r="631" ht="34.9" hidden="1" customHeight="1" spans="1:9">
      <c r="A631" s="766">
        <v>2082401</v>
      </c>
      <c r="B631" s="252" t="s">
        <v>581</v>
      </c>
      <c r="C631" s="735"/>
      <c r="D631" s="735">
        <v>0</v>
      </c>
      <c r="E631" s="509">
        <v>0</v>
      </c>
      <c r="F631" s="488" t="str">
        <f t="shared" si="36"/>
        <v/>
      </c>
      <c r="G631" s="488" t="str">
        <f t="shared" si="37"/>
        <v/>
      </c>
      <c r="H631" s="765" t="str">
        <f t="shared" si="38"/>
        <v>否</v>
      </c>
      <c r="I631" s="768" t="str">
        <f t="shared" si="39"/>
        <v>项</v>
      </c>
    </row>
    <row r="632" ht="34.9" hidden="1" customHeight="1" spans="1:9">
      <c r="A632" s="766">
        <v>2082402</v>
      </c>
      <c r="B632" s="252" t="s">
        <v>582</v>
      </c>
      <c r="C632" s="735"/>
      <c r="D632" s="735">
        <v>0</v>
      </c>
      <c r="E632" s="509">
        <v>0</v>
      </c>
      <c r="F632" s="488" t="str">
        <f t="shared" si="36"/>
        <v/>
      </c>
      <c r="G632" s="488" t="str">
        <f t="shared" si="37"/>
        <v/>
      </c>
      <c r="H632" s="765" t="str">
        <f t="shared" si="38"/>
        <v>否</v>
      </c>
      <c r="I632" s="768" t="str">
        <f t="shared" si="39"/>
        <v>项</v>
      </c>
    </row>
    <row r="633" ht="34.9" customHeight="1" spans="1:9">
      <c r="A633" s="766">
        <v>20825</v>
      </c>
      <c r="B633" s="252" t="s">
        <v>583</v>
      </c>
      <c r="C633" s="730">
        <f>SUM(C634:C635)</f>
        <v>311</v>
      </c>
      <c r="D633" s="730">
        <f>SUM(D634:D635)</f>
        <v>313</v>
      </c>
      <c r="E633" s="730">
        <f>SUM(E634:E635)</f>
        <v>280</v>
      </c>
      <c r="F633" s="488">
        <f t="shared" si="36"/>
        <v>-0.0996784565916399</v>
      </c>
      <c r="G633" s="488">
        <f t="shared" si="37"/>
        <v>0.894568690095847</v>
      </c>
      <c r="H633" s="765" t="str">
        <f t="shared" si="38"/>
        <v>是</v>
      </c>
      <c r="I633" s="768" t="str">
        <f t="shared" si="39"/>
        <v>款</v>
      </c>
    </row>
    <row r="634" ht="34.9" hidden="1" customHeight="1" spans="1:9">
      <c r="A634" s="766">
        <v>2082501</v>
      </c>
      <c r="B634" s="252" t="s">
        <v>584</v>
      </c>
      <c r="C634" s="735">
        <v>0</v>
      </c>
      <c r="D634" s="735">
        <v>0</v>
      </c>
      <c r="E634" s="509">
        <v>0</v>
      </c>
      <c r="F634" s="488" t="str">
        <f t="shared" si="36"/>
        <v/>
      </c>
      <c r="G634" s="488" t="str">
        <f t="shared" si="37"/>
        <v/>
      </c>
      <c r="H634" s="765" t="str">
        <f t="shared" si="38"/>
        <v>否</v>
      </c>
      <c r="I634" s="768" t="str">
        <f t="shared" si="39"/>
        <v>项</v>
      </c>
    </row>
    <row r="635" ht="34.9" customHeight="1" spans="1:9">
      <c r="A635" s="766">
        <v>2082502</v>
      </c>
      <c r="B635" s="252" t="s">
        <v>585</v>
      </c>
      <c r="C635" s="735">
        <v>311</v>
      </c>
      <c r="D635" s="735">
        <v>313</v>
      </c>
      <c r="E635" s="509">
        <v>280</v>
      </c>
      <c r="F635" s="488">
        <f t="shared" si="36"/>
        <v>-0.0996784565916399</v>
      </c>
      <c r="G635" s="488">
        <f t="shared" si="37"/>
        <v>0.894568690095847</v>
      </c>
      <c r="H635" s="765" t="str">
        <f t="shared" si="38"/>
        <v>是</v>
      </c>
      <c r="I635" s="768" t="str">
        <f t="shared" si="39"/>
        <v>项</v>
      </c>
    </row>
    <row r="636" ht="34.9" customHeight="1" spans="1:9">
      <c r="A636" s="766">
        <v>20826</v>
      </c>
      <c r="B636" s="252" t="s">
        <v>586</v>
      </c>
      <c r="C636" s="730">
        <f>SUM(C637:C639)</f>
        <v>5195</v>
      </c>
      <c r="D636" s="730">
        <f>SUM(D637:D639)</f>
        <v>5895</v>
      </c>
      <c r="E636" s="730">
        <f>SUM(E637:E639)</f>
        <v>5869</v>
      </c>
      <c r="F636" s="488">
        <f t="shared" si="36"/>
        <v>0.129740134744947</v>
      </c>
      <c r="G636" s="488">
        <f t="shared" si="37"/>
        <v>0.995589482612383</v>
      </c>
      <c r="H636" s="765" t="str">
        <f t="shared" si="38"/>
        <v>是</v>
      </c>
      <c r="I636" s="768" t="str">
        <f t="shared" si="39"/>
        <v>款</v>
      </c>
    </row>
    <row r="637" ht="34.9" hidden="1" customHeight="1" spans="1:9">
      <c r="A637" s="766">
        <v>2082601</v>
      </c>
      <c r="B637" s="252" t="s">
        <v>587</v>
      </c>
      <c r="C637" s="735"/>
      <c r="D637" s="735">
        <v>0</v>
      </c>
      <c r="E637" s="509">
        <v>0</v>
      </c>
      <c r="F637" s="488" t="str">
        <f t="shared" si="36"/>
        <v/>
      </c>
      <c r="G637" s="488" t="str">
        <f t="shared" si="37"/>
        <v/>
      </c>
      <c r="H637" s="765" t="str">
        <f t="shared" si="38"/>
        <v>否</v>
      </c>
      <c r="I637" s="768" t="str">
        <f t="shared" si="39"/>
        <v>项</v>
      </c>
    </row>
    <row r="638" ht="34.9" customHeight="1" spans="1:9">
      <c r="A638" s="766">
        <v>2082602</v>
      </c>
      <c r="B638" s="252" t="s">
        <v>588</v>
      </c>
      <c r="C638" s="735">
        <v>5195</v>
      </c>
      <c r="D638" s="735">
        <v>5895</v>
      </c>
      <c r="E638" s="509">
        <v>5869</v>
      </c>
      <c r="F638" s="488">
        <f t="shared" si="36"/>
        <v>0.129740134744947</v>
      </c>
      <c r="G638" s="488">
        <f t="shared" si="37"/>
        <v>0.995589482612383</v>
      </c>
      <c r="H638" s="765" t="str">
        <f t="shared" si="38"/>
        <v>是</v>
      </c>
      <c r="I638" s="768" t="str">
        <f t="shared" si="39"/>
        <v>项</v>
      </c>
    </row>
    <row r="639" ht="34.9" hidden="1" customHeight="1" spans="1:9">
      <c r="A639" s="766">
        <v>2082699</v>
      </c>
      <c r="B639" s="252" t="s">
        <v>589</v>
      </c>
      <c r="C639" s="735">
        <v>0</v>
      </c>
      <c r="D639" s="735">
        <v>0</v>
      </c>
      <c r="E639" s="509">
        <v>0</v>
      </c>
      <c r="F639" s="488" t="str">
        <f t="shared" si="36"/>
        <v/>
      </c>
      <c r="G639" s="488" t="str">
        <f t="shared" si="37"/>
        <v/>
      </c>
      <c r="H639" s="765" t="str">
        <f t="shared" si="38"/>
        <v>否</v>
      </c>
      <c r="I639" s="768" t="str">
        <f t="shared" si="39"/>
        <v>项</v>
      </c>
    </row>
    <row r="640" ht="34.9" customHeight="1" spans="1:9">
      <c r="A640" s="766">
        <v>20827</v>
      </c>
      <c r="B640" s="252" t="s">
        <v>590</v>
      </c>
      <c r="C640" s="730">
        <f>SUM(C641:C644)</f>
        <v>0</v>
      </c>
      <c r="D640" s="730">
        <f>SUM(D641:D644)</f>
        <v>21</v>
      </c>
      <c r="E640" s="730">
        <f>SUM(E641:E644)</f>
        <v>16</v>
      </c>
      <c r="F640" s="488" t="str">
        <f t="shared" si="36"/>
        <v/>
      </c>
      <c r="G640" s="488">
        <f t="shared" si="37"/>
        <v>0.761904761904762</v>
      </c>
      <c r="H640" s="765" t="str">
        <f t="shared" si="38"/>
        <v>是</v>
      </c>
      <c r="I640" s="768" t="str">
        <f t="shared" si="39"/>
        <v>款</v>
      </c>
    </row>
    <row r="641" ht="34.9" hidden="1" customHeight="1" spans="1:9">
      <c r="A641" s="766">
        <v>2082701</v>
      </c>
      <c r="B641" s="252" t="s">
        <v>591</v>
      </c>
      <c r="C641" s="735"/>
      <c r="D641" s="735">
        <v>0</v>
      </c>
      <c r="E641" s="509">
        <v>0</v>
      </c>
      <c r="F641" s="488" t="str">
        <f t="shared" si="36"/>
        <v/>
      </c>
      <c r="G641" s="488" t="str">
        <f t="shared" si="37"/>
        <v/>
      </c>
      <c r="H641" s="765" t="str">
        <f t="shared" si="38"/>
        <v>否</v>
      </c>
      <c r="I641" s="768" t="str">
        <f t="shared" si="39"/>
        <v>项</v>
      </c>
    </row>
    <row r="642" ht="34.9" hidden="1" customHeight="1" spans="1:9">
      <c r="A642" s="766">
        <v>2082702</v>
      </c>
      <c r="B642" s="252" t="s">
        <v>592</v>
      </c>
      <c r="C642" s="735"/>
      <c r="D642" s="735">
        <v>0</v>
      </c>
      <c r="E642" s="509">
        <v>0</v>
      </c>
      <c r="F642" s="488" t="str">
        <f t="shared" si="36"/>
        <v/>
      </c>
      <c r="G642" s="488" t="str">
        <f t="shared" si="37"/>
        <v/>
      </c>
      <c r="H642" s="765" t="str">
        <f t="shared" si="38"/>
        <v>否</v>
      </c>
      <c r="I642" s="768" t="str">
        <f t="shared" si="39"/>
        <v>项</v>
      </c>
    </row>
    <row r="643" ht="34.9" hidden="1" customHeight="1" spans="1:9">
      <c r="A643" s="766">
        <v>2082703</v>
      </c>
      <c r="B643" s="252" t="s">
        <v>593</v>
      </c>
      <c r="C643" s="735"/>
      <c r="D643" s="735"/>
      <c r="E643" s="509"/>
      <c r="F643" s="488" t="str">
        <f t="shared" si="36"/>
        <v/>
      </c>
      <c r="G643" s="488" t="str">
        <f t="shared" si="37"/>
        <v/>
      </c>
      <c r="H643" s="765" t="str">
        <f t="shared" si="38"/>
        <v>否</v>
      </c>
      <c r="I643" s="768" t="str">
        <f t="shared" si="39"/>
        <v>项</v>
      </c>
    </row>
    <row r="644" ht="34.9" customHeight="1" spans="1:9">
      <c r="A644" s="766">
        <v>2082799</v>
      </c>
      <c r="B644" s="252" t="s">
        <v>594</v>
      </c>
      <c r="C644" s="735"/>
      <c r="D644" s="735">
        <v>21</v>
      </c>
      <c r="E644" s="509">
        <v>16</v>
      </c>
      <c r="F644" s="488" t="str">
        <f t="shared" si="36"/>
        <v/>
      </c>
      <c r="G644" s="488">
        <f t="shared" si="37"/>
        <v>0.761904761904762</v>
      </c>
      <c r="H644" s="765" t="str">
        <f t="shared" si="38"/>
        <v>是</v>
      </c>
      <c r="I644" s="768" t="str">
        <f t="shared" si="39"/>
        <v>项</v>
      </c>
    </row>
    <row r="645" ht="34.9" customHeight="1" spans="1:9">
      <c r="A645" s="766">
        <v>20828</v>
      </c>
      <c r="B645" s="732" t="s">
        <v>595</v>
      </c>
      <c r="C645" s="730">
        <f>SUM(C646:C652)</f>
        <v>735</v>
      </c>
      <c r="D645" s="730">
        <f>SUM(D646:D652)</f>
        <v>515</v>
      </c>
      <c r="E645" s="730">
        <f>SUM(E646:E652)</f>
        <v>343</v>
      </c>
      <c r="F645" s="488">
        <f t="shared" ref="F645:F708" si="40">IF(C645&lt;&gt;0,E645/C645-1,"")</f>
        <v>-0.533333333333333</v>
      </c>
      <c r="G645" s="488">
        <f t="shared" ref="G645:G708" si="41">IF(D645&lt;&gt;0,E645/D645,"")</f>
        <v>0.666019417475728</v>
      </c>
      <c r="H645" s="765" t="str">
        <f t="shared" ref="H645:H708" si="42">IF(LEN(A645)=3,"是",IF(B645&lt;&gt;"",IF(SUM(C645:E645)&lt;&gt;0,"是","否"),"是"))</f>
        <v>是</v>
      </c>
      <c r="I645" s="768" t="str">
        <f t="shared" ref="I645:I708" si="43">IF(LEN(A645)=3,"类",IF(LEN(A645)=5,"款","项"))</f>
        <v>款</v>
      </c>
    </row>
    <row r="646" ht="34.9" customHeight="1" spans="1:9">
      <c r="A646" s="766">
        <v>2082801</v>
      </c>
      <c r="B646" s="252" t="s">
        <v>145</v>
      </c>
      <c r="C646" s="735">
        <v>141</v>
      </c>
      <c r="D646" s="735">
        <v>103</v>
      </c>
      <c r="E646" s="509">
        <v>111</v>
      </c>
      <c r="F646" s="488">
        <f t="shared" si="40"/>
        <v>-0.212765957446808</v>
      </c>
      <c r="G646" s="488">
        <f t="shared" si="41"/>
        <v>1.07766990291262</v>
      </c>
      <c r="H646" s="765" t="str">
        <f t="shared" si="42"/>
        <v>是</v>
      </c>
      <c r="I646" s="768" t="str">
        <f t="shared" si="43"/>
        <v>项</v>
      </c>
    </row>
    <row r="647" ht="34.9" hidden="1" customHeight="1" spans="1:9">
      <c r="A647" s="766">
        <v>2082802</v>
      </c>
      <c r="B647" s="252" t="s">
        <v>146</v>
      </c>
      <c r="C647" s="735"/>
      <c r="D647" s="735">
        <v>0</v>
      </c>
      <c r="E647" s="509">
        <v>0</v>
      </c>
      <c r="F647" s="488" t="str">
        <f t="shared" si="40"/>
        <v/>
      </c>
      <c r="G647" s="488" t="str">
        <f t="shared" si="41"/>
        <v/>
      </c>
      <c r="H647" s="765" t="str">
        <f t="shared" si="42"/>
        <v>否</v>
      </c>
      <c r="I647" s="768" t="str">
        <f t="shared" si="43"/>
        <v>项</v>
      </c>
    </row>
    <row r="648" ht="34.9" hidden="1" customHeight="1" spans="1:9">
      <c r="A648" s="766">
        <v>2082803</v>
      </c>
      <c r="B648" s="252" t="s">
        <v>147</v>
      </c>
      <c r="C648" s="735"/>
      <c r="D648" s="735">
        <v>0</v>
      </c>
      <c r="E648" s="509">
        <v>0</v>
      </c>
      <c r="F648" s="488" t="str">
        <f t="shared" si="40"/>
        <v/>
      </c>
      <c r="G648" s="488" t="str">
        <f t="shared" si="41"/>
        <v/>
      </c>
      <c r="H648" s="765" t="str">
        <f t="shared" si="42"/>
        <v>否</v>
      </c>
      <c r="I648" s="768" t="str">
        <f t="shared" si="43"/>
        <v>项</v>
      </c>
    </row>
    <row r="649" ht="34.9" customHeight="1" spans="1:9">
      <c r="A649" s="766">
        <v>2082804</v>
      </c>
      <c r="B649" s="252" t="s">
        <v>596</v>
      </c>
      <c r="C649" s="735">
        <v>136</v>
      </c>
      <c r="D649" s="735">
        <v>138</v>
      </c>
      <c r="E649" s="509">
        <v>133</v>
      </c>
      <c r="F649" s="488">
        <f t="shared" si="40"/>
        <v>-0.0220588235294118</v>
      </c>
      <c r="G649" s="488">
        <f t="shared" si="41"/>
        <v>0.963768115942029</v>
      </c>
      <c r="H649" s="765" t="str">
        <f t="shared" si="42"/>
        <v>是</v>
      </c>
      <c r="I649" s="768" t="str">
        <f t="shared" si="43"/>
        <v>项</v>
      </c>
    </row>
    <row r="650" ht="34.9" hidden="1" customHeight="1" spans="1:9">
      <c r="A650" s="766">
        <v>2082805</v>
      </c>
      <c r="B650" s="252" t="s">
        <v>597</v>
      </c>
      <c r="C650" s="735"/>
      <c r="D650" s="735">
        <v>0</v>
      </c>
      <c r="E650" s="509">
        <v>0</v>
      </c>
      <c r="F650" s="488" t="str">
        <f t="shared" si="40"/>
        <v/>
      </c>
      <c r="G650" s="488" t="str">
        <f t="shared" si="41"/>
        <v/>
      </c>
      <c r="H650" s="765" t="str">
        <f t="shared" si="42"/>
        <v>否</v>
      </c>
      <c r="I650" s="768" t="str">
        <f t="shared" si="43"/>
        <v>项</v>
      </c>
    </row>
    <row r="651" ht="34.9" customHeight="1" spans="1:9">
      <c r="A651" s="766">
        <v>2082850</v>
      </c>
      <c r="B651" s="252" t="s">
        <v>154</v>
      </c>
      <c r="C651" s="735">
        <v>98</v>
      </c>
      <c r="D651" s="735">
        <v>66</v>
      </c>
      <c r="E651" s="509">
        <v>78</v>
      </c>
      <c r="F651" s="488">
        <f t="shared" si="40"/>
        <v>-0.204081632653061</v>
      </c>
      <c r="G651" s="488">
        <f t="shared" si="41"/>
        <v>1.18181818181818</v>
      </c>
      <c r="H651" s="765" t="str">
        <f t="shared" si="42"/>
        <v>是</v>
      </c>
      <c r="I651" s="768" t="str">
        <f t="shared" si="43"/>
        <v>项</v>
      </c>
    </row>
    <row r="652" ht="34.9" customHeight="1" spans="1:9">
      <c r="A652" s="766">
        <v>2082899</v>
      </c>
      <c r="B652" s="252" t="s">
        <v>598</v>
      </c>
      <c r="C652" s="735">
        <v>360</v>
      </c>
      <c r="D652" s="735">
        <v>208</v>
      </c>
      <c r="E652" s="509">
        <v>21</v>
      </c>
      <c r="F652" s="488">
        <f t="shared" si="40"/>
        <v>-0.941666666666667</v>
      </c>
      <c r="G652" s="488">
        <f t="shared" si="41"/>
        <v>0.100961538461538</v>
      </c>
      <c r="H652" s="765" t="str">
        <f t="shared" si="42"/>
        <v>是</v>
      </c>
      <c r="I652" s="768" t="str">
        <f t="shared" si="43"/>
        <v>项</v>
      </c>
    </row>
    <row r="653" ht="34.9" customHeight="1" spans="1:9">
      <c r="A653" s="766">
        <v>20830</v>
      </c>
      <c r="B653" s="252" t="s">
        <v>599</v>
      </c>
      <c r="C653" s="730">
        <f>SUM(C654:C655)</f>
        <v>59</v>
      </c>
      <c r="D653" s="730">
        <f>SUM(D654:D655)</f>
        <v>270</v>
      </c>
      <c r="E653" s="730">
        <f>SUM(E654:E655)</f>
        <v>149</v>
      </c>
      <c r="F653" s="488">
        <f t="shared" si="40"/>
        <v>1.52542372881356</v>
      </c>
      <c r="G653" s="488">
        <f t="shared" si="41"/>
        <v>0.551851851851852</v>
      </c>
      <c r="H653" s="765" t="str">
        <f t="shared" si="42"/>
        <v>是</v>
      </c>
      <c r="I653" s="768" t="str">
        <f t="shared" si="43"/>
        <v>款</v>
      </c>
    </row>
    <row r="654" ht="34.9" customHeight="1" spans="1:9">
      <c r="A654" s="766">
        <v>2083001</v>
      </c>
      <c r="B654" s="252" t="s">
        <v>600</v>
      </c>
      <c r="C654" s="735">
        <v>59</v>
      </c>
      <c r="D654" s="735">
        <v>270</v>
      </c>
      <c r="E654" s="509">
        <v>149</v>
      </c>
      <c r="F654" s="488">
        <f t="shared" si="40"/>
        <v>1.52542372881356</v>
      </c>
      <c r="G654" s="488">
        <f t="shared" si="41"/>
        <v>0.551851851851852</v>
      </c>
      <c r="H654" s="765" t="str">
        <f t="shared" si="42"/>
        <v>是</v>
      </c>
      <c r="I654" s="768" t="str">
        <f t="shared" si="43"/>
        <v>项</v>
      </c>
    </row>
    <row r="655" ht="34.9" hidden="1" customHeight="1" spans="1:9">
      <c r="A655" s="766">
        <v>2083099</v>
      </c>
      <c r="B655" s="252" t="s">
        <v>601</v>
      </c>
      <c r="C655" s="735"/>
      <c r="D655" s="735">
        <v>0</v>
      </c>
      <c r="E655" s="509">
        <v>0</v>
      </c>
      <c r="F655" s="488" t="str">
        <f t="shared" si="40"/>
        <v/>
      </c>
      <c r="G655" s="488" t="str">
        <f t="shared" si="41"/>
        <v/>
      </c>
      <c r="H655" s="765" t="str">
        <f t="shared" si="42"/>
        <v>否</v>
      </c>
      <c r="I655" s="768" t="str">
        <f t="shared" si="43"/>
        <v>项</v>
      </c>
    </row>
    <row r="656" ht="34.9" customHeight="1" spans="1:9">
      <c r="A656" s="766">
        <v>20899</v>
      </c>
      <c r="B656" s="252" t="s">
        <v>602</v>
      </c>
      <c r="C656" s="730">
        <f>C657</f>
        <v>1915</v>
      </c>
      <c r="D656" s="730">
        <f>D657</f>
        <v>2780</v>
      </c>
      <c r="E656" s="730">
        <f>E657</f>
        <v>2750</v>
      </c>
      <c r="F656" s="488">
        <f t="shared" si="40"/>
        <v>0.436031331592689</v>
      </c>
      <c r="G656" s="488">
        <f t="shared" si="41"/>
        <v>0.989208633093525</v>
      </c>
      <c r="H656" s="765" t="str">
        <f t="shared" si="42"/>
        <v>是</v>
      </c>
      <c r="I656" s="768" t="str">
        <f t="shared" si="43"/>
        <v>款</v>
      </c>
    </row>
    <row r="657" ht="34.9" customHeight="1" spans="1:9">
      <c r="A657" s="766">
        <v>2089999</v>
      </c>
      <c r="B657" s="252" t="s">
        <v>603</v>
      </c>
      <c r="C657" s="735">
        <v>1915</v>
      </c>
      <c r="D657" s="735">
        <v>2780</v>
      </c>
      <c r="E657" s="509">
        <v>2750</v>
      </c>
      <c r="F657" s="488">
        <f t="shared" si="40"/>
        <v>0.436031331592689</v>
      </c>
      <c r="G657" s="488">
        <f t="shared" si="41"/>
        <v>0.989208633093525</v>
      </c>
      <c r="H657" s="765" t="str">
        <f t="shared" si="42"/>
        <v>是</v>
      </c>
      <c r="I657" s="768" t="str">
        <f t="shared" si="43"/>
        <v>项</v>
      </c>
    </row>
    <row r="658" ht="34.9" customHeight="1" spans="1:9">
      <c r="A658" s="764">
        <v>210</v>
      </c>
      <c r="B658" s="248" t="s">
        <v>98</v>
      </c>
      <c r="C658" s="361">
        <f>SUM(C659,C664,C678,C682,C694,C697,C701,C706,C710,C714,C717,C726,C728)</f>
        <v>19577</v>
      </c>
      <c r="D658" s="361">
        <f>SUM(D659,D664,D678,D682,D694,D697,D701,D706,D710,D714,D717,D726,D728)</f>
        <v>27818</v>
      </c>
      <c r="E658" s="361">
        <f>SUM(E659,E664,E678,E682,E694,E697,E701,E706,E710,E714,E717,E726,E728)</f>
        <v>28613</v>
      </c>
      <c r="F658" s="486">
        <f t="shared" si="40"/>
        <v>0.461562037084334</v>
      </c>
      <c r="G658" s="486">
        <f t="shared" si="41"/>
        <v>1.0285786181609</v>
      </c>
      <c r="H658" s="765" t="str">
        <f t="shared" si="42"/>
        <v>是</v>
      </c>
      <c r="I658" s="768" t="str">
        <f t="shared" si="43"/>
        <v>类</v>
      </c>
    </row>
    <row r="659" ht="34.9" customHeight="1" spans="1:9">
      <c r="A659" s="766">
        <v>21001</v>
      </c>
      <c r="B659" s="252" t="s">
        <v>604</v>
      </c>
      <c r="C659" s="730">
        <f>SUM(C660:C663)</f>
        <v>2463</v>
      </c>
      <c r="D659" s="730">
        <f>SUM(D660:D663)</f>
        <v>1346</v>
      </c>
      <c r="E659" s="730">
        <f>SUM(E660:E663)</f>
        <v>1026</v>
      </c>
      <c r="F659" s="488">
        <f t="shared" si="40"/>
        <v>-0.583434835566383</v>
      </c>
      <c r="G659" s="488">
        <f t="shared" si="41"/>
        <v>0.762258543833581</v>
      </c>
      <c r="H659" s="765" t="str">
        <f t="shared" si="42"/>
        <v>是</v>
      </c>
      <c r="I659" s="768" t="str">
        <f t="shared" si="43"/>
        <v>款</v>
      </c>
    </row>
    <row r="660" ht="34.9" customHeight="1" spans="1:9">
      <c r="A660" s="766">
        <v>2100101</v>
      </c>
      <c r="B660" s="252" t="s">
        <v>145</v>
      </c>
      <c r="C660" s="735">
        <v>523</v>
      </c>
      <c r="D660" s="735">
        <v>311</v>
      </c>
      <c r="E660" s="509">
        <v>333</v>
      </c>
      <c r="F660" s="488">
        <f t="shared" si="40"/>
        <v>-0.363288718929254</v>
      </c>
      <c r="G660" s="488">
        <f t="shared" si="41"/>
        <v>1.07073954983923</v>
      </c>
      <c r="H660" s="765" t="str">
        <f t="shared" si="42"/>
        <v>是</v>
      </c>
      <c r="I660" s="768" t="str">
        <f t="shared" si="43"/>
        <v>项</v>
      </c>
    </row>
    <row r="661" ht="34.9" hidden="1" customHeight="1" spans="1:9">
      <c r="A661" s="766">
        <v>2100102</v>
      </c>
      <c r="B661" s="252" t="s">
        <v>146</v>
      </c>
      <c r="C661" s="735">
        <v>0</v>
      </c>
      <c r="D661" s="735">
        <v>0</v>
      </c>
      <c r="E661" s="509">
        <v>0</v>
      </c>
      <c r="F661" s="488" t="str">
        <f t="shared" si="40"/>
        <v/>
      </c>
      <c r="G661" s="488" t="str">
        <f t="shared" si="41"/>
        <v/>
      </c>
      <c r="H661" s="765" t="str">
        <f t="shared" si="42"/>
        <v>否</v>
      </c>
      <c r="I661" s="768" t="str">
        <f t="shared" si="43"/>
        <v>项</v>
      </c>
    </row>
    <row r="662" ht="34.9" hidden="1" customHeight="1" spans="1:9">
      <c r="A662" s="766">
        <v>2100103</v>
      </c>
      <c r="B662" s="252" t="s">
        <v>147</v>
      </c>
      <c r="C662" s="735"/>
      <c r="D662" s="735">
        <v>0</v>
      </c>
      <c r="E662" s="509">
        <v>0</v>
      </c>
      <c r="F662" s="488" t="str">
        <f t="shared" si="40"/>
        <v/>
      </c>
      <c r="G662" s="488" t="str">
        <f t="shared" si="41"/>
        <v/>
      </c>
      <c r="H662" s="765" t="str">
        <f t="shared" si="42"/>
        <v>否</v>
      </c>
      <c r="I662" s="768" t="str">
        <f t="shared" si="43"/>
        <v>项</v>
      </c>
    </row>
    <row r="663" ht="34.9" customHeight="1" spans="1:9">
      <c r="A663" s="766">
        <v>2100199</v>
      </c>
      <c r="B663" s="252" t="s">
        <v>605</v>
      </c>
      <c r="C663" s="735">
        <v>1940</v>
      </c>
      <c r="D663" s="735">
        <v>1035</v>
      </c>
      <c r="E663" s="509">
        <v>693</v>
      </c>
      <c r="F663" s="488">
        <f t="shared" si="40"/>
        <v>-0.642783505154639</v>
      </c>
      <c r="G663" s="488">
        <f t="shared" si="41"/>
        <v>0.669565217391304</v>
      </c>
      <c r="H663" s="765" t="str">
        <f t="shared" si="42"/>
        <v>是</v>
      </c>
      <c r="I663" s="768" t="str">
        <f t="shared" si="43"/>
        <v>项</v>
      </c>
    </row>
    <row r="664" ht="34.9" customHeight="1" spans="1:9">
      <c r="A664" s="766">
        <v>21002</v>
      </c>
      <c r="B664" s="252" t="s">
        <v>606</v>
      </c>
      <c r="C664" s="730">
        <f>SUM(C665:C677)</f>
        <v>3294</v>
      </c>
      <c r="D664" s="730">
        <f>SUM(D665:D677)</f>
        <v>2189</v>
      </c>
      <c r="E664" s="730">
        <f>SUM(E665:E677)</f>
        <v>1928</v>
      </c>
      <c r="F664" s="488">
        <f t="shared" si="40"/>
        <v>-0.414693381906497</v>
      </c>
      <c r="G664" s="488">
        <f t="shared" si="41"/>
        <v>0.880767473732298</v>
      </c>
      <c r="H664" s="765" t="str">
        <f t="shared" si="42"/>
        <v>是</v>
      </c>
      <c r="I664" s="768" t="str">
        <f t="shared" si="43"/>
        <v>款</v>
      </c>
    </row>
    <row r="665" ht="34.9" customHeight="1" spans="1:9">
      <c r="A665" s="766">
        <v>2100201</v>
      </c>
      <c r="B665" s="252" t="s">
        <v>607</v>
      </c>
      <c r="C665" s="735">
        <v>1294</v>
      </c>
      <c r="D665" s="735">
        <v>1056</v>
      </c>
      <c r="E665" s="509">
        <v>1042</v>
      </c>
      <c r="F665" s="488">
        <f t="shared" si="40"/>
        <v>-0.194744976816074</v>
      </c>
      <c r="G665" s="488">
        <f t="shared" si="41"/>
        <v>0.986742424242424</v>
      </c>
      <c r="H665" s="765" t="str">
        <f t="shared" si="42"/>
        <v>是</v>
      </c>
      <c r="I665" s="768" t="str">
        <f t="shared" si="43"/>
        <v>项</v>
      </c>
    </row>
    <row r="666" ht="34.9" customHeight="1" spans="1:9">
      <c r="A666" s="766">
        <v>2100202</v>
      </c>
      <c r="B666" s="252" t="s">
        <v>608</v>
      </c>
      <c r="C666" s="735">
        <v>847</v>
      </c>
      <c r="D666" s="735">
        <v>587</v>
      </c>
      <c r="E666" s="509">
        <v>599</v>
      </c>
      <c r="F666" s="488">
        <f t="shared" si="40"/>
        <v>-0.292798110979929</v>
      </c>
      <c r="G666" s="488">
        <f t="shared" si="41"/>
        <v>1.02044293015332</v>
      </c>
      <c r="H666" s="765" t="str">
        <f t="shared" si="42"/>
        <v>是</v>
      </c>
      <c r="I666" s="768" t="str">
        <f t="shared" si="43"/>
        <v>项</v>
      </c>
    </row>
    <row r="667" ht="34.9" hidden="1" customHeight="1" spans="1:9">
      <c r="A667" s="766">
        <v>2100203</v>
      </c>
      <c r="B667" s="252" t="s">
        <v>609</v>
      </c>
      <c r="C667" s="735"/>
      <c r="D667" s="735">
        <v>0</v>
      </c>
      <c r="E667" s="509">
        <v>0</v>
      </c>
      <c r="F667" s="488" t="str">
        <f t="shared" si="40"/>
        <v/>
      </c>
      <c r="G667" s="488" t="str">
        <f t="shared" si="41"/>
        <v/>
      </c>
      <c r="H667" s="765" t="str">
        <f t="shared" si="42"/>
        <v>否</v>
      </c>
      <c r="I667" s="768" t="str">
        <f t="shared" si="43"/>
        <v>项</v>
      </c>
    </row>
    <row r="668" ht="34.9" hidden="1" customHeight="1" spans="1:9">
      <c r="A668" s="766">
        <v>2100204</v>
      </c>
      <c r="B668" s="252" t="s">
        <v>610</v>
      </c>
      <c r="C668" s="735"/>
      <c r="D668" s="735">
        <v>0</v>
      </c>
      <c r="E668" s="509">
        <v>0</v>
      </c>
      <c r="F668" s="488" t="str">
        <f t="shared" si="40"/>
        <v/>
      </c>
      <c r="G668" s="488" t="str">
        <f t="shared" si="41"/>
        <v/>
      </c>
      <c r="H668" s="765" t="str">
        <f t="shared" si="42"/>
        <v>否</v>
      </c>
      <c r="I668" s="768" t="str">
        <f t="shared" si="43"/>
        <v>项</v>
      </c>
    </row>
    <row r="669" ht="34.9" customHeight="1" spans="1:9">
      <c r="A669" s="766">
        <v>2100205</v>
      </c>
      <c r="B669" s="252" t="s">
        <v>611</v>
      </c>
      <c r="C669" s="735">
        <v>416</v>
      </c>
      <c r="D669" s="735">
        <v>283</v>
      </c>
      <c r="E669" s="509">
        <v>287</v>
      </c>
      <c r="F669" s="488">
        <f t="shared" si="40"/>
        <v>-0.310096153846154</v>
      </c>
      <c r="G669" s="488">
        <f t="shared" si="41"/>
        <v>1.01413427561837</v>
      </c>
      <c r="H669" s="765" t="str">
        <f t="shared" si="42"/>
        <v>是</v>
      </c>
      <c r="I669" s="768" t="str">
        <f t="shared" si="43"/>
        <v>项</v>
      </c>
    </row>
    <row r="670" ht="34.9" customHeight="1" spans="1:9">
      <c r="A670" s="766">
        <v>2100206</v>
      </c>
      <c r="B670" s="252" t="s">
        <v>612</v>
      </c>
      <c r="C670" s="735">
        <v>200</v>
      </c>
      <c r="D670" s="735">
        <v>0</v>
      </c>
      <c r="E670" s="509">
        <v>0</v>
      </c>
      <c r="F670" s="488">
        <f t="shared" si="40"/>
        <v>-1</v>
      </c>
      <c r="G670" s="488" t="str">
        <f t="shared" si="41"/>
        <v/>
      </c>
      <c r="H670" s="765" t="str">
        <f t="shared" si="42"/>
        <v>是</v>
      </c>
      <c r="I670" s="768" t="str">
        <f t="shared" si="43"/>
        <v>项</v>
      </c>
    </row>
    <row r="671" ht="34.9" hidden="1" customHeight="1" spans="1:9">
      <c r="A671" s="766">
        <v>2100207</v>
      </c>
      <c r="B671" s="252" t="s">
        <v>613</v>
      </c>
      <c r="C671" s="735"/>
      <c r="D671" s="735">
        <v>0</v>
      </c>
      <c r="E671" s="509">
        <v>0</v>
      </c>
      <c r="F671" s="488" t="str">
        <f t="shared" si="40"/>
        <v/>
      </c>
      <c r="G671" s="488" t="str">
        <f t="shared" si="41"/>
        <v/>
      </c>
      <c r="H671" s="765" t="str">
        <f t="shared" si="42"/>
        <v>否</v>
      </c>
      <c r="I671" s="768" t="str">
        <f t="shared" si="43"/>
        <v>项</v>
      </c>
    </row>
    <row r="672" ht="34.9" hidden="1" customHeight="1" spans="1:9">
      <c r="A672" s="766">
        <v>2100208</v>
      </c>
      <c r="B672" s="252" t="s">
        <v>614</v>
      </c>
      <c r="C672" s="735"/>
      <c r="D672" s="735">
        <v>0</v>
      </c>
      <c r="E672" s="509">
        <v>0</v>
      </c>
      <c r="F672" s="488" t="str">
        <f t="shared" si="40"/>
        <v/>
      </c>
      <c r="G672" s="488" t="str">
        <f t="shared" si="41"/>
        <v/>
      </c>
      <c r="H672" s="765" t="str">
        <f t="shared" si="42"/>
        <v>否</v>
      </c>
      <c r="I672" s="768" t="str">
        <f t="shared" si="43"/>
        <v>项</v>
      </c>
    </row>
    <row r="673" ht="34.9" hidden="1" customHeight="1" spans="1:9">
      <c r="A673" s="774">
        <v>2100209</v>
      </c>
      <c r="B673" s="252" t="s">
        <v>615</v>
      </c>
      <c r="C673" s="735"/>
      <c r="D673" s="735">
        <v>0</v>
      </c>
      <c r="E673" s="509">
        <v>0</v>
      </c>
      <c r="F673" s="488" t="str">
        <f t="shared" si="40"/>
        <v/>
      </c>
      <c r="G673" s="488" t="str">
        <f t="shared" si="41"/>
        <v/>
      </c>
      <c r="H673" s="765" t="str">
        <f t="shared" si="42"/>
        <v>否</v>
      </c>
      <c r="I673" s="768" t="str">
        <f t="shared" si="43"/>
        <v>项</v>
      </c>
    </row>
    <row r="674" ht="34.9" hidden="1" customHeight="1" spans="1:9">
      <c r="A674" s="766">
        <v>2100210</v>
      </c>
      <c r="B674" s="252" t="s">
        <v>616</v>
      </c>
      <c r="C674" s="735"/>
      <c r="D674" s="735">
        <v>0</v>
      </c>
      <c r="E674" s="509">
        <v>0</v>
      </c>
      <c r="F674" s="488" t="str">
        <f t="shared" si="40"/>
        <v/>
      </c>
      <c r="G674" s="488" t="str">
        <f t="shared" si="41"/>
        <v/>
      </c>
      <c r="H674" s="765" t="str">
        <f t="shared" si="42"/>
        <v>否</v>
      </c>
      <c r="I674" s="768" t="str">
        <f t="shared" si="43"/>
        <v>项</v>
      </c>
    </row>
    <row r="675" ht="34.9" hidden="1" customHeight="1" spans="1:9">
      <c r="A675" s="766">
        <v>2100211</v>
      </c>
      <c r="B675" s="252" t="s">
        <v>617</v>
      </c>
      <c r="C675" s="735"/>
      <c r="D675" s="735">
        <v>0</v>
      </c>
      <c r="E675" s="509">
        <v>0</v>
      </c>
      <c r="F675" s="488" t="str">
        <f t="shared" si="40"/>
        <v/>
      </c>
      <c r="G675" s="488" t="str">
        <f t="shared" si="41"/>
        <v/>
      </c>
      <c r="H675" s="765" t="str">
        <f t="shared" si="42"/>
        <v>否</v>
      </c>
      <c r="I675" s="768" t="str">
        <f t="shared" si="43"/>
        <v>项</v>
      </c>
    </row>
    <row r="676" ht="34.9" hidden="1" customHeight="1" spans="1:9">
      <c r="A676" s="766">
        <v>2100212</v>
      </c>
      <c r="B676" s="252" t="s">
        <v>618</v>
      </c>
      <c r="C676" s="735"/>
      <c r="D676" s="735">
        <v>0</v>
      </c>
      <c r="E676" s="509">
        <v>0</v>
      </c>
      <c r="F676" s="488" t="str">
        <f t="shared" si="40"/>
        <v/>
      </c>
      <c r="G676" s="488" t="str">
        <f t="shared" si="41"/>
        <v/>
      </c>
      <c r="H676" s="765" t="str">
        <f t="shared" si="42"/>
        <v>否</v>
      </c>
      <c r="I676" s="768" t="str">
        <f t="shared" si="43"/>
        <v>项</v>
      </c>
    </row>
    <row r="677" ht="34.9" customHeight="1" spans="1:9">
      <c r="A677" s="766">
        <v>2100299</v>
      </c>
      <c r="B677" s="252" t="s">
        <v>619</v>
      </c>
      <c r="C677" s="735">
        <v>537</v>
      </c>
      <c r="D677" s="735">
        <v>263</v>
      </c>
      <c r="E677" s="509">
        <v>0</v>
      </c>
      <c r="F677" s="488">
        <f t="shared" si="40"/>
        <v>-1</v>
      </c>
      <c r="G677" s="488">
        <f t="shared" si="41"/>
        <v>0</v>
      </c>
      <c r="H677" s="765" t="str">
        <f t="shared" si="42"/>
        <v>是</v>
      </c>
      <c r="I677" s="768" t="str">
        <f t="shared" si="43"/>
        <v>项</v>
      </c>
    </row>
    <row r="678" ht="34.9" customHeight="1" spans="1:9">
      <c r="A678" s="766">
        <v>21003</v>
      </c>
      <c r="B678" s="252" t="s">
        <v>620</v>
      </c>
      <c r="C678" s="730">
        <f>SUM(C679:C681)</f>
        <v>4495</v>
      </c>
      <c r="D678" s="730">
        <f>SUM(D679:D681)</f>
        <v>3095</v>
      </c>
      <c r="E678" s="730">
        <f>SUM(E679:E681)</f>
        <v>3440</v>
      </c>
      <c r="F678" s="488">
        <f t="shared" si="40"/>
        <v>-0.234705228031146</v>
      </c>
      <c r="G678" s="488">
        <f t="shared" si="41"/>
        <v>1.11147011308562</v>
      </c>
      <c r="H678" s="765" t="str">
        <f t="shared" si="42"/>
        <v>是</v>
      </c>
      <c r="I678" s="768" t="str">
        <f t="shared" si="43"/>
        <v>款</v>
      </c>
    </row>
    <row r="679" ht="34.9" hidden="1" customHeight="1" spans="1:9">
      <c r="A679" s="766">
        <v>2100301</v>
      </c>
      <c r="B679" s="252" t="s">
        <v>621</v>
      </c>
      <c r="C679" s="735"/>
      <c r="D679" s="735">
        <v>0</v>
      </c>
      <c r="E679" s="509">
        <v>0</v>
      </c>
      <c r="F679" s="488" t="str">
        <f t="shared" si="40"/>
        <v/>
      </c>
      <c r="G679" s="488" t="str">
        <f t="shared" si="41"/>
        <v/>
      </c>
      <c r="H679" s="765" t="str">
        <f t="shared" si="42"/>
        <v>否</v>
      </c>
      <c r="I679" s="768" t="str">
        <f t="shared" si="43"/>
        <v>项</v>
      </c>
    </row>
    <row r="680" ht="34.9" customHeight="1" spans="1:9">
      <c r="A680" s="766">
        <v>2100302</v>
      </c>
      <c r="B680" s="252" t="s">
        <v>622</v>
      </c>
      <c r="C680" s="735">
        <v>3576</v>
      </c>
      <c r="D680" s="735">
        <v>2675</v>
      </c>
      <c r="E680" s="509">
        <v>2549</v>
      </c>
      <c r="F680" s="488">
        <f t="shared" si="40"/>
        <v>-0.287192393736018</v>
      </c>
      <c r="G680" s="488">
        <f t="shared" si="41"/>
        <v>0.952897196261682</v>
      </c>
      <c r="H680" s="765" t="str">
        <f t="shared" si="42"/>
        <v>是</v>
      </c>
      <c r="I680" s="768" t="str">
        <f t="shared" si="43"/>
        <v>项</v>
      </c>
    </row>
    <row r="681" s="547" customFormat="1" ht="34.9" customHeight="1" spans="1:11">
      <c r="A681" s="766">
        <v>2100399</v>
      </c>
      <c r="B681" s="252" t="s">
        <v>623</v>
      </c>
      <c r="C681" s="735">
        <v>919</v>
      </c>
      <c r="D681" s="735">
        <v>420</v>
      </c>
      <c r="E681" s="509">
        <v>891</v>
      </c>
      <c r="F681" s="488">
        <f t="shared" si="40"/>
        <v>-0.030467899891186</v>
      </c>
      <c r="G681" s="488">
        <f t="shared" si="41"/>
        <v>2.12142857142857</v>
      </c>
      <c r="H681" s="765" t="str">
        <f t="shared" si="42"/>
        <v>是</v>
      </c>
      <c r="I681" s="768" t="str">
        <f t="shared" si="43"/>
        <v>项</v>
      </c>
      <c r="J681" s="558"/>
      <c r="K681" s="558"/>
    </row>
    <row r="682" ht="34.9" customHeight="1" spans="1:9">
      <c r="A682" s="766">
        <v>21004</v>
      </c>
      <c r="B682" s="252" t="s">
        <v>624</v>
      </c>
      <c r="C682" s="730">
        <f>SUM(C683:C693)</f>
        <v>5808</v>
      </c>
      <c r="D682" s="730">
        <f>SUM(D683:D693)</f>
        <v>4313</v>
      </c>
      <c r="E682" s="730">
        <f>SUM(E683:E693)</f>
        <v>5850</v>
      </c>
      <c r="F682" s="488">
        <f t="shared" si="40"/>
        <v>0.00723140495867769</v>
      </c>
      <c r="G682" s="488">
        <f t="shared" si="41"/>
        <v>1.35636447948064</v>
      </c>
      <c r="H682" s="765" t="str">
        <f t="shared" si="42"/>
        <v>是</v>
      </c>
      <c r="I682" s="768" t="str">
        <f t="shared" si="43"/>
        <v>款</v>
      </c>
    </row>
    <row r="683" ht="34.9" customHeight="1" spans="1:9">
      <c r="A683" s="766">
        <v>2100401</v>
      </c>
      <c r="B683" s="252" t="s">
        <v>625</v>
      </c>
      <c r="C683" s="735">
        <v>1245</v>
      </c>
      <c r="D683" s="735">
        <v>853</v>
      </c>
      <c r="E683" s="509">
        <v>893</v>
      </c>
      <c r="F683" s="488">
        <f t="shared" si="40"/>
        <v>-0.282730923694779</v>
      </c>
      <c r="G683" s="488">
        <f t="shared" si="41"/>
        <v>1.04689331770223</v>
      </c>
      <c r="H683" s="765" t="str">
        <f t="shared" si="42"/>
        <v>是</v>
      </c>
      <c r="I683" s="768" t="str">
        <f t="shared" si="43"/>
        <v>项</v>
      </c>
    </row>
    <row r="684" ht="34.9" customHeight="1" spans="1:9">
      <c r="A684" s="766">
        <v>2100402</v>
      </c>
      <c r="B684" s="252" t="s">
        <v>626</v>
      </c>
      <c r="C684" s="735">
        <v>243</v>
      </c>
      <c r="D684" s="735">
        <v>140</v>
      </c>
      <c r="E684" s="509">
        <v>140</v>
      </c>
      <c r="F684" s="488">
        <f t="shared" si="40"/>
        <v>-0.423868312757202</v>
      </c>
      <c r="G684" s="488">
        <f t="shared" si="41"/>
        <v>1</v>
      </c>
      <c r="H684" s="765" t="str">
        <f t="shared" si="42"/>
        <v>是</v>
      </c>
      <c r="I684" s="768" t="str">
        <f t="shared" si="43"/>
        <v>项</v>
      </c>
    </row>
    <row r="685" ht="34.9" customHeight="1" spans="1:9">
      <c r="A685" s="766">
        <v>2100403</v>
      </c>
      <c r="B685" s="252" t="s">
        <v>627</v>
      </c>
      <c r="C685" s="735">
        <v>906</v>
      </c>
      <c r="D685" s="735">
        <v>637</v>
      </c>
      <c r="E685" s="509">
        <v>685</v>
      </c>
      <c r="F685" s="488">
        <f t="shared" si="40"/>
        <v>-0.2439293598234</v>
      </c>
      <c r="G685" s="488">
        <f t="shared" si="41"/>
        <v>1.07535321821036</v>
      </c>
      <c r="H685" s="765" t="str">
        <f t="shared" si="42"/>
        <v>是</v>
      </c>
      <c r="I685" s="768" t="str">
        <f t="shared" si="43"/>
        <v>项</v>
      </c>
    </row>
    <row r="686" ht="34.9" hidden="1" customHeight="1" spans="1:9">
      <c r="A686" s="766">
        <v>2100404</v>
      </c>
      <c r="B686" s="252" t="s">
        <v>628</v>
      </c>
      <c r="C686" s="735"/>
      <c r="D686" s="735">
        <v>0</v>
      </c>
      <c r="E686" s="509">
        <v>0</v>
      </c>
      <c r="F686" s="488" t="str">
        <f t="shared" si="40"/>
        <v/>
      </c>
      <c r="G686" s="488" t="str">
        <f t="shared" si="41"/>
        <v/>
      </c>
      <c r="H686" s="765" t="str">
        <f t="shared" si="42"/>
        <v>否</v>
      </c>
      <c r="I686" s="768" t="str">
        <f t="shared" si="43"/>
        <v>项</v>
      </c>
    </row>
    <row r="687" ht="34.9" hidden="1" customHeight="1" spans="1:9">
      <c r="A687" s="766">
        <v>2100405</v>
      </c>
      <c r="B687" s="252" t="s">
        <v>629</v>
      </c>
      <c r="C687" s="735"/>
      <c r="D687" s="735">
        <v>0</v>
      </c>
      <c r="E687" s="509">
        <v>0</v>
      </c>
      <c r="F687" s="488" t="str">
        <f t="shared" si="40"/>
        <v/>
      </c>
      <c r="G687" s="488" t="str">
        <f t="shared" si="41"/>
        <v/>
      </c>
      <c r="H687" s="765" t="str">
        <f t="shared" si="42"/>
        <v>否</v>
      </c>
      <c r="I687" s="768" t="str">
        <f t="shared" si="43"/>
        <v>项</v>
      </c>
    </row>
    <row r="688" ht="34.9" hidden="1" customHeight="1" spans="1:9">
      <c r="A688" s="766">
        <v>2100406</v>
      </c>
      <c r="B688" s="252" t="s">
        <v>630</v>
      </c>
      <c r="C688" s="735"/>
      <c r="D688" s="735">
        <v>0</v>
      </c>
      <c r="E688" s="509">
        <v>0</v>
      </c>
      <c r="F688" s="488" t="str">
        <f t="shared" si="40"/>
        <v/>
      </c>
      <c r="G688" s="488" t="str">
        <f t="shared" si="41"/>
        <v/>
      </c>
      <c r="H688" s="765" t="str">
        <f t="shared" si="42"/>
        <v>否</v>
      </c>
      <c r="I688" s="768" t="str">
        <f t="shared" si="43"/>
        <v>项</v>
      </c>
    </row>
    <row r="689" ht="34.9" hidden="1" customHeight="1" spans="1:9">
      <c r="A689" s="766">
        <v>2100407</v>
      </c>
      <c r="B689" s="252" t="s">
        <v>631</v>
      </c>
      <c r="C689" s="735">
        <v>0</v>
      </c>
      <c r="D689" s="735">
        <v>0</v>
      </c>
      <c r="E689" s="509">
        <v>0</v>
      </c>
      <c r="F689" s="488" t="str">
        <f t="shared" si="40"/>
        <v/>
      </c>
      <c r="G689" s="488" t="str">
        <f t="shared" si="41"/>
        <v/>
      </c>
      <c r="H689" s="765" t="str">
        <f t="shared" si="42"/>
        <v>否</v>
      </c>
      <c r="I689" s="768" t="str">
        <f t="shared" si="43"/>
        <v>项</v>
      </c>
    </row>
    <row r="690" ht="34.9" customHeight="1" spans="1:9">
      <c r="A690" s="766">
        <v>2100408</v>
      </c>
      <c r="B690" s="252" t="s">
        <v>632</v>
      </c>
      <c r="C690" s="735">
        <v>2141</v>
      </c>
      <c r="D690" s="735">
        <v>2367</v>
      </c>
      <c r="E690" s="509">
        <v>1244</v>
      </c>
      <c r="F690" s="488">
        <f t="shared" si="40"/>
        <v>-0.418963101354507</v>
      </c>
      <c r="G690" s="488">
        <f t="shared" si="41"/>
        <v>0.525559780312632</v>
      </c>
      <c r="H690" s="765" t="str">
        <f t="shared" si="42"/>
        <v>是</v>
      </c>
      <c r="I690" s="768" t="str">
        <f t="shared" si="43"/>
        <v>项</v>
      </c>
    </row>
    <row r="691" ht="34.9" customHeight="1" spans="1:9">
      <c r="A691" s="766">
        <v>2100409</v>
      </c>
      <c r="B691" s="252" t="s">
        <v>633</v>
      </c>
      <c r="C691" s="735">
        <v>208</v>
      </c>
      <c r="D691" s="735">
        <v>102</v>
      </c>
      <c r="E691" s="509">
        <v>32</v>
      </c>
      <c r="F691" s="488">
        <f t="shared" si="40"/>
        <v>-0.846153846153846</v>
      </c>
      <c r="G691" s="488">
        <f t="shared" si="41"/>
        <v>0.313725490196078</v>
      </c>
      <c r="H691" s="765" t="str">
        <f t="shared" si="42"/>
        <v>是</v>
      </c>
      <c r="I691" s="768" t="str">
        <f t="shared" si="43"/>
        <v>项</v>
      </c>
    </row>
    <row r="692" ht="34.9" customHeight="1" spans="1:9">
      <c r="A692" s="766">
        <v>2100410</v>
      </c>
      <c r="B692" s="252" t="s">
        <v>634</v>
      </c>
      <c r="C692" s="735">
        <v>841</v>
      </c>
      <c r="D692" s="735">
        <v>47</v>
      </c>
      <c r="E692" s="509">
        <v>2730</v>
      </c>
      <c r="F692" s="488">
        <f t="shared" si="40"/>
        <v>2.2461355529132</v>
      </c>
      <c r="G692" s="488">
        <f t="shared" si="41"/>
        <v>58.0851063829787</v>
      </c>
      <c r="H692" s="765" t="str">
        <f t="shared" si="42"/>
        <v>是</v>
      </c>
      <c r="I692" s="768" t="str">
        <f t="shared" si="43"/>
        <v>项</v>
      </c>
    </row>
    <row r="693" ht="34.9" customHeight="1" spans="1:9">
      <c r="A693" s="766">
        <v>2100499</v>
      </c>
      <c r="B693" s="252" t="s">
        <v>635</v>
      </c>
      <c r="C693" s="735">
        <v>224</v>
      </c>
      <c r="D693" s="735">
        <v>167</v>
      </c>
      <c r="E693" s="509">
        <v>126</v>
      </c>
      <c r="F693" s="488">
        <f t="shared" si="40"/>
        <v>-0.4375</v>
      </c>
      <c r="G693" s="488">
        <f t="shared" si="41"/>
        <v>0.754491017964072</v>
      </c>
      <c r="H693" s="765" t="str">
        <f t="shared" si="42"/>
        <v>是</v>
      </c>
      <c r="I693" s="768" t="str">
        <f t="shared" si="43"/>
        <v>项</v>
      </c>
    </row>
    <row r="694" ht="34.9" customHeight="1" spans="1:9">
      <c r="A694" s="766">
        <v>21006</v>
      </c>
      <c r="B694" s="252" t="s">
        <v>636</v>
      </c>
      <c r="C694" s="730">
        <f>SUM(C695:C696)</f>
        <v>60</v>
      </c>
      <c r="D694" s="730">
        <f>SUM(D695:D696)</f>
        <v>315</v>
      </c>
      <c r="E694" s="730">
        <f>SUM(E695:E696)</f>
        <v>5</v>
      </c>
      <c r="F694" s="488">
        <f t="shared" si="40"/>
        <v>-0.916666666666667</v>
      </c>
      <c r="G694" s="488">
        <f t="shared" si="41"/>
        <v>0.0158730158730159</v>
      </c>
      <c r="H694" s="765" t="str">
        <f t="shared" si="42"/>
        <v>是</v>
      </c>
      <c r="I694" s="768" t="str">
        <f t="shared" si="43"/>
        <v>款</v>
      </c>
    </row>
    <row r="695" ht="34.9" customHeight="1" spans="1:9">
      <c r="A695" s="766">
        <v>2100601</v>
      </c>
      <c r="B695" s="252" t="s">
        <v>637</v>
      </c>
      <c r="C695" s="735">
        <v>60</v>
      </c>
      <c r="D695" s="735">
        <v>215</v>
      </c>
      <c r="E695" s="509">
        <v>0</v>
      </c>
      <c r="F695" s="488">
        <f t="shared" si="40"/>
        <v>-1</v>
      </c>
      <c r="G695" s="488">
        <f t="shared" si="41"/>
        <v>0</v>
      </c>
      <c r="H695" s="765" t="str">
        <f t="shared" si="42"/>
        <v>是</v>
      </c>
      <c r="I695" s="768" t="str">
        <f t="shared" si="43"/>
        <v>项</v>
      </c>
    </row>
    <row r="696" ht="34.9" customHeight="1" spans="1:9">
      <c r="A696" s="766">
        <v>2100699</v>
      </c>
      <c r="B696" s="252" t="s">
        <v>638</v>
      </c>
      <c r="C696" s="735">
        <v>0</v>
      </c>
      <c r="D696" s="735">
        <v>100</v>
      </c>
      <c r="E696" s="509">
        <v>5</v>
      </c>
      <c r="F696" s="488" t="str">
        <f t="shared" si="40"/>
        <v/>
      </c>
      <c r="G696" s="488">
        <f t="shared" si="41"/>
        <v>0.05</v>
      </c>
      <c r="H696" s="765" t="str">
        <f t="shared" si="42"/>
        <v>是</v>
      </c>
      <c r="I696" s="768" t="str">
        <f t="shared" si="43"/>
        <v>项</v>
      </c>
    </row>
    <row r="697" ht="34.9" customHeight="1" spans="1:9">
      <c r="A697" s="766">
        <v>21007</v>
      </c>
      <c r="B697" s="252" t="s">
        <v>639</v>
      </c>
      <c r="C697" s="730">
        <f>SUM(C698:C700)</f>
        <v>1135</v>
      </c>
      <c r="D697" s="730">
        <f>SUM(D698:D700)</f>
        <v>1133</v>
      </c>
      <c r="E697" s="730">
        <f>SUM(E698:E700)</f>
        <v>1356</v>
      </c>
      <c r="F697" s="488">
        <f t="shared" si="40"/>
        <v>0.194713656387665</v>
      </c>
      <c r="G697" s="488">
        <f t="shared" si="41"/>
        <v>1.19682259488085</v>
      </c>
      <c r="H697" s="765" t="str">
        <f t="shared" si="42"/>
        <v>是</v>
      </c>
      <c r="I697" s="768" t="str">
        <f t="shared" si="43"/>
        <v>款</v>
      </c>
    </row>
    <row r="698" ht="34.9" customHeight="1" spans="1:9">
      <c r="A698" s="766">
        <v>2100716</v>
      </c>
      <c r="B698" s="252" t="s">
        <v>640</v>
      </c>
      <c r="C698" s="735">
        <v>67</v>
      </c>
      <c r="D698" s="735">
        <v>54</v>
      </c>
      <c r="E698" s="509">
        <v>82</v>
      </c>
      <c r="F698" s="488">
        <f t="shared" si="40"/>
        <v>0.223880597014925</v>
      </c>
      <c r="G698" s="488">
        <f t="shared" si="41"/>
        <v>1.51851851851852</v>
      </c>
      <c r="H698" s="765" t="str">
        <f t="shared" si="42"/>
        <v>是</v>
      </c>
      <c r="I698" s="768" t="str">
        <f t="shared" si="43"/>
        <v>项</v>
      </c>
    </row>
    <row r="699" ht="34.9" hidden="1" customHeight="1" spans="1:9">
      <c r="A699" s="766">
        <v>2100717</v>
      </c>
      <c r="B699" s="252" t="s">
        <v>641</v>
      </c>
      <c r="C699" s="735">
        <v>0</v>
      </c>
      <c r="D699" s="735">
        <v>0</v>
      </c>
      <c r="E699" s="509">
        <v>0</v>
      </c>
      <c r="F699" s="488" t="str">
        <f t="shared" si="40"/>
        <v/>
      </c>
      <c r="G699" s="488" t="str">
        <f t="shared" si="41"/>
        <v/>
      </c>
      <c r="H699" s="765" t="str">
        <f t="shared" si="42"/>
        <v>否</v>
      </c>
      <c r="I699" s="768" t="str">
        <f t="shared" si="43"/>
        <v>项</v>
      </c>
    </row>
    <row r="700" ht="34.9" customHeight="1" spans="1:9">
      <c r="A700" s="766">
        <v>2100799</v>
      </c>
      <c r="B700" s="252" t="s">
        <v>642</v>
      </c>
      <c r="C700" s="735">
        <v>1068</v>
      </c>
      <c r="D700" s="735">
        <v>1079</v>
      </c>
      <c r="E700" s="509">
        <v>1274</v>
      </c>
      <c r="F700" s="488">
        <f t="shared" si="40"/>
        <v>0.192883895131086</v>
      </c>
      <c r="G700" s="488">
        <f t="shared" si="41"/>
        <v>1.18072289156627</v>
      </c>
      <c r="H700" s="765" t="str">
        <f t="shared" si="42"/>
        <v>是</v>
      </c>
      <c r="I700" s="768" t="str">
        <f t="shared" si="43"/>
        <v>项</v>
      </c>
    </row>
    <row r="701" ht="34.9" customHeight="1" spans="1:9">
      <c r="A701" s="766">
        <v>21011</v>
      </c>
      <c r="B701" s="252" t="s">
        <v>643</v>
      </c>
      <c r="C701" s="730">
        <f>SUM(C702:C705)</f>
        <v>354</v>
      </c>
      <c r="D701" s="730">
        <f>SUM(D702:D705)</f>
        <v>13966</v>
      </c>
      <c r="E701" s="730">
        <f>SUM(E702:E705)</f>
        <v>13825</v>
      </c>
      <c r="F701" s="488">
        <f t="shared" si="40"/>
        <v>38.0536723163842</v>
      </c>
      <c r="G701" s="488">
        <f t="shared" si="41"/>
        <v>0.989904052699413</v>
      </c>
      <c r="H701" s="765" t="str">
        <f t="shared" si="42"/>
        <v>是</v>
      </c>
      <c r="I701" s="768" t="str">
        <f t="shared" si="43"/>
        <v>款</v>
      </c>
    </row>
    <row r="702" ht="34.9" customHeight="1" spans="1:9">
      <c r="A702" s="766">
        <v>2101101</v>
      </c>
      <c r="B702" s="252" t="s">
        <v>644</v>
      </c>
      <c r="C702" s="735">
        <v>350</v>
      </c>
      <c r="D702" s="735">
        <v>2713</v>
      </c>
      <c r="E702" s="509">
        <v>2590</v>
      </c>
      <c r="F702" s="488">
        <f t="shared" si="40"/>
        <v>6.4</v>
      </c>
      <c r="G702" s="488">
        <f t="shared" si="41"/>
        <v>0.954662734979727</v>
      </c>
      <c r="H702" s="765" t="str">
        <f t="shared" si="42"/>
        <v>是</v>
      </c>
      <c r="I702" s="768" t="str">
        <f t="shared" si="43"/>
        <v>项</v>
      </c>
    </row>
    <row r="703" ht="34.9" customHeight="1" spans="1:9">
      <c r="A703" s="766">
        <v>2101102</v>
      </c>
      <c r="B703" s="252" t="s">
        <v>645</v>
      </c>
      <c r="C703" s="735"/>
      <c r="D703" s="735">
        <v>5559</v>
      </c>
      <c r="E703" s="509">
        <v>5537</v>
      </c>
      <c r="F703" s="488" t="str">
        <f t="shared" si="40"/>
        <v/>
      </c>
      <c r="G703" s="488">
        <f t="shared" si="41"/>
        <v>0.996042453678719</v>
      </c>
      <c r="H703" s="765" t="str">
        <f t="shared" si="42"/>
        <v>是</v>
      </c>
      <c r="I703" s="768" t="str">
        <f t="shared" si="43"/>
        <v>项</v>
      </c>
    </row>
    <row r="704" ht="34.9" customHeight="1" spans="1:9">
      <c r="A704" s="766">
        <v>2101103</v>
      </c>
      <c r="B704" s="252" t="s">
        <v>646</v>
      </c>
      <c r="C704" s="735"/>
      <c r="D704" s="735">
        <v>5470</v>
      </c>
      <c r="E704" s="509">
        <v>5469</v>
      </c>
      <c r="F704" s="488" t="str">
        <f t="shared" si="40"/>
        <v/>
      </c>
      <c r="G704" s="488">
        <f t="shared" si="41"/>
        <v>0.99981718464351</v>
      </c>
      <c r="H704" s="765" t="str">
        <f t="shared" si="42"/>
        <v>是</v>
      </c>
      <c r="I704" s="768" t="str">
        <f t="shared" si="43"/>
        <v>项</v>
      </c>
    </row>
    <row r="705" ht="34.9" customHeight="1" spans="1:9">
      <c r="A705" s="766">
        <v>2101199</v>
      </c>
      <c r="B705" s="252" t="s">
        <v>647</v>
      </c>
      <c r="C705" s="735">
        <v>4</v>
      </c>
      <c r="D705" s="735">
        <v>224</v>
      </c>
      <c r="E705" s="509">
        <v>229</v>
      </c>
      <c r="F705" s="488">
        <f t="shared" si="40"/>
        <v>56.25</v>
      </c>
      <c r="G705" s="488">
        <f t="shared" si="41"/>
        <v>1.02232142857143</v>
      </c>
      <c r="H705" s="765" t="str">
        <f t="shared" si="42"/>
        <v>是</v>
      </c>
      <c r="I705" s="768" t="str">
        <f t="shared" si="43"/>
        <v>项</v>
      </c>
    </row>
    <row r="706" ht="34.9" customHeight="1" spans="1:9">
      <c r="A706" s="766">
        <v>21012</v>
      </c>
      <c r="B706" s="252" t="s">
        <v>648</v>
      </c>
      <c r="C706" s="730">
        <f>SUM(C707:C709)</f>
        <v>556</v>
      </c>
      <c r="D706" s="730">
        <f>SUM(D707:D709)</f>
        <v>456</v>
      </c>
      <c r="E706" s="730">
        <f>SUM(E707:E709)</f>
        <v>425</v>
      </c>
      <c r="F706" s="488">
        <f t="shared" si="40"/>
        <v>-0.235611510791367</v>
      </c>
      <c r="G706" s="488">
        <f t="shared" si="41"/>
        <v>0.932017543859649</v>
      </c>
      <c r="H706" s="765" t="str">
        <f t="shared" si="42"/>
        <v>是</v>
      </c>
      <c r="I706" s="768" t="str">
        <f t="shared" si="43"/>
        <v>款</v>
      </c>
    </row>
    <row r="707" ht="34.9" customHeight="1" spans="1:9">
      <c r="A707" s="766">
        <v>2101201</v>
      </c>
      <c r="B707" s="252" t="s">
        <v>649</v>
      </c>
      <c r="C707" s="735">
        <v>0</v>
      </c>
      <c r="D707" s="735">
        <v>6</v>
      </c>
      <c r="E707" s="509">
        <v>0</v>
      </c>
      <c r="F707" s="488" t="str">
        <f t="shared" si="40"/>
        <v/>
      </c>
      <c r="G707" s="488">
        <f t="shared" si="41"/>
        <v>0</v>
      </c>
      <c r="H707" s="765" t="str">
        <f t="shared" si="42"/>
        <v>是</v>
      </c>
      <c r="I707" s="768" t="str">
        <f t="shared" si="43"/>
        <v>项</v>
      </c>
    </row>
    <row r="708" ht="34.9" customHeight="1" spans="1:9">
      <c r="A708" s="766">
        <v>2101202</v>
      </c>
      <c r="B708" s="252" t="s">
        <v>650</v>
      </c>
      <c r="C708" s="735">
        <v>556</v>
      </c>
      <c r="D708" s="735">
        <v>450</v>
      </c>
      <c r="E708" s="509">
        <v>425</v>
      </c>
      <c r="F708" s="488">
        <f t="shared" si="40"/>
        <v>-0.235611510791367</v>
      </c>
      <c r="G708" s="488">
        <f t="shared" si="41"/>
        <v>0.944444444444444</v>
      </c>
      <c r="H708" s="765" t="str">
        <f t="shared" si="42"/>
        <v>是</v>
      </c>
      <c r="I708" s="768" t="str">
        <f t="shared" si="43"/>
        <v>项</v>
      </c>
    </row>
    <row r="709" ht="34.9" hidden="1" customHeight="1" spans="1:9">
      <c r="A709" s="766">
        <v>2101299</v>
      </c>
      <c r="B709" s="252" t="s">
        <v>651</v>
      </c>
      <c r="C709" s="735">
        <v>0</v>
      </c>
      <c r="D709" s="735">
        <v>0</v>
      </c>
      <c r="E709" s="509">
        <v>0</v>
      </c>
      <c r="F709" s="488" t="str">
        <f t="shared" ref="F709:F772" si="44">IF(C709&lt;&gt;0,E709/C709-1,"")</f>
        <v/>
      </c>
      <c r="G709" s="488" t="str">
        <f t="shared" ref="G709:G772" si="45">IF(D709&lt;&gt;0,E709/D709,"")</f>
        <v/>
      </c>
      <c r="H709" s="765" t="str">
        <f t="shared" ref="H709:H772" si="46">IF(LEN(A709)=3,"是",IF(B709&lt;&gt;"",IF(SUM(C709:E709)&lt;&gt;0,"是","否"),"是"))</f>
        <v>否</v>
      </c>
      <c r="I709" s="768" t="str">
        <f t="shared" ref="I709:I772" si="47">IF(LEN(A709)=3,"类",IF(LEN(A709)=5,"款","项"))</f>
        <v>项</v>
      </c>
    </row>
    <row r="710" ht="34.9" customHeight="1" spans="1:9">
      <c r="A710" s="766">
        <v>21013</v>
      </c>
      <c r="B710" s="252" t="s">
        <v>652</v>
      </c>
      <c r="C710" s="730">
        <f>SUM(C711:C713)</f>
        <v>0</v>
      </c>
      <c r="D710" s="730">
        <f>SUM(D711:D713)</f>
        <v>51</v>
      </c>
      <c r="E710" s="730">
        <f>SUM(E711:E713)</f>
        <v>52</v>
      </c>
      <c r="F710" s="488" t="str">
        <f t="shared" si="44"/>
        <v/>
      </c>
      <c r="G710" s="488">
        <f t="shared" si="45"/>
        <v>1.01960784313725</v>
      </c>
      <c r="H710" s="765" t="str">
        <f t="shared" si="46"/>
        <v>是</v>
      </c>
      <c r="I710" s="768" t="str">
        <f t="shared" si="47"/>
        <v>款</v>
      </c>
    </row>
    <row r="711" ht="34.9" customHeight="1" spans="1:9">
      <c r="A711" s="766">
        <v>2101301</v>
      </c>
      <c r="B711" s="252" t="s">
        <v>653</v>
      </c>
      <c r="C711" s="735">
        <v>0</v>
      </c>
      <c r="D711" s="735">
        <v>51</v>
      </c>
      <c r="E711" s="509">
        <v>52</v>
      </c>
      <c r="F711" s="488" t="str">
        <f t="shared" si="44"/>
        <v/>
      </c>
      <c r="G711" s="488">
        <f t="shared" si="45"/>
        <v>1.01960784313725</v>
      </c>
      <c r="H711" s="765" t="str">
        <f t="shared" si="46"/>
        <v>是</v>
      </c>
      <c r="I711" s="768" t="str">
        <f t="shared" si="47"/>
        <v>项</v>
      </c>
    </row>
    <row r="712" ht="34.9" hidden="1" customHeight="1" spans="1:9">
      <c r="A712" s="766">
        <v>2101302</v>
      </c>
      <c r="B712" s="252" t="s">
        <v>654</v>
      </c>
      <c r="C712" s="735">
        <v>0</v>
      </c>
      <c r="D712" s="735">
        <v>0</v>
      </c>
      <c r="E712" s="509">
        <v>0</v>
      </c>
      <c r="F712" s="488" t="str">
        <f t="shared" si="44"/>
        <v/>
      </c>
      <c r="G712" s="488" t="str">
        <f t="shared" si="45"/>
        <v/>
      </c>
      <c r="H712" s="765" t="str">
        <f t="shared" si="46"/>
        <v>否</v>
      </c>
      <c r="I712" s="768" t="str">
        <f t="shared" si="47"/>
        <v>项</v>
      </c>
    </row>
    <row r="713" ht="34.9" hidden="1" customHeight="1" spans="1:9">
      <c r="A713" s="766">
        <v>2101399</v>
      </c>
      <c r="B713" s="252" t="s">
        <v>655</v>
      </c>
      <c r="C713" s="735">
        <v>0</v>
      </c>
      <c r="D713" s="735">
        <v>0</v>
      </c>
      <c r="E713" s="509">
        <v>0</v>
      </c>
      <c r="F713" s="488" t="str">
        <f t="shared" si="44"/>
        <v/>
      </c>
      <c r="G713" s="488" t="str">
        <f t="shared" si="45"/>
        <v/>
      </c>
      <c r="H713" s="765" t="str">
        <f t="shared" si="46"/>
        <v>否</v>
      </c>
      <c r="I713" s="768" t="str">
        <f t="shared" si="47"/>
        <v>项</v>
      </c>
    </row>
    <row r="714" ht="34.9" customHeight="1" spans="1:9">
      <c r="A714" s="766">
        <v>21014</v>
      </c>
      <c r="B714" s="252" t="s">
        <v>656</v>
      </c>
      <c r="C714" s="730">
        <f>SUM(C715:C716)</f>
        <v>71</v>
      </c>
      <c r="D714" s="730">
        <f>SUM(D715:D716)</f>
        <v>135</v>
      </c>
      <c r="E714" s="730">
        <f>SUM(E715:E716)</f>
        <v>100</v>
      </c>
      <c r="F714" s="488">
        <f t="shared" si="44"/>
        <v>0.408450704225352</v>
      </c>
      <c r="G714" s="488">
        <f t="shared" si="45"/>
        <v>0.740740740740741</v>
      </c>
      <c r="H714" s="765" t="str">
        <f t="shared" si="46"/>
        <v>是</v>
      </c>
      <c r="I714" s="768" t="str">
        <f t="shared" si="47"/>
        <v>款</v>
      </c>
    </row>
    <row r="715" ht="34.9" customHeight="1" spans="1:9">
      <c r="A715" s="766">
        <v>2101401</v>
      </c>
      <c r="B715" s="252" t="s">
        <v>657</v>
      </c>
      <c r="C715" s="735">
        <v>71</v>
      </c>
      <c r="D715" s="735">
        <v>135</v>
      </c>
      <c r="E715" s="509">
        <v>100</v>
      </c>
      <c r="F715" s="488">
        <f t="shared" si="44"/>
        <v>0.408450704225352</v>
      </c>
      <c r="G715" s="488">
        <f t="shared" si="45"/>
        <v>0.740740740740741</v>
      </c>
      <c r="H715" s="765" t="str">
        <f t="shared" si="46"/>
        <v>是</v>
      </c>
      <c r="I715" s="768" t="str">
        <f t="shared" si="47"/>
        <v>项</v>
      </c>
    </row>
    <row r="716" ht="34.9" hidden="1" customHeight="1" spans="1:9">
      <c r="A716" s="766">
        <v>2101499</v>
      </c>
      <c r="B716" s="252" t="s">
        <v>658</v>
      </c>
      <c r="C716" s="735">
        <v>0</v>
      </c>
      <c r="D716" s="735">
        <v>0</v>
      </c>
      <c r="E716" s="509">
        <v>0</v>
      </c>
      <c r="F716" s="488" t="str">
        <f t="shared" si="44"/>
        <v/>
      </c>
      <c r="G716" s="488" t="str">
        <f t="shared" si="45"/>
        <v/>
      </c>
      <c r="H716" s="765" t="str">
        <f t="shared" si="46"/>
        <v>否</v>
      </c>
      <c r="I716" s="768" t="str">
        <f t="shared" si="47"/>
        <v>项</v>
      </c>
    </row>
    <row r="717" ht="34.9" customHeight="1" spans="1:9">
      <c r="A717" s="766">
        <v>21015</v>
      </c>
      <c r="B717" s="252" t="s">
        <v>659</v>
      </c>
      <c r="C717" s="730">
        <f>SUM(C718:C725)</f>
        <v>808</v>
      </c>
      <c r="D717" s="730">
        <f>SUM(D718:D725)</f>
        <v>541</v>
      </c>
      <c r="E717" s="730">
        <f>SUM(E718:E725)</f>
        <v>516</v>
      </c>
      <c r="F717" s="488">
        <f t="shared" si="44"/>
        <v>-0.361386138613861</v>
      </c>
      <c r="G717" s="488">
        <f t="shared" si="45"/>
        <v>0.953789279112754</v>
      </c>
      <c r="H717" s="765" t="str">
        <f t="shared" si="46"/>
        <v>是</v>
      </c>
      <c r="I717" s="768" t="str">
        <f t="shared" si="47"/>
        <v>款</v>
      </c>
    </row>
    <row r="718" ht="34.9" customHeight="1" spans="1:9">
      <c r="A718" s="766">
        <v>2101501</v>
      </c>
      <c r="B718" s="252" t="s">
        <v>145</v>
      </c>
      <c r="C718" s="735">
        <v>763</v>
      </c>
      <c r="D718" s="735">
        <v>513</v>
      </c>
      <c r="E718" s="509">
        <v>507</v>
      </c>
      <c r="F718" s="488">
        <f t="shared" si="44"/>
        <v>-0.335517693315858</v>
      </c>
      <c r="G718" s="488">
        <f t="shared" si="45"/>
        <v>0.988304093567251</v>
      </c>
      <c r="H718" s="765" t="str">
        <f t="shared" si="46"/>
        <v>是</v>
      </c>
      <c r="I718" s="768" t="str">
        <f t="shared" si="47"/>
        <v>项</v>
      </c>
    </row>
    <row r="719" ht="34.9" hidden="1" customHeight="1" spans="1:9">
      <c r="A719" s="766">
        <v>2101502</v>
      </c>
      <c r="B719" s="252" t="s">
        <v>146</v>
      </c>
      <c r="C719" s="735"/>
      <c r="D719" s="735">
        <v>0</v>
      </c>
      <c r="E719" s="509">
        <v>0</v>
      </c>
      <c r="F719" s="488" t="str">
        <f t="shared" si="44"/>
        <v/>
      </c>
      <c r="G719" s="488" t="str">
        <f t="shared" si="45"/>
        <v/>
      </c>
      <c r="H719" s="765" t="str">
        <f t="shared" si="46"/>
        <v>否</v>
      </c>
      <c r="I719" s="768" t="str">
        <f t="shared" si="47"/>
        <v>项</v>
      </c>
    </row>
    <row r="720" ht="34.9" hidden="1" customHeight="1" spans="1:9">
      <c r="A720" s="766">
        <v>2101503</v>
      </c>
      <c r="B720" s="252" t="s">
        <v>147</v>
      </c>
      <c r="C720" s="735"/>
      <c r="D720" s="735">
        <v>0</v>
      </c>
      <c r="E720" s="509">
        <v>0</v>
      </c>
      <c r="F720" s="488" t="str">
        <f t="shared" si="44"/>
        <v/>
      </c>
      <c r="G720" s="488" t="str">
        <f t="shared" si="45"/>
        <v/>
      </c>
      <c r="H720" s="765" t="str">
        <f t="shared" si="46"/>
        <v>否</v>
      </c>
      <c r="I720" s="768" t="str">
        <f t="shared" si="47"/>
        <v>项</v>
      </c>
    </row>
    <row r="721" ht="34.9" hidden="1" customHeight="1" spans="1:9">
      <c r="A721" s="766">
        <v>2101504</v>
      </c>
      <c r="B721" s="252" t="s">
        <v>186</v>
      </c>
      <c r="C721" s="735"/>
      <c r="D721" s="735">
        <v>0</v>
      </c>
      <c r="E721" s="509">
        <v>0</v>
      </c>
      <c r="F721" s="488" t="str">
        <f t="shared" si="44"/>
        <v/>
      </c>
      <c r="G721" s="488" t="str">
        <f t="shared" si="45"/>
        <v/>
      </c>
      <c r="H721" s="765" t="str">
        <f t="shared" si="46"/>
        <v>否</v>
      </c>
      <c r="I721" s="768" t="str">
        <f t="shared" si="47"/>
        <v>项</v>
      </c>
    </row>
    <row r="722" ht="34.9" hidden="1" customHeight="1" spans="1:9">
      <c r="A722" s="766">
        <v>2101505</v>
      </c>
      <c r="B722" s="252" t="s">
        <v>660</v>
      </c>
      <c r="C722" s="735"/>
      <c r="D722" s="735">
        <v>0</v>
      </c>
      <c r="E722" s="509">
        <v>0</v>
      </c>
      <c r="F722" s="488" t="str">
        <f t="shared" si="44"/>
        <v/>
      </c>
      <c r="G722" s="488" t="str">
        <f t="shared" si="45"/>
        <v/>
      </c>
      <c r="H722" s="765" t="str">
        <f t="shared" si="46"/>
        <v>否</v>
      </c>
      <c r="I722" s="768" t="str">
        <f t="shared" si="47"/>
        <v>项</v>
      </c>
    </row>
    <row r="723" ht="34.9" hidden="1" customHeight="1" spans="1:9">
      <c r="A723" s="766">
        <v>2101506</v>
      </c>
      <c r="B723" s="252" t="s">
        <v>661</v>
      </c>
      <c r="C723" s="735"/>
      <c r="D723" s="735">
        <v>0</v>
      </c>
      <c r="E723" s="509">
        <v>0</v>
      </c>
      <c r="F723" s="488" t="str">
        <f t="shared" si="44"/>
        <v/>
      </c>
      <c r="G723" s="488" t="str">
        <f t="shared" si="45"/>
        <v/>
      </c>
      <c r="H723" s="765" t="str">
        <f t="shared" si="46"/>
        <v>否</v>
      </c>
      <c r="I723" s="768" t="str">
        <f t="shared" si="47"/>
        <v>项</v>
      </c>
    </row>
    <row r="724" ht="34.9" hidden="1" customHeight="1" spans="1:9">
      <c r="A724" s="766">
        <v>2101550</v>
      </c>
      <c r="B724" s="252" t="s">
        <v>154</v>
      </c>
      <c r="C724" s="735"/>
      <c r="D724" s="735">
        <v>0</v>
      </c>
      <c r="E724" s="509">
        <v>0</v>
      </c>
      <c r="F724" s="488" t="str">
        <f t="shared" si="44"/>
        <v/>
      </c>
      <c r="G724" s="488" t="str">
        <f t="shared" si="45"/>
        <v/>
      </c>
      <c r="H724" s="765" t="str">
        <f t="shared" si="46"/>
        <v>否</v>
      </c>
      <c r="I724" s="768" t="str">
        <f t="shared" si="47"/>
        <v>项</v>
      </c>
    </row>
    <row r="725" ht="34.9" customHeight="1" spans="1:9">
      <c r="A725" s="766">
        <v>2101599</v>
      </c>
      <c r="B725" s="252" t="s">
        <v>662</v>
      </c>
      <c r="C725" s="735">
        <v>45</v>
      </c>
      <c r="D725" s="735">
        <v>28</v>
      </c>
      <c r="E725" s="509">
        <v>9</v>
      </c>
      <c r="F725" s="488">
        <f t="shared" si="44"/>
        <v>-0.8</v>
      </c>
      <c r="G725" s="488">
        <f t="shared" si="45"/>
        <v>0.321428571428571</v>
      </c>
      <c r="H725" s="765" t="str">
        <f t="shared" si="46"/>
        <v>是</v>
      </c>
      <c r="I725" s="768" t="str">
        <f t="shared" si="47"/>
        <v>项</v>
      </c>
    </row>
    <row r="726" ht="34.9" hidden="1" customHeight="1" spans="1:9">
      <c r="A726" s="766">
        <v>21016</v>
      </c>
      <c r="B726" s="252" t="s">
        <v>663</v>
      </c>
      <c r="C726" s="730">
        <f>SUM(C727)</f>
        <v>0</v>
      </c>
      <c r="D726" s="730">
        <f>SUM(D727)</f>
        <v>0</v>
      </c>
      <c r="E726" s="730">
        <f>SUM(E727)</f>
        <v>0</v>
      </c>
      <c r="F726" s="488" t="str">
        <f t="shared" si="44"/>
        <v/>
      </c>
      <c r="G726" s="488" t="str">
        <f t="shared" si="45"/>
        <v/>
      </c>
      <c r="H726" s="765" t="str">
        <f t="shared" si="46"/>
        <v>否</v>
      </c>
      <c r="I726" s="768" t="str">
        <f t="shared" si="47"/>
        <v>款</v>
      </c>
    </row>
    <row r="727" ht="34.9" hidden="1" customHeight="1" spans="1:9">
      <c r="A727" s="766">
        <v>2101601</v>
      </c>
      <c r="B727" s="252" t="s">
        <v>664</v>
      </c>
      <c r="C727" s="735">
        <v>0</v>
      </c>
      <c r="D727" s="735">
        <v>0</v>
      </c>
      <c r="E727" s="509">
        <v>0</v>
      </c>
      <c r="F727" s="488" t="str">
        <f t="shared" si="44"/>
        <v/>
      </c>
      <c r="G727" s="488" t="str">
        <f t="shared" si="45"/>
        <v/>
      </c>
      <c r="H727" s="765" t="str">
        <f t="shared" si="46"/>
        <v>否</v>
      </c>
      <c r="I727" s="768" t="str">
        <f t="shared" si="47"/>
        <v>项</v>
      </c>
    </row>
    <row r="728" ht="34.9" customHeight="1" spans="1:9">
      <c r="A728" s="766">
        <v>21099</v>
      </c>
      <c r="B728" s="252" t="s">
        <v>665</v>
      </c>
      <c r="C728" s="730">
        <f>SUM(C729)</f>
        <v>533</v>
      </c>
      <c r="D728" s="730">
        <f>SUM(D729)</f>
        <v>278</v>
      </c>
      <c r="E728" s="730">
        <f>SUM(E729)</f>
        <v>90</v>
      </c>
      <c r="F728" s="488">
        <f t="shared" si="44"/>
        <v>-0.831144465290807</v>
      </c>
      <c r="G728" s="488">
        <f t="shared" si="45"/>
        <v>0.323741007194245</v>
      </c>
      <c r="H728" s="765" t="str">
        <f t="shared" si="46"/>
        <v>是</v>
      </c>
      <c r="I728" s="768" t="str">
        <f t="shared" si="47"/>
        <v>款</v>
      </c>
    </row>
    <row r="729" ht="34.9" customHeight="1" spans="1:9">
      <c r="A729" s="766">
        <v>2109999</v>
      </c>
      <c r="B729" s="252" t="s">
        <v>666</v>
      </c>
      <c r="C729" s="735">
        <v>533</v>
      </c>
      <c r="D729" s="735">
        <v>278</v>
      </c>
      <c r="E729" s="509">
        <v>90</v>
      </c>
      <c r="F729" s="488">
        <f t="shared" si="44"/>
        <v>-0.831144465290807</v>
      </c>
      <c r="G729" s="488">
        <f t="shared" si="45"/>
        <v>0.323741007194245</v>
      </c>
      <c r="H729" s="765" t="str">
        <f t="shared" si="46"/>
        <v>是</v>
      </c>
      <c r="I729" s="768" t="str">
        <f t="shared" si="47"/>
        <v>项</v>
      </c>
    </row>
    <row r="730" ht="34.9" customHeight="1" spans="1:9">
      <c r="A730" s="764">
        <v>211</v>
      </c>
      <c r="B730" s="248" t="s">
        <v>100</v>
      </c>
      <c r="C730" s="361">
        <f>SUM(C731,C741,C745,C753,C759,C766,C772,C775,C778,C780,C782,C788,C790,C792,C807)</f>
        <v>13577</v>
      </c>
      <c r="D730" s="361">
        <f>SUM(D731,D741,D745,D753,D759,D766,D772,D775,D778,D780,D782,D788,D790,D792,D807)</f>
        <v>8995</v>
      </c>
      <c r="E730" s="361">
        <f>SUM(E731,E741,E745,E753,E759,E766,E772,E775,E778,E780,E782,E788,E790,E792,E807)</f>
        <v>4380</v>
      </c>
      <c r="F730" s="486">
        <f t="shared" si="44"/>
        <v>-0.677395595492377</v>
      </c>
      <c r="G730" s="486">
        <f t="shared" si="45"/>
        <v>0.486937187326292</v>
      </c>
      <c r="H730" s="765" t="str">
        <f t="shared" si="46"/>
        <v>是</v>
      </c>
      <c r="I730" s="768" t="str">
        <f t="shared" si="47"/>
        <v>类</v>
      </c>
    </row>
    <row r="731" ht="34.9" customHeight="1" spans="1:9">
      <c r="A731" s="766">
        <v>21101</v>
      </c>
      <c r="B731" s="252" t="s">
        <v>667</v>
      </c>
      <c r="C731" s="730">
        <f>SUM(C732:C740)</f>
        <v>582</v>
      </c>
      <c r="D731" s="730">
        <f>SUM(D732:D740)</f>
        <v>442</v>
      </c>
      <c r="E731" s="730">
        <f>SUM(E732:E740)</f>
        <v>450</v>
      </c>
      <c r="F731" s="488">
        <f t="shared" si="44"/>
        <v>-0.22680412371134</v>
      </c>
      <c r="G731" s="488">
        <f t="shared" si="45"/>
        <v>1.01809954751131</v>
      </c>
      <c r="H731" s="765" t="str">
        <f t="shared" si="46"/>
        <v>是</v>
      </c>
      <c r="I731" s="768" t="str">
        <f t="shared" si="47"/>
        <v>款</v>
      </c>
    </row>
    <row r="732" ht="34.9" customHeight="1" spans="1:9">
      <c r="A732" s="766">
        <v>2110101</v>
      </c>
      <c r="B732" s="252" t="s">
        <v>145</v>
      </c>
      <c r="C732" s="735">
        <v>9</v>
      </c>
      <c r="D732" s="735">
        <v>0</v>
      </c>
      <c r="E732" s="509">
        <v>0</v>
      </c>
      <c r="F732" s="488">
        <f t="shared" si="44"/>
        <v>-1</v>
      </c>
      <c r="G732" s="488" t="str">
        <f t="shared" si="45"/>
        <v/>
      </c>
      <c r="H732" s="765" t="str">
        <f t="shared" si="46"/>
        <v>是</v>
      </c>
      <c r="I732" s="768" t="str">
        <f t="shared" si="47"/>
        <v>项</v>
      </c>
    </row>
    <row r="733" ht="34.9" hidden="1" customHeight="1" spans="1:9">
      <c r="A733" s="766">
        <v>2110102</v>
      </c>
      <c r="B733" s="252" t="s">
        <v>146</v>
      </c>
      <c r="C733" s="735"/>
      <c r="D733" s="735">
        <v>0</v>
      </c>
      <c r="E733" s="509">
        <v>0</v>
      </c>
      <c r="F733" s="488" t="str">
        <f t="shared" si="44"/>
        <v/>
      </c>
      <c r="G733" s="488" t="str">
        <f t="shared" si="45"/>
        <v/>
      </c>
      <c r="H733" s="765" t="str">
        <f t="shared" si="46"/>
        <v>否</v>
      </c>
      <c r="I733" s="768" t="str">
        <f t="shared" si="47"/>
        <v>项</v>
      </c>
    </row>
    <row r="734" ht="34.9" hidden="1" customHeight="1" spans="1:9">
      <c r="A734" s="766">
        <v>2110103</v>
      </c>
      <c r="B734" s="252" t="s">
        <v>147</v>
      </c>
      <c r="C734" s="735">
        <v>0</v>
      </c>
      <c r="D734" s="735">
        <v>0</v>
      </c>
      <c r="E734" s="509">
        <v>0</v>
      </c>
      <c r="F734" s="488" t="str">
        <f t="shared" si="44"/>
        <v/>
      </c>
      <c r="G734" s="488" t="str">
        <f t="shared" si="45"/>
        <v/>
      </c>
      <c r="H734" s="765" t="str">
        <f t="shared" si="46"/>
        <v>否</v>
      </c>
      <c r="I734" s="768" t="str">
        <f t="shared" si="47"/>
        <v>项</v>
      </c>
    </row>
    <row r="735" ht="34.9" hidden="1" customHeight="1" spans="1:9">
      <c r="A735" s="766">
        <v>2110104</v>
      </c>
      <c r="B735" s="252" t="s">
        <v>668</v>
      </c>
      <c r="C735" s="735"/>
      <c r="D735" s="735">
        <v>0</v>
      </c>
      <c r="E735" s="509">
        <v>0</v>
      </c>
      <c r="F735" s="488" t="str">
        <f t="shared" si="44"/>
        <v/>
      </c>
      <c r="G735" s="488" t="str">
        <f t="shared" si="45"/>
        <v/>
      </c>
      <c r="H735" s="765" t="str">
        <f t="shared" si="46"/>
        <v>否</v>
      </c>
      <c r="I735" s="768" t="str">
        <f t="shared" si="47"/>
        <v>项</v>
      </c>
    </row>
    <row r="736" ht="34.9" hidden="1" customHeight="1" spans="1:9">
      <c r="A736" s="766">
        <v>2110105</v>
      </c>
      <c r="B736" s="252" t="s">
        <v>669</v>
      </c>
      <c r="C736" s="735"/>
      <c r="D736" s="735">
        <v>0</v>
      </c>
      <c r="E736" s="509">
        <v>0</v>
      </c>
      <c r="F736" s="488" t="str">
        <f t="shared" si="44"/>
        <v/>
      </c>
      <c r="G736" s="488" t="str">
        <f t="shared" si="45"/>
        <v/>
      </c>
      <c r="H736" s="765" t="str">
        <f t="shared" si="46"/>
        <v>否</v>
      </c>
      <c r="I736" s="768" t="str">
        <f t="shared" si="47"/>
        <v>项</v>
      </c>
    </row>
    <row r="737" ht="34.9" hidden="1" customHeight="1" spans="1:9">
      <c r="A737" s="766">
        <v>2110106</v>
      </c>
      <c r="B737" s="252" t="s">
        <v>670</v>
      </c>
      <c r="C737" s="735"/>
      <c r="D737" s="735">
        <v>0</v>
      </c>
      <c r="E737" s="509">
        <v>0</v>
      </c>
      <c r="F737" s="488" t="str">
        <f t="shared" si="44"/>
        <v/>
      </c>
      <c r="G737" s="488" t="str">
        <f t="shared" si="45"/>
        <v/>
      </c>
      <c r="H737" s="765" t="str">
        <f t="shared" si="46"/>
        <v>否</v>
      </c>
      <c r="I737" s="768" t="str">
        <f t="shared" si="47"/>
        <v>项</v>
      </c>
    </row>
    <row r="738" ht="34.9" hidden="1" customHeight="1" spans="1:9">
      <c r="A738" s="766">
        <v>2110107</v>
      </c>
      <c r="B738" s="252" t="s">
        <v>671</v>
      </c>
      <c r="C738" s="735"/>
      <c r="D738" s="735">
        <v>0</v>
      </c>
      <c r="E738" s="509">
        <v>0</v>
      </c>
      <c r="F738" s="488" t="str">
        <f t="shared" si="44"/>
        <v/>
      </c>
      <c r="G738" s="488" t="str">
        <f t="shared" si="45"/>
        <v/>
      </c>
      <c r="H738" s="765" t="str">
        <f t="shared" si="46"/>
        <v>否</v>
      </c>
      <c r="I738" s="768" t="str">
        <f t="shared" si="47"/>
        <v>项</v>
      </c>
    </row>
    <row r="739" ht="34.9" hidden="1" customHeight="1" spans="1:9">
      <c r="A739" s="766">
        <v>2110108</v>
      </c>
      <c r="B739" s="252" t="s">
        <v>672</v>
      </c>
      <c r="C739" s="735"/>
      <c r="D739" s="735">
        <v>0</v>
      </c>
      <c r="E739" s="509">
        <v>0</v>
      </c>
      <c r="F739" s="488" t="str">
        <f t="shared" si="44"/>
        <v/>
      </c>
      <c r="G739" s="488" t="str">
        <f t="shared" si="45"/>
        <v/>
      </c>
      <c r="H739" s="765" t="str">
        <f t="shared" si="46"/>
        <v>否</v>
      </c>
      <c r="I739" s="768" t="str">
        <f t="shared" si="47"/>
        <v>项</v>
      </c>
    </row>
    <row r="740" ht="34.9" customHeight="1" spans="1:9">
      <c r="A740" s="766">
        <v>2110199</v>
      </c>
      <c r="B740" s="252" t="s">
        <v>673</v>
      </c>
      <c r="C740" s="735">
        <v>573</v>
      </c>
      <c r="D740" s="735">
        <v>442</v>
      </c>
      <c r="E740" s="509">
        <v>450</v>
      </c>
      <c r="F740" s="488">
        <f t="shared" si="44"/>
        <v>-0.214659685863874</v>
      </c>
      <c r="G740" s="488">
        <f t="shared" si="45"/>
        <v>1.01809954751131</v>
      </c>
      <c r="H740" s="765" t="str">
        <f t="shared" si="46"/>
        <v>是</v>
      </c>
      <c r="I740" s="768" t="str">
        <f t="shared" si="47"/>
        <v>项</v>
      </c>
    </row>
    <row r="741" ht="34.9" customHeight="1" spans="1:9">
      <c r="A741" s="766">
        <v>21102</v>
      </c>
      <c r="B741" s="252" t="s">
        <v>674</v>
      </c>
      <c r="C741" s="730">
        <f>SUM(C742:C744)</f>
        <v>12</v>
      </c>
      <c r="D741" s="730">
        <f>SUM(D742:D744)</f>
        <v>0</v>
      </c>
      <c r="E741" s="730">
        <f>SUM(E742:E744)</f>
        <v>12</v>
      </c>
      <c r="F741" s="488">
        <f t="shared" si="44"/>
        <v>0</v>
      </c>
      <c r="G741" s="488" t="str">
        <f t="shared" si="45"/>
        <v/>
      </c>
      <c r="H741" s="765" t="str">
        <f t="shared" si="46"/>
        <v>是</v>
      </c>
      <c r="I741" s="768" t="str">
        <f t="shared" si="47"/>
        <v>款</v>
      </c>
    </row>
    <row r="742" ht="34.9" hidden="1" customHeight="1" spans="1:9">
      <c r="A742" s="766">
        <v>2110203</v>
      </c>
      <c r="B742" s="252" t="s">
        <v>675</v>
      </c>
      <c r="C742" s="735">
        <v>0</v>
      </c>
      <c r="D742" s="735">
        <v>0</v>
      </c>
      <c r="E742" s="509">
        <v>0</v>
      </c>
      <c r="F742" s="488" t="str">
        <f t="shared" si="44"/>
        <v/>
      </c>
      <c r="G742" s="488" t="str">
        <f t="shared" si="45"/>
        <v/>
      </c>
      <c r="H742" s="765" t="str">
        <f t="shared" si="46"/>
        <v>否</v>
      </c>
      <c r="I742" s="768" t="str">
        <f t="shared" si="47"/>
        <v>项</v>
      </c>
    </row>
    <row r="743" ht="34.9" hidden="1" customHeight="1" spans="1:9">
      <c r="A743" s="766">
        <v>2110204</v>
      </c>
      <c r="B743" s="252" t="s">
        <v>676</v>
      </c>
      <c r="C743" s="735"/>
      <c r="D743" s="735">
        <v>0</v>
      </c>
      <c r="E743" s="509">
        <v>0</v>
      </c>
      <c r="F743" s="488" t="str">
        <f t="shared" si="44"/>
        <v/>
      </c>
      <c r="G743" s="488" t="str">
        <f t="shared" si="45"/>
        <v/>
      </c>
      <c r="H743" s="765" t="str">
        <f t="shared" si="46"/>
        <v>否</v>
      </c>
      <c r="I743" s="768" t="str">
        <f t="shared" si="47"/>
        <v>项</v>
      </c>
    </row>
    <row r="744" ht="34.9" customHeight="1" spans="1:9">
      <c r="A744" s="766">
        <v>2110299</v>
      </c>
      <c r="B744" s="252" t="s">
        <v>677</v>
      </c>
      <c r="C744" s="735">
        <v>12</v>
      </c>
      <c r="D744" s="735">
        <v>0</v>
      </c>
      <c r="E744" s="509">
        <v>12</v>
      </c>
      <c r="F744" s="488">
        <f t="shared" si="44"/>
        <v>0</v>
      </c>
      <c r="G744" s="488" t="str">
        <f t="shared" si="45"/>
        <v/>
      </c>
      <c r="H744" s="765" t="str">
        <f t="shared" si="46"/>
        <v>是</v>
      </c>
      <c r="I744" s="768" t="str">
        <f t="shared" si="47"/>
        <v>项</v>
      </c>
    </row>
    <row r="745" ht="34.9" customHeight="1" spans="1:9">
      <c r="A745" s="766">
        <v>21103</v>
      </c>
      <c r="B745" s="252" t="s">
        <v>678</v>
      </c>
      <c r="C745" s="730">
        <f>SUM(C746:C752)</f>
        <v>3885</v>
      </c>
      <c r="D745" s="730">
        <f>SUM(D746:D752)</f>
        <v>64</v>
      </c>
      <c r="E745" s="730">
        <f>SUM(E746:E752)</f>
        <v>0</v>
      </c>
      <c r="F745" s="488">
        <f t="shared" si="44"/>
        <v>-1</v>
      </c>
      <c r="G745" s="488">
        <f t="shared" si="45"/>
        <v>0</v>
      </c>
      <c r="H745" s="765" t="str">
        <f t="shared" si="46"/>
        <v>是</v>
      </c>
      <c r="I745" s="768" t="str">
        <f t="shared" si="47"/>
        <v>款</v>
      </c>
    </row>
    <row r="746" ht="34.9" hidden="1" customHeight="1" spans="1:9">
      <c r="A746" s="766">
        <v>2110301</v>
      </c>
      <c r="B746" s="252" t="s">
        <v>679</v>
      </c>
      <c r="C746" s="735">
        <v>0</v>
      </c>
      <c r="D746" s="735">
        <v>0</v>
      </c>
      <c r="E746" s="509">
        <v>0</v>
      </c>
      <c r="F746" s="488" t="str">
        <f t="shared" si="44"/>
        <v/>
      </c>
      <c r="G746" s="488" t="str">
        <f t="shared" si="45"/>
        <v/>
      </c>
      <c r="H746" s="765" t="str">
        <f t="shared" si="46"/>
        <v>否</v>
      </c>
      <c r="I746" s="768" t="str">
        <f t="shared" si="47"/>
        <v>项</v>
      </c>
    </row>
    <row r="747" ht="34.9" hidden="1" customHeight="1" spans="1:9">
      <c r="A747" s="766">
        <v>2110302</v>
      </c>
      <c r="B747" s="252" t="s">
        <v>680</v>
      </c>
      <c r="C747" s="735">
        <v>0</v>
      </c>
      <c r="D747" s="735">
        <v>0</v>
      </c>
      <c r="E747" s="509">
        <v>0</v>
      </c>
      <c r="F747" s="488" t="str">
        <f t="shared" si="44"/>
        <v/>
      </c>
      <c r="G747" s="488" t="str">
        <f t="shared" si="45"/>
        <v/>
      </c>
      <c r="H747" s="765" t="str">
        <f t="shared" si="46"/>
        <v>否</v>
      </c>
      <c r="I747" s="768" t="str">
        <f t="shared" si="47"/>
        <v>项</v>
      </c>
    </row>
    <row r="748" ht="34.9" hidden="1" customHeight="1" spans="1:9">
      <c r="A748" s="766">
        <v>2110303</v>
      </c>
      <c r="B748" s="252" t="s">
        <v>681</v>
      </c>
      <c r="C748" s="735"/>
      <c r="D748" s="735">
        <v>0</v>
      </c>
      <c r="E748" s="509">
        <v>0</v>
      </c>
      <c r="F748" s="488" t="str">
        <f t="shared" si="44"/>
        <v/>
      </c>
      <c r="G748" s="488" t="str">
        <f t="shared" si="45"/>
        <v/>
      </c>
      <c r="H748" s="765" t="str">
        <f t="shared" si="46"/>
        <v>否</v>
      </c>
      <c r="I748" s="768" t="str">
        <f t="shared" si="47"/>
        <v>项</v>
      </c>
    </row>
    <row r="749" ht="34.9" hidden="1" customHeight="1" spans="1:9">
      <c r="A749" s="766">
        <v>2110304</v>
      </c>
      <c r="B749" s="252" t="s">
        <v>682</v>
      </c>
      <c r="C749" s="735">
        <v>0</v>
      </c>
      <c r="D749" s="735">
        <v>0</v>
      </c>
      <c r="E749" s="509">
        <v>0</v>
      </c>
      <c r="F749" s="488" t="str">
        <f t="shared" si="44"/>
        <v/>
      </c>
      <c r="G749" s="488" t="str">
        <f t="shared" si="45"/>
        <v/>
      </c>
      <c r="H749" s="765" t="str">
        <f t="shared" si="46"/>
        <v>否</v>
      </c>
      <c r="I749" s="768" t="str">
        <f t="shared" si="47"/>
        <v>项</v>
      </c>
    </row>
    <row r="750" ht="34.9" hidden="1" customHeight="1" spans="1:9">
      <c r="A750" s="766">
        <v>2110305</v>
      </c>
      <c r="B750" s="252" t="s">
        <v>683</v>
      </c>
      <c r="C750" s="735"/>
      <c r="D750" s="735">
        <v>0</v>
      </c>
      <c r="E750" s="509">
        <v>0</v>
      </c>
      <c r="F750" s="488" t="str">
        <f t="shared" si="44"/>
        <v/>
      </c>
      <c r="G750" s="488" t="str">
        <f t="shared" si="45"/>
        <v/>
      </c>
      <c r="H750" s="765" t="str">
        <f t="shared" si="46"/>
        <v>否</v>
      </c>
      <c r="I750" s="768" t="str">
        <f t="shared" si="47"/>
        <v>项</v>
      </c>
    </row>
    <row r="751" ht="34.9" hidden="1" customHeight="1" spans="1:9">
      <c r="A751" s="766">
        <v>2110306</v>
      </c>
      <c r="B751" s="252" t="s">
        <v>684</v>
      </c>
      <c r="C751" s="735"/>
      <c r="D751" s="735">
        <v>0</v>
      </c>
      <c r="E751" s="509">
        <v>0</v>
      </c>
      <c r="F751" s="488" t="str">
        <f t="shared" si="44"/>
        <v/>
      </c>
      <c r="G751" s="488" t="str">
        <f t="shared" si="45"/>
        <v/>
      </c>
      <c r="H751" s="765" t="str">
        <f t="shared" si="46"/>
        <v>否</v>
      </c>
      <c r="I751" s="768" t="str">
        <f t="shared" si="47"/>
        <v>项</v>
      </c>
    </row>
    <row r="752" ht="34.9" customHeight="1" spans="1:9">
      <c r="A752" s="766">
        <v>2110399</v>
      </c>
      <c r="B752" s="252" t="s">
        <v>685</v>
      </c>
      <c r="C752" s="735">
        <v>3885</v>
      </c>
      <c r="D752" s="735">
        <v>64</v>
      </c>
      <c r="E752" s="509">
        <v>0</v>
      </c>
      <c r="F752" s="488">
        <f t="shared" si="44"/>
        <v>-1</v>
      </c>
      <c r="G752" s="488">
        <f t="shared" si="45"/>
        <v>0</v>
      </c>
      <c r="H752" s="765" t="str">
        <f t="shared" si="46"/>
        <v>是</v>
      </c>
      <c r="I752" s="768" t="str">
        <f t="shared" si="47"/>
        <v>项</v>
      </c>
    </row>
    <row r="753" ht="34.9" customHeight="1" spans="1:9">
      <c r="A753" s="766">
        <v>21104</v>
      </c>
      <c r="B753" s="252" t="s">
        <v>686</v>
      </c>
      <c r="C753" s="730">
        <f>SUM(C754:C758)</f>
        <v>1842</v>
      </c>
      <c r="D753" s="730">
        <f>SUM(D754:D758)</f>
        <v>1684</v>
      </c>
      <c r="E753" s="730">
        <f>SUM(E754:E758)</f>
        <v>1292</v>
      </c>
      <c r="F753" s="488">
        <f t="shared" si="44"/>
        <v>-0.298588490770901</v>
      </c>
      <c r="G753" s="488">
        <f t="shared" si="45"/>
        <v>0.767220902612827</v>
      </c>
      <c r="H753" s="765" t="str">
        <f t="shared" si="46"/>
        <v>是</v>
      </c>
      <c r="I753" s="768" t="str">
        <f t="shared" si="47"/>
        <v>款</v>
      </c>
    </row>
    <row r="754" ht="34.9" customHeight="1" spans="1:9">
      <c r="A754" s="766">
        <v>2110401</v>
      </c>
      <c r="B754" s="252" t="s">
        <v>687</v>
      </c>
      <c r="C754" s="735">
        <v>875</v>
      </c>
      <c r="D754" s="735">
        <v>891</v>
      </c>
      <c r="E754" s="509">
        <v>793</v>
      </c>
      <c r="F754" s="488">
        <f t="shared" si="44"/>
        <v>-0.0937142857142857</v>
      </c>
      <c r="G754" s="488">
        <f t="shared" si="45"/>
        <v>0.890011223344557</v>
      </c>
      <c r="H754" s="765" t="str">
        <f t="shared" si="46"/>
        <v>是</v>
      </c>
      <c r="I754" s="768" t="str">
        <f t="shared" si="47"/>
        <v>项</v>
      </c>
    </row>
    <row r="755" ht="34.9" hidden="1" customHeight="1" spans="1:9">
      <c r="A755" s="766">
        <v>2110402</v>
      </c>
      <c r="B755" s="252" t="s">
        <v>688</v>
      </c>
      <c r="C755" s="735"/>
      <c r="D755" s="735">
        <v>0</v>
      </c>
      <c r="E755" s="509">
        <v>0</v>
      </c>
      <c r="F755" s="488" t="str">
        <f t="shared" si="44"/>
        <v/>
      </c>
      <c r="G755" s="488" t="str">
        <f t="shared" si="45"/>
        <v/>
      </c>
      <c r="H755" s="765" t="str">
        <f t="shared" si="46"/>
        <v>否</v>
      </c>
      <c r="I755" s="768" t="str">
        <f t="shared" si="47"/>
        <v>项</v>
      </c>
    </row>
    <row r="756" ht="34.9" hidden="1" customHeight="1" spans="1:9">
      <c r="A756" s="766">
        <v>2110403</v>
      </c>
      <c r="B756" s="252" t="s">
        <v>689</v>
      </c>
      <c r="C756" s="735"/>
      <c r="D756" s="735"/>
      <c r="E756" s="509"/>
      <c r="F756" s="488" t="str">
        <f t="shared" si="44"/>
        <v/>
      </c>
      <c r="G756" s="488" t="str">
        <f t="shared" si="45"/>
        <v/>
      </c>
      <c r="H756" s="765" t="str">
        <f t="shared" si="46"/>
        <v>否</v>
      </c>
      <c r="I756" s="768" t="str">
        <f t="shared" si="47"/>
        <v>项</v>
      </c>
    </row>
    <row r="757" ht="34.9" customHeight="1" spans="1:9">
      <c r="A757" s="766">
        <v>2110405</v>
      </c>
      <c r="B757" s="252" t="s">
        <v>690</v>
      </c>
      <c r="C757" s="735">
        <v>736</v>
      </c>
      <c r="D757" s="735">
        <v>764</v>
      </c>
      <c r="E757" s="509">
        <v>470</v>
      </c>
      <c r="F757" s="488">
        <f t="shared" si="44"/>
        <v>-0.361413043478261</v>
      </c>
      <c r="G757" s="488">
        <f t="shared" si="45"/>
        <v>0.615183246073298</v>
      </c>
      <c r="H757" s="765" t="str">
        <f t="shared" si="46"/>
        <v>是</v>
      </c>
      <c r="I757" s="768" t="str">
        <f t="shared" si="47"/>
        <v>项</v>
      </c>
    </row>
    <row r="758" ht="34.9" customHeight="1" spans="1:9">
      <c r="A758" s="766">
        <v>2110499</v>
      </c>
      <c r="B758" s="252" t="s">
        <v>691</v>
      </c>
      <c r="C758" s="735">
        <v>231</v>
      </c>
      <c r="D758" s="735">
        <v>29</v>
      </c>
      <c r="E758" s="509">
        <v>29</v>
      </c>
      <c r="F758" s="488">
        <f t="shared" si="44"/>
        <v>-0.874458874458874</v>
      </c>
      <c r="G758" s="488">
        <f t="shared" si="45"/>
        <v>1</v>
      </c>
      <c r="H758" s="765" t="str">
        <f t="shared" si="46"/>
        <v>是</v>
      </c>
      <c r="I758" s="768" t="str">
        <f t="shared" si="47"/>
        <v>项</v>
      </c>
    </row>
    <row r="759" ht="34.9" customHeight="1" spans="1:9">
      <c r="A759" s="766">
        <v>21105</v>
      </c>
      <c r="B759" s="252" t="s">
        <v>692</v>
      </c>
      <c r="C759" s="730">
        <f>SUM(C760:C765)</f>
        <v>664</v>
      </c>
      <c r="D759" s="730">
        <f>SUM(D760:D765)</f>
        <v>1090</v>
      </c>
      <c r="E759" s="730">
        <f>SUM(E760:E765)</f>
        <v>811</v>
      </c>
      <c r="F759" s="488">
        <f t="shared" si="44"/>
        <v>0.221385542168675</v>
      </c>
      <c r="G759" s="488">
        <f t="shared" si="45"/>
        <v>0.744036697247706</v>
      </c>
      <c r="H759" s="765" t="str">
        <f t="shared" si="46"/>
        <v>是</v>
      </c>
      <c r="I759" s="768" t="str">
        <f t="shared" si="47"/>
        <v>款</v>
      </c>
    </row>
    <row r="760" ht="34.9" customHeight="1" spans="1:9">
      <c r="A760" s="766">
        <v>2110501</v>
      </c>
      <c r="B760" s="252" t="s">
        <v>693</v>
      </c>
      <c r="C760" s="735">
        <v>663</v>
      </c>
      <c r="D760" s="735">
        <v>1090</v>
      </c>
      <c r="E760" s="509">
        <v>811</v>
      </c>
      <c r="F760" s="488">
        <f t="shared" si="44"/>
        <v>0.223227752639517</v>
      </c>
      <c r="G760" s="488">
        <f t="shared" si="45"/>
        <v>0.744036697247706</v>
      </c>
      <c r="H760" s="765" t="str">
        <f t="shared" si="46"/>
        <v>是</v>
      </c>
      <c r="I760" s="768" t="str">
        <f t="shared" si="47"/>
        <v>项</v>
      </c>
    </row>
    <row r="761" ht="34.9" hidden="1" customHeight="1" spans="1:9">
      <c r="A761" s="766">
        <v>2110502</v>
      </c>
      <c r="B761" s="252" t="s">
        <v>694</v>
      </c>
      <c r="C761" s="735"/>
      <c r="D761" s="735">
        <v>0</v>
      </c>
      <c r="E761" s="509">
        <v>0</v>
      </c>
      <c r="F761" s="488" t="str">
        <f t="shared" si="44"/>
        <v/>
      </c>
      <c r="G761" s="488" t="str">
        <f t="shared" si="45"/>
        <v/>
      </c>
      <c r="H761" s="765" t="str">
        <f t="shared" si="46"/>
        <v>否</v>
      </c>
      <c r="I761" s="768" t="str">
        <f t="shared" si="47"/>
        <v>项</v>
      </c>
    </row>
    <row r="762" ht="34.9" customHeight="1" spans="1:9">
      <c r="A762" s="766">
        <v>2110503</v>
      </c>
      <c r="B762" s="252" t="s">
        <v>695</v>
      </c>
      <c r="C762" s="735">
        <v>1</v>
      </c>
      <c r="D762" s="735">
        <v>0</v>
      </c>
      <c r="E762" s="509">
        <v>0</v>
      </c>
      <c r="F762" s="488">
        <f t="shared" si="44"/>
        <v>-1</v>
      </c>
      <c r="G762" s="488" t="str">
        <f t="shared" si="45"/>
        <v/>
      </c>
      <c r="H762" s="765" t="str">
        <f t="shared" si="46"/>
        <v>是</v>
      </c>
      <c r="I762" s="768" t="str">
        <f t="shared" si="47"/>
        <v>项</v>
      </c>
    </row>
    <row r="763" ht="34.9" hidden="1" customHeight="1" spans="1:9">
      <c r="A763" s="766">
        <v>2110506</v>
      </c>
      <c r="B763" s="252" t="s">
        <v>696</v>
      </c>
      <c r="C763" s="735"/>
      <c r="D763" s="735">
        <v>0</v>
      </c>
      <c r="E763" s="509">
        <v>0</v>
      </c>
      <c r="F763" s="488" t="str">
        <f t="shared" si="44"/>
        <v/>
      </c>
      <c r="G763" s="488" t="str">
        <f t="shared" si="45"/>
        <v/>
      </c>
      <c r="H763" s="765" t="str">
        <f t="shared" si="46"/>
        <v>否</v>
      </c>
      <c r="I763" s="768" t="str">
        <f t="shared" si="47"/>
        <v>项</v>
      </c>
    </row>
    <row r="764" ht="34.9" hidden="1" customHeight="1" spans="1:9">
      <c r="A764" s="766">
        <v>2110507</v>
      </c>
      <c r="B764" s="252" t="s">
        <v>697</v>
      </c>
      <c r="C764" s="735"/>
      <c r="D764" s="735">
        <v>0</v>
      </c>
      <c r="E764" s="509">
        <v>0</v>
      </c>
      <c r="F764" s="488" t="str">
        <f t="shared" si="44"/>
        <v/>
      </c>
      <c r="G764" s="488" t="str">
        <f t="shared" si="45"/>
        <v/>
      </c>
      <c r="H764" s="765" t="str">
        <f t="shared" si="46"/>
        <v>否</v>
      </c>
      <c r="I764" s="768" t="str">
        <f t="shared" si="47"/>
        <v>项</v>
      </c>
    </row>
    <row r="765" ht="34.9" hidden="1" customHeight="1" spans="1:9">
      <c r="A765" s="766">
        <v>2110599</v>
      </c>
      <c r="B765" s="252" t="s">
        <v>698</v>
      </c>
      <c r="C765" s="735">
        <v>0</v>
      </c>
      <c r="D765" s="735">
        <v>0</v>
      </c>
      <c r="E765" s="509">
        <v>0</v>
      </c>
      <c r="F765" s="488" t="str">
        <f t="shared" si="44"/>
        <v/>
      </c>
      <c r="G765" s="488" t="str">
        <f t="shared" si="45"/>
        <v/>
      </c>
      <c r="H765" s="765" t="str">
        <f t="shared" si="46"/>
        <v>否</v>
      </c>
      <c r="I765" s="768" t="str">
        <f t="shared" si="47"/>
        <v>项</v>
      </c>
    </row>
    <row r="766" ht="34.9" customHeight="1" spans="1:9">
      <c r="A766" s="766">
        <v>21106</v>
      </c>
      <c r="B766" s="252" t="s">
        <v>699</v>
      </c>
      <c r="C766" s="730">
        <f>SUM(C767:C771)</f>
        <v>3794</v>
      </c>
      <c r="D766" s="730">
        <f>SUM(D767:D771)</f>
        <v>4177</v>
      </c>
      <c r="E766" s="730">
        <f>SUM(E767:E771)</f>
        <v>604</v>
      </c>
      <c r="F766" s="488">
        <f t="shared" si="44"/>
        <v>-0.840801265155509</v>
      </c>
      <c r="G766" s="488">
        <f t="shared" si="45"/>
        <v>0.14460138855638</v>
      </c>
      <c r="H766" s="765" t="str">
        <f t="shared" si="46"/>
        <v>是</v>
      </c>
      <c r="I766" s="768" t="str">
        <f t="shared" si="47"/>
        <v>款</v>
      </c>
    </row>
    <row r="767" ht="34.9" customHeight="1" spans="1:9">
      <c r="A767" s="766">
        <v>2110602</v>
      </c>
      <c r="B767" s="252" t="s">
        <v>700</v>
      </c>
      <c r="C767" s="735">
        <v>3794</v>
      </c>
      <c r="D767" s="735">
        <v>4029</v>
      </c>
      <c r="E767" s="509">
        <v>545</v>
      </c>
      <c r="F767" s="488">
        <f t="shared" si="44"/>
        <v>-0.856352134949921</v>
      </c>
      <c r="G767" s="488">
        <f t="shared" si="45"/>
        <v>0.135269297592455</v>
      </c>
      <c r="H767" s="765" t="str">
        <f t="shared" si="46"/>
        <v>是</v>
      </c>
      <c r="I767" s="768" t="str">
        <f t="shared" si="47"/>
        <v>项</v>
      </c>
    </row>
    <row r="768" ht="34.9" hidden="1" customHeight="1" spans="1:9">
      <c r="A768" s="766">
        <v>2110603</v>
      </c>
      <c r="B768" s="252" t="s">
        <v>701</v>
      </c>
      <c r="C768" s="735"/>
      <c r="D768" s="735">
        <v>0</v>
      </c>
      <c r="E768" s="509">
        <v>0</v>
      </c>
      <c r="F768" s="488" t="str">
        <f t="shared" si="44"/>
        <v/>
      </c>
      <c r="G768" s="488" t="str">
        <f t="shared" si="45"/>
        <v/>
      </c>
      <c r="H768" s="765" t="str">
        <f t="shared" si="46"/>
        <v>否</v>
      </c>
      <c r="I768" s="768" t="str">
        <f t="shared" si="47"/>
        <v>项</v>
      </c>
    </row>
    <row r="769" ht="34.9" hidden="1" customHeight="1" spans="1:9">
      <c r="A769" s="766">
        <v>2110604</v>
      </c>
      <c r="B769" s="252" t="s">
        <v>702</v>
      </c>
      <c r="C769" s="735"/>
      <c r="D769" s="735">
        <v>0</v>
      </c>
      <c r="E769" s="509">
        <v>0</v>
      </c>
      <c r="F769" s="488" t="str">
        <f t="shared" si="44"/>
        <v/>
      </c>
      <c r="G769" s="488" t="str">
        <f t="shared" si="45"/>
        <v/>
      </c>
      <c r="H769" s="765" t="str">
        <f t="shared" si="46"/>
        <v>否</v>
      </c>
      <c r="I769" s="768" t="str">
        <f t="shared" si="47"/>
        <v>项</v>
      </c>
    </row>
    <row r="770" s="547" customFormat="1" ht="34.9" customHeight="1" spans="1:11">
      <c r="A770" s="766">
        <v>2110605</v>
      </c>
      <c r="B770" s="252" t="s">
        <v>703</v>
      </c>
      <c r="C770" s="735">
        <v>0</v>
      </c>
      <c r="D770" s="735">
        <v>148</v>
      </c>
      <c r="E770" s="509">
        <v>59</v>
      </c>
      <c r="F770" s="488" t="str">
        <f t="shared" si="44"/>
        <v/>
      </c>
      <c r="G770" s="488">
        <f t="shared" si="45"/>
        <v>0.398648648648649</v>
      </c>
      <c r="H770" s="765" t="str">
        <f t="shared" si="46"/>
        <v>是</v>
      </c>
      <c r="I770" s="768" t="str">
        <f t="shared" si="47"/>
        <v>项</v>
      </c>
      <c r="J770" s="558"/>
      <c r="K770" s="558"/>
    </row>
    <row r="771" ht="34.9" hidden="1" customHeight="1" spans="1:9">
      <c r="A771" s="766">
        <v>2110699</v>
      </c>
      <c r="B771" s="252" t="s">
        <v>704</v>
      </c>
      <c r="C771" s="735">
        <v>0</v>
      </c>
      <c r="D771" s="735">
        <v>0</v>
      </c>
      <c r="E771" s="509">
        <v>0</v>
      </c>
      <c r="F771" s="488" t="str">
        <f t="shared" si="44"/>
        <v/>
      </c>
      <c r="G771" s="488" t="str">
        <f t="shared" si="45"/>
        <v/>
      </c>
      <c r="H771" s="765" t="str">
        <f t="shared" si="46"/>
        <v>否</v>
      </c>
      <c r="I771" s="768" t="str">
        <f t="shared" si="47"/>
        <v>项</v>
      </c>
    </row>
    <row r="772" ht="34.9" customHeight="1" spans="1:9">
      <c r="A772" s="766">
        <v>21107</v>
      </c>
      <c r="B772" s="252" t="s">
        <v>705</v>
      </c>
      <c r="C772" s="730">
        <f>SUM(C773:C774)</f>
        <v>1989</v>
      </c>
      <c r="D772" s="730">
        <f>SUM(D773:D774)</f>
        <v>317</v>
      </c>
      <c r="E772" s="730">
        <f>SUM(E773:E774)</f>
        <v>87</v>
      </c>
      <c r="F772" s="488">
        <f t="shared" si="44"/>
        <v>-0.956259426847662</v>
      </c>
      <c r="G772" s="488">
        <f t="shared" si="45"/>
        <v>0.274447949526814</v>
      </c>
      <c r="H772" s="765" t="str">
        <f t="shared" si="46"/>
        <v>是</v>
      </c>
      <c r="I772" s="768" t="str">
        <f t="shared" si="47"/>
        <v>款</v>
      </c>
    </row>
    <row r="773" ht="34.9" hidden="1" customHeight="1" spans="1:9">
      <c r="A773" s="766">
        <v>2110704</v>
      </c>
      <c r="B773" s="252" t="s">
        <v>706</v>
      </c>
      <c r="C773" s="735"/>
      <c r="D773" s="735">
        <v>0</v>
      </c>
      <c r="E773" s="509">
        <v>0</v>
      </c>
      <c r="F773" s="488" t="str">
        <f t="shared" ref="F773:F836" si="48">IF(C773&lt;&gt;0,E773/C773-1,"")</f>
        <v/>
      </c>
      <c r="G773" s="488" t="str">
        <f t="shared" ref="G773:G836" si="49">IF(D773&lt;&gt;0,E773/D773,"")</f>
        <v/>
      </c>
      <c r="H773" s="765" t="str">
        <f t="shared" ref="H773:H836" si="50">IF(LEN(A773)=3,"是",IF(B773&lt;&gt;"",IF(SUM(C773:E773)&lt;&gt;0,"是","否"),"是"))</f>
        <v>否</v>
      </c>
      <c r="I773" s="768" t="str">
        <f t="shared" ref="I773:I836" si="51">IF(LEN(A773)=3,"类",IF(LEN(A773)=5,"款","项"))</f>
        <v>项</v>
      </c>
    </row>
    <row r="774" s="547" customFormat="1" ht="34.9" customHeight="1" spans="1:11">
      <c r="A774" s="766">
        <v>2110799</v>
      </c>
      <c r="B774" s="252" t="s">
        <v>707</v>
      </c>
      <c r="C774" s="735">
        <v>1989</v>
      </c>
      <c r="D774" s="735">
        <v>317</v>
      </c>
      <c r="E774" s="509">
        <v>87</v>
      </c>
      <c r="F774" s="488">
        <f t="shared" si="48"/>
        <v>-0.956259426847662</v>
      </c>
      <c r="G774" s="488">
        <f t="shared" si="49"/>
        <v>0.274447949526814</v>
      </c>
      <c r="H774" s="765" t="str">
        <f t="shared" si="50"/>
        <v>是</v>
      </c>
      <c r="I774" s="768" t="str">
        <f t="shared" si="51"/>
        <v>项</v>
      </c>
      <c r="J774" s="558"/>
      <c r="K774" s="558"/>
    </row>
    <row r="775" ht="34.9" customHeight="1" spans="1:9">
      <c r="A775" s="766">
        <v>21108</v>
      </c>
      <c r="B775" s="252" t="s">
        <v>708</v>
      </c>
      <c r="C775" s="730">
        <f>SUM(C776:C777)</f>
        <v>0</v>
      </c>
      <c r="D775" s="730">
        <f>SUM(D776:D777)</f>
        <v>3</v>
      </c>
      <c r="E775" s="730">
        <f>SUM(E776:E777)</f>
        <v>0</v>
      </c>
      <c r="F775" s="488" t="str">
        <f t="shared" si="48"/>
        <v/>
      </c>
      <c r="G775" s="488">
        <f t="shared" si="49"/>
        <v>0</v>
      </c>
      <c r="H775" s="765" t="str">
        <f t="shared" si="50"/>
        <v>是</v>
      </c>
      <c r="I775" s="768" t="str">
        <f t="shared" si="51"/>
        <v>款</v>
      </c>
    </row>
    <row r="776" ht="34.9" hidden="1" customHeight="1" spans="1:9">
      <c r="A776" s="766">
        <v>2110804</v>
      </c>
      <c r="B776" s="252" t="s">
        <v>709</v>
      </c>
      <c r="C776" s="735"/>
      <c r="D776" s="735">
        <v>0</v>
      </c>
      <c r="E776" s="509">
        <v>0</v>
      </c>
      <c r="F776" s="488" t="str">
        <f t="shared" si="48"/>
        <v/>
      </c>
      <c r="G776" s="488" t="str">
        <f t="shared" si="49"/>
        <v/>
      </c>
      <c r="H776" s="765" t="str">
        <f t="shared" si="50"/>
        <v>否</v>
      </c>
      <c r="I776" s="768" t="str">
        <f t="shared" si="51"/>
        <v>项</v>
      </c>
    </row>
    <row r="777" ht="34.9" customHeight="1" spans="1:9">
      <c r="A777" s="766">
        <v>2110899</v>
      </c>
      <c r="B777" s="252" t="s">
        <v>710</v>
      </c>
      <c r="C777" s="735">
        <v>0</v>
      </c>
      <c r="D777" s="735">
        <v>3</v>
      </c>
      <c r="E777" s="509">
        <v>0</v>
      </c>
      <c r="F777" s="488" t="str">
        <f t="shared" si="48"/>
        <v/>
      </c>
      <c r="G777" s="488">
        <f t="shared" si="49"/>
        <v>0</v>
      </c>
      <c r="H777" s="765" t="str">
        <f t="shared" si="50"/>
        <v>是</v>
      </c>
      <c r="I777" s="768" t="str">
        <f t="shared" si="51"/>
        <v>项</v>
      </c>
    </row>
    <row r="778" ht="34.9" hidden="1" customHeight="1" spans="1:9">
      <c r="A778" s="766">
        <v>21109</v>
      </c>
      <c r="B778" s="252" t="s">
        <v>711</v>
      </c>
      <c r="C778" s="730">
        <f>C779</f>
        <v>0</v>
      </c>
      <c r="D778" s="730">
        <f>D779</f>
        <v>0</v>
      </c>
      <c r="E778" s="730">
        <f>E779</f>
        <v>0</v>
      </c>
      <c r="F778" s="488" t="str">
        <f t="shared" si="48"/>
        <v/>
      </c>
      <c r="G778" s="488" t="str">
        <f t="shared" si="49"/>
        <v/>
      </c>
      <c r="H778" s="765" t="str">
        <f t="shared" si="50"/>
        <v>否</v>
      </c>
      <c r="I778" s="768" t="str">
        <f t="shared" si="51"/>
        <v>款</v>
      </c>
    </row>
    <row r="779" ht="34.9" hidden="1" customHeight="1" spans="1:9">
      <c r="A779" s="766">
        <v>2110901</v>
      </c>
      <c r="B779" s="252" t="s">
        <v>712</v>
      </c>
      <c r="C779" s="735">
        <v>0</v>
      </c>
      <c r="D779" s="735">
        <v>0</v>
      </c>
      <c r="E779" s="509">
        <v>0</v>
      </c>
      <c r="F779" s="488" t="str">
        <f t="shared" si="48"/>
        <v/>
      </c>
      <c r="G779" s="488" t="str">
        <f t="shared" si="49"/>
        <v/>
      </c>
      <c r="H779" s="765" t="str">
        <f t="shared" si="50"/>
        <v>否</v>
      </c>
      <c r="I779" s="768" t="str">
        <f t="shared" si="51"/>
        <v>项</v>
      </c>
    </row>
    <row r="780" ht="34.9" customHeight="1" spans="1:9">
      <c r="A780" s="766">
        <v>21110</v>
      </c>
      <c r="B780" s="252" t="s">
        <v>713</v>
      </c>
      <c r="C780" s="730">
        <f>C781</f>
        <v>12</v>
      </c>
      <c r="D780" s="730">
        <f>D781</f>
        <v>6</v>
      </c>
      <c r="E780" s="730">
        <f>E781</f>
        <v>0</v>
      </c>
      <c r="F780" s="488">
        <f t="shared" si="48"/>
        <v>-1</v>
      </c>
      <c r="G780" s="488">
        <f t="shared" si="49"/>
        <v>0</v>
      </c>
      <c r="H780" s="765" t="str">
        <f t="shared" si="50"/>
        <v>是</v>
      </c>
      <c r="I780" s="768" t="str">
        <f t="shared" si="51"/>
        <v>款</v>
      </c>
    </row>
    <row r="781" ht="34.9" customHeight="1" spans="1:9">
      <c r="A781" s="766">
        <v>2111001</v>
      </c>
      <c r="B781" s="252" t="s">
        <v>714</v>
      </c>
      <c r="C781" s="735">
        <v>12</v>
      </c>
      <c r="D781" s="735">
        <v>6</v>
      </c>
      <c r="E781" s="509">
        <v>0</v>
      </c>
      <c r="F781" s="488">
        <f t="shared" si="48"/>
        <v>-1</v>
      </c>
      <c r="G781" s="488">
        <f t="shared" si="49"/>
        <v>0</v>
      </c>
      <c r="H781" s="765" t="str">
        <f t="shared" si="50"/>
        <v>是</v>
      </c>
      <c r="I781" s="768" t="str">
        <f t="shared" si="51"/>
        <v>项</v>
      </c>
    </row>
    <row r="782" ht="34.9" hidden="1" customHeight="1" spans="1:9">
      <c r="A782" s="766">
        <v>21111</v>
      </c>
      <c r="B782" s="252" t="s">
        <v>715</v>
      </c>
      <c r="C782" s="730">
        <f>SUM(C783:C787)</f>
        <v>0</v>
      </c>
      <c r="D782" s="730">
        <f>SUM(D783:D787)</f>
        <v>0</v>
      </c>
      <c r="E782" s="730">
        <f>SUM(E783:E787)</f>
        <v>0</v>
      </c>
      <c r="F782" s="488" t="str">
        <f t="shared" si="48"/>
        <v/>
      </c>
      <c r="G782" s="488" t="str">
        <f t="shared" si="49"/>
        <v/>
      </c>
      <c r="H782" s="765" t="str">
        <f t="shared" si="50"/>
        <v>否</v>
      </c>
      <c r="I782" s="768" t="str">
        <f t="shared" si="51"/>
        <v>款</v>
      </c>
    </row>
    <row r="783" ht="34.9" hidden="1" customHeight="1" spans="1:9">
      <c r="A783" s="766">
        <v>2111101</v>
      </c>
      <c r="B783" s="252" t="s">
        <v>716</v>
      </c>
      <c r="C783" s="735">
        <v>0</v>
      </c>
      <c r="D783" s="735">
        <v>0</v>
      </c>
      <c r="E783" s="509">
        <v>0</v>
      </c>
      <c r="F783" s="488" t="str">
        <f t="shared" si="48"/>
        <v/>
      </c>
      <c r="G783" s="488" t="str">
        <f t="shared" si="49"/>
        <v/>
      </c>
      <c r="H783" s="765" t="str">
        <f t="shared" si="50"/>
        <v>否</v>
      </c>
      <c r="I783" s="768" t="str">
        <f t="shared" si="51"/>
        <v>项</v>
      </c>
    </row>
    <row r="784" ht="34.9" hidden="1" customHeight="1" spans="1:9">
      <c r="A784" s="766">
        <v>2111102</v>
      </c>
      <c r="B784" s="252" t="s">
        <v>717</v>
      </c>
      <c r="C784" s="735">
        <v>0</v>
      </c>
      <c r="D784" s="735">
        <v>0</v>
      </c>
      <c r="E784" s="509">
        <v>0</v>
      </c>
      <c r="F784" s="488" t="str">
        <f t="shared" si="48"/>
        <v/>
      </c>
      <c r="G784" s="488" t="str">
        <f t="shared" si="49"/>
        <v/>
      </c>
      <c r="H784" s="765" t="str">
        <f t="shared" si="50"/>
        <v>否</v>
      </c>
      <c r="I784" s="768" t="str">
        <f t="shared" si="51"/>
        <v>项</v>
      </c>
    </row>
    <row r="785" ht="34.9" hidden="1" customHeight="1" spans="1:9">
      <c r="A785" s="766">
        <v>2111103</v>
      </c>
      <c r="B785" s="252" t="s">
        <v>718</v>
      </c>
      <c r="C785" s="735">
        <v>0</v>
      </c>
      <c r="D785" s="735">
        <v>0</v>
      </c>
      <c r="E785" s="509">
        <v>0</v>
      </c>
      <c r="F785" s="488" t="str">
        <f t="shared" si="48"/>
        <v/>
      </c>
      <c r="G785" s="488" t="str">
        <f t="shared" si="49"/>
        <v/>
      </c>
      <c r="H785" s="765" t="str">
        <f t="shared" si="50"/>
        <v>否</v>
      </c>
      <c r="I785" s="768" t="str">
        <f t="shared" si="51"/>
        <v>项</v>
      </c>
    </row>
    <row r="786" s="547" customFormat="1" ht="34.9" hidden="1" customHeight="1" spans="1:11">
      <c r="A786" s="766">
        <v>2111104</v>
      </c>
      <c r="B786" s="252" t="s">
        <v>719</v>
      </c>
      <c r="C786" s="735"/>
      <c r="D786" s="735">
        <v>0</v>
      </c>
      <c r="E786" s="509">
        <v>0</v>
      </c>
      <c r="F786" s="488" t="str">
        <f t="shared" si="48"/>
        <v/>
      </c>
      <c r="G786" s="488" t="str">
        <f t="shared" si="49"/>
        <v/>
      </c>
      <c r="H786" s="765" t="str">
        <f t="shared" si="50"/>
        <v>否</v>
      </c>
      <c r="I786" s="768" t="str">
        <f t="shared" si="51"/>
        <v>项</v>
      </c>
      <c r="J786" s="558"/>
      <c r="K786" s="558"/>
    </row>
    <row r="787" s="547" customFormat="1" ht="34.9" hidden="1" customHeight="1" spans="1:11">
      <c r="A787" s="766">
        <v>2111199</v>
      </c>
      <c r="B787" s="252" t="s">
        <v>720</v>
      </c>
      <c r="C787" s="735"/>
      <c r="D787" s="735">
        <v>0</v>
      </c>
      <c r="E787" s="509">
        <v>0</v>
      </c>
      <c r="F787" s="488" t="str">
        <f t="shared" si="48"/>
        <v/>
      </c>
      <c r="G787" s="488" t="str">
        <f t="shared" si="49"/>
        <v/>
      </c>
      <c r="H787" s="765" t="str">
        <f t="shared" si="50"/>
        <v>否</v>
      </c>
      <c r="I787" s="768" t="str">
        <f t="shared" si="51"/>
        <v>项</v>
      </c>
      <c r="J787" s="558"/>
      <c r="K787" s="558"/>
    </row>
    <row r="788" s="547" customFormat="1" ht="34.9" hidden="1" customHeight="1" spans="1:11">
      <c r="A788" s="766">
        <v>21112</v>
      </c>
      <c r="B788" s="252" t="s">
        <v>721</v>
      </c>
      <c r="C788" s="730">
        <f>C789</f>
        <v>0</v>
      </c>
      <c r="D788" s="730">
        <f>D789</f>
        <v>0</v>
      </c>
      <c r="E788" s="730">
        <f>E789</f>
        <v>0</v>
      </c>
      <c r="F788" s="488" t="str">
        <f t="shared" si="48"/>
        <v/>
      </c>
      <c r="G788" s="488" t="str">
        <f t="shared" si="49"/>
        <v/>
      </c>
      <c r="H788" s="765" t="str">
        <f t="shared" si="50"/>
        <v>否</v>
      </c>
      <c r="I788" s="768" t="str">
        <f t="shared" si="51"/>
        <v>款</v>
      </c>
      <c r="J788" s="558"/>
      <c r="K788" s="558"/>
    </row>
    <row r="789" s="547" customFormat="1" ht="34.9" hidden="1" customHeight="1" spans="1:11">
      <c r="A789" s="766">
        <v>2111201</v>
      </c>
      <c r="B789" s="252" t="s">
        <v>722</v>
      </c>
      <c r="C789" s="735"/>
      <c r="D789" s="735">
        <v>0</v>
      </c>
      <c r="E789" s="509">
        <v>0</v>
      </c>
      <c r="F789" s="488" t="str">
        <f t="shared" si="48"/>
        <v/>
      </c>
      <c r="G789" s="488" t="str">
        <f t="shared" si="49"/>
        <v/>
      </c>
      <c r="H789" s="765" t="str">
        <f t="shared" si="50"/>
        <v>否</v>
      </c>
      <c r="I789" s="768" t="str">
        <f t="shared" si="51"/>
        <v>项</v>
      </c>
      <c r="J789" s="558"/>
      <c r="K789" s="558"/>
    </row>
    <row r="790" ht="34.9" hidden="1" customHeight="1" spans="1:9">
      <c r="A790" s="766">
        <v>21113</v>
      </c>
      <c r="B790" s="252" t="s">
        <v>723</v>
      </c>
      <c r="C790" s="730">
        <f>C791</f>
        <v>0</v>
      </c>
      <c r="D790" s="730">
        <f>D791</f>
        <v>0</v>
      </c>
      <c r="E790" s="730">
        <f>E791</f>
        <v>0</v>
      </c>
      <c r="F790" s="488" t="str">
        <f t="shared" si="48"/>
        <v/>
      </c>
      <c r="G790" s="488" t="str">
        <f t="shared" si="49"/>
        <v/>
      </c>
      <c r="H790" s="765" t="str">
        <f t="shared" si="50"/>
        <v>否</v>
      </c>
      <c r="I790" s="768" t="str">
        <f t="shared" si="51"/>
        <v>款</v>
      </c>
    </row>
    <row r="791" s="547" customFormat="1" ht="34.9" hidden="1" customHeight="1" spans="1:11">
      <c r="A791" s="766">
        <v>2111301</v>
      </c>
      <c r="B791" s="252" t="s">
        <v>724</v>
      </c>
      <c r="C791" s="735"/>
      <c r="D791" s="735">
        <v>0</v>
      </c>
      <c r="E791" s="509">
        <v>0</v>
      </c>
      <c r="F791" s="488" t="str">
        <f t="shared" si="48"/>
        <v/>
      </c>
      <c r="G791" s="488" t="str">
        <f t="shared" si="49"/>
        <v/>
      </c>
      <c r="H791" s="765" t="str">
        <f t="shared" si="50"/>
        <v>否</v>
      </c>
      <c r="I791" s="768" t="str">
        <f t="shared" si="51"/>
        <v>项</v>
      </c>
      <c r="J791" s="558"/>
      <c r="K791" s="558"/>
    </row>
    <row r="792" ht="34.9" customHeight="1" spans="1:9">
      <c r="A792" s="766">
        <v>21114</v>
      </c>
      <c r="B792" s="252" t="s">
        <v>725</v>
      </c>
      <c r="C792" s="730">
        <f>SUM(C793:C806)</f>
        <v>22</v>
      </c>
      <c r="D792" s="730">
        <f>SUM(D793:D806)</f>
        <v>0</v>
      </c>
      <c r="E792" s="730">
        <f>SUM(E793:E806)</f>
        <v>0</v>
      </c>
      <c r="F792" s="488">
        <f t="shared" si="48"/>
        <v>-1</v>
      </c>
      <c r="G792" s="488" t="str">
        <f t="shared" si="49"/>
        <v/>
      </c>
      <c r="H792" s="765" t="str">
        <f t="shared" si="50"/>
        <v>是</v>
      </c>
      <c r="I792" s="768" t="str">
        <f t="shared" si="51"/>
        <v>款</v>
      </c>
    </row>
    <row r="793" s="547" customFormat="1" ht="34.9" hidden="1" customHeight="1" spans="1:11">
      <c r="A793" s="766">
        <v>2111401</v>
      </c>
      <c r="B793" s="252" t="s">
        <v>145</v>
      </c>
      <c r="C793" s="735">
        <v>0</v>
      </c>
      <c r="D793" s="735">
        <v>0</v>
      </c>
      <c r="E793" s="509">
        <v>0</v>
      </c>
      <c r="F793" s="488" t="str">
        <f t="shared" si="48"/>
        <v/>
      </c>
      <c r="G793" s="488" t="str">
        <f t="shared" si="49"/>
        <v/>
      </c>
      <c r="H793" s="765" t="str">
        <f t="shared" si="50"/>
        <v>否</v>
      </c>
      <c r="I793" s="768" t="str">
        <f t="shared" si="51"/>
        <v>项</v>
      </c>
      <c r="J793" s="558"/>
      <c r="K793" s="558"/>
    </row>
    <row r="794" s="547" customFormat="1" ht="34.9" hidden="1" customHeight="1" spans="1:11">
      <c r="A794" s="766">
        <v>2111402</v>
      </c>
      <c r="B794" s="252" t="s">
        <v>146</v>
      </c>
      <c r="C794" s="735"/>
      <c r="D794" s="735">
        <v>0</v>
      </c>
      <c r="E794" s="509">
        <v>0</v>
      </c>
      <c r="F794" s="488" t="str">
        <f t="shared" si="48"/>
        <v/>
      </c>
      <c r="G794" s="488" t="str">
        <f t="shared" si="49"/>
        <v/>
      </c>
      <c r="H794" s="765" t="str">
        <f t="shared" si="50"/>
        <v>否</v>
      </c>
      <c r="I794" s="768" t="str">
        <f t="shared" si="51"/>
        <v>项</v>
      </c>
      <c r="J794" s="558"/>
      <c r="K794" s="558"/>
    </row>
    <row r="795" ht="34.9" hidden="1" customHeight="1" spans="1:9">
      <c r="A795" s="766">
        <v>2111403</v>
      </c>
      <c r="B795" s="252" t="s">
        <v>147</v>
      </c>
      <c r="C795" s="735"/>
      <c r="D795" s="735">
        <v>0</v>
      </c>
      <c r="E795" s="509">
        <v>0</v>
      </c>
      <c r="F795" s="488" t="str">
        <f t="shared" si="48"/>
        <v/>
      </c>
      <c r="G795" s="488" t="str">
        <f t="shared" si="49"/>
        <v/>
      </c>
      <c r="H795" s="765" t="str">
        <f t="shared" si="50"/>
        <v>否</v>
      </c>
      <c r="I795" s="768" t="str">
        <f t="shared" si="51"/>
        <v>项</v>
      </c>
    </row>
    <row r="796" ht="34.9" hidden="1" customHeight="1" spans="1:9">
      <c r="A796" s="766">
        <v>2111404</v>
      </c>
      <c r="B796" s="252" t="s">
        <v>726</v>
      </c>
      <c r="C796" s="735"/>
      <c r="D796" s="735"/>
      <c r="E796" s="509"/>
      <c r="F796" s="488" t="str">
        <f t="shared" si="48"/>
        <v/>
      </c>
      <c r="G796" s="488" t="str">
        <f t="shared" si="49"/>
        <v/>
      </c>
      <c r="H796" s="765" t="str">
        <f t="shared" si="50"/>
        <v>否</v>
      </c>
      <c r="I796" s="768" t="str">
        <f t="shared" si="51"/>
        <v>项</v>
      </c>
    </row>
    <row r="797" ht="34.9" hidden="1" customHeight="1" spans="1:9">
      <c r="A797" s="766">
        <v>2111405</v>
      </c>
      <c r="B797" s="252" t="s">
        <v>727</v>
      </c>
      <c r="C797" s="735"/>
      <c r="D797" s="735"/>
      <c r="E797" s="509"/>
      <c r="F797" s="488" t="str">
        <f t="shared" si="48"/>
        <v/>
      </c>
      <c r="G797" s="488" t="str">
        <f t="shared" si="49"/>
        <v/>
      </c>
      <c r="H797" s="765" t="str">
        <f t="shared" si="50"/>
        <v>否</v>
      </c>
      <c r="I797" s="768" t="str">
        <f t="shared" si="51"/>
        <v>项</v>
      </c>
    </row>
    <row r="798" ht="34.9" hidden="1" customHeight="1" spans="1:9">
      <c r="A798" s="766">
        <v>2111406</v>
      </c>
      <c r="B798" s="252" t="s">
        <v>728</v>
      </c>
      <c r="C798" s="735"/>
      <c r="D798" s="735">
        <v>0</v>
      </c>
      <c r="E798" s="509">
        <v>0</v>
      </c>
      <c r="F798" s="488" t="str">
        <f t="shared" si="48"/>
        <v/>
      </c>
      <c r="G798" s="488" t="str">
        <f t="shared" si="49"/>
        <v/>
      </c>
      <c r="H798" s="765" t="str">
        <f t="shared" si="50"/>
        <v>否</v>
      </c>
      <c r="I798" s="768" t="str">
        <f t="shared" si="51"/>
        <v>项</v>
      </c>
    </row>
    <row r="799" ht="34.9" customHeight="1" spans="1:9">
      <c r="A799" s="766">
        <v>2111407</v>
      </c>
      <c r="B799" s="252" t="s">
        <v>729</v>
      </c>
      <c r="C799" s="735">
        <v>22</v>
      </c>
      <c r="D799" s="735">
        <v>0</v>
      </c>
      <c r="E799" s="509">
        <v>0</v>
      </c>
      <c r="F799" s="488">
        <f t="shared" si="48"/>
        <v>-1</v>
      </c>
      <c r="G799" s="488" t="str">
        <f t="shared" si="49"/>
        <v/>
      </c>
      <c r="H799" s="765" t="str">
        <f t="shared" si="50"/>
        <v>是</v>
      </c>
      <c r="I799" s="768" t="str">
        <f t="shared" si="51"/>
        <v>项</v>
      </c>
    </row>
    <row r="800" ht="34.9" hidden="1" customHeight="1" spans="1:9">
      <c r="A800" s="766">
        <v>2111408</v>
      </c>
      <c r="B800" s="252" t="s">
        <v>730</v>
      </c>
      <c r="C800" s="735"/>
      <c r="D800" s="735">
        <v>0</v>
      </c>
      <c r="E800" s="509">
        <v>0</v>
      </c>
      <c r="F800" s="488" t="str">
        <f t="shared" si="48"/>
        <v/>
      </c>
      <c r="G800" s="488" t="str">
        <f t="shared" si="49"/>
        <v/>
      </c>
      <c r="H800" s="765" t="str">
        <f t="shared" si="50"/>
        <v>否</v>
      </c>
      <c r="I800" s="768" t="str">
        <f t="shared" si="51"/>
        <v>项</v>
      </c>
    </row>
    <row r="801" ht="34.9" hidden="1" customHeight="1" spans="1:9">
      <c r="A801" s="766">
        <v>2111409</v>
      </c>
      <c r="B801" s="252" t="s">
        <v>731</v>
      </c>
      <c r="C801" s="735"/>
      <c r="D801" s="735"/>
      <c r="E801" s="509"/>
      <c r="F801" s="488" t="str">
        <f t="shared" si="48"/>
        <v/>
      </c>
      <c r="G801" s="488" t="str">
        <f t="shared" si="49"/>
        <v/>
      </c>
      <c r="H801" s="765" t="str">
        <f t="shared" si="50"/>
        <v>否</v>
      </c>
      <c r="I801" s="768" t="str">
        <f t="shared" si="51"/>
        <v>项</v>
      </c>
    </row>
    <row r="802" ht="34.9" hidden="1" customHeight="1" spans="1:9">
      <c r="A802" s="766">
        <v>2111410</v>
      </c>
      <c r="B802" s="252" t="s">
        <v>732</v>
      </c>
      <c r="C802" s="735"/>
      <c r="D802" s="735"/>
      <c r="E802" s="509"/>
      <c r="F802" s="488" t="str">
        <f t="shared" si="48"/>
        <v/>
      </c>
      <c r="G802" s="488" t="str">
        <f t="shared" si="49"/>
        <v/>
      </c>
      <c r="H802" s="765" t="str">
        <f t="shared" si="50"/>
        <v>否</v>
      </c>
      <c r="I802" s="768" t="str">
        <f t="shared" si="51"/>
        <v>项</v>
      </c>
    </row>
    <row r="803" ht="34.9" hidden="1" customHeight="1" spans="1:9">
      <c r="A803" s="766">
        <v>2111411</v>
      </c>
      <c r="B803" s="252" t="s">
        <v>186</v>
      </c>
      <c r="C803" s="735"/>
      <c r="D803" s="735">
        <v>0</v>
      </c>
      <c r="E803" s="509">
        <v>0</v>
      </c>
      <c r="F803" s="488" t="str">
        <f t="shared" si="48"/>
        <v/>
      </c>
      <c r="G803" s="488" t="str">
        <f t="shared" si="49"/>
        <v/>
      </c>
      <c r="H803" s="765" t="str">
        <f t="shared" si="50"/>
        <v>否</v>
      </c>
      <c r="I803" s="768" t="str">
        <f t="shared" si="51"/>
        <v>项</v>
      </c>
    </row>
    <row r="804" ht="34.9" hidden="1" customHeight="1" spans="1:9">
      <c r="A804" s="766">
        <v>2111413</v>
      </c>
      <c r="B804" s="252" t="s">
        <v>733</v>
      </c>
      <c r="C804" s="735"/>
      <c r="D804" s="735">
        <v>0</v>
      </c>
      <c r="E804" s="509">
        <v>0</v>
      </c>
      <c r="F804" s="488" t="str">
        <f t="shared" si="48"/>
        <v/>
      </c>
      <c r="G804" s="488" t="str">
        <f t="shared" si="49"/>
        <v/>
      </c>
      <c r="H804" s="765" t="str">
        <f t="shared" si="50"/>
        <v>否</v>
      </c>
      <c r="I804" s="768" t="str">
        <f t="shared" si="51"/>
        <v>项</v>
      </c>
    </row>
    <row r="805" ht="34.9" hidden="1" customHeight="1" spans="1:9">
      <c r="A805" s="766">
        <v>2111450</v>
      </c>
      <c r="B805" s="252" t="s">
        <v>154</v>
      </c>
      <c r="C805" s="735"/>
      <c r="D805" s="735">
        <v>0</v>
      </c>
      <c r="E805" s="509">
        <v>0</v>
      </c>
      <c r="F805" s="488" t="str">
        <f t="shared" si="48"/>
        <v/>
      </c>
      <c r="G805" s="488" t="str">
        <f t="shared" si="49"/>
        <v/>
      </c>
      <c r="H805" s="765" t="str">
        <f t="shared" si="50"/>
        <v>否</v>
      </c>
      <c r="I805" s="768" t="str">
        <f t="shared" si="51"/>
        <v>项</v>
      </c>
    </row>
    <row r="806" ht="34.9" hidden="1" customHeight="1" spans="1:9">
      <c r="A806" s="766">
        <v>2111499</v>
      </c>
      <c r="B806" s="252" t="s">
        <v>734</v>
      </c>
      <c r="C806" s="735">
        <v>0</v>
      </c>
      <c r="D806" s="735">
        <v>0</v>
      </c>
      <c r="E806" s="509">
        <v>0</v>
      </c>
      <c r="F806" s="488" t="str">
        <f t="shared" si="48"/>
        <v/>
      </c>
      <c r="G806" s="488" t="str">
        <f t="shared" si="49"/>
        <v/>
      </c>
      <c r="H806" s="765" t="str">
        <f t="shared" si="50"/>
        <v>否</v>
      </c>
      <c r="I806" s="768" t="str">
        <f t="shared" si="51"/>
        <v>项</v>
      </c>
    </row>
    <row r="807" ht="34.9" customHeight="1" spans="1:9">
      <c r="A807" s="766">
        <v>21199</v>
      </c>
      <c r="B807" s="252" t="s">
        <v>735</v>
      </c>
      <c r="C807" s="730">
        <f>C808</f>
        <v>775</v>
      </c>
      <c r="D807" s="730">
        <f>D808</f>
        <v>1212</v>
      </c>
      <c r="E807" s="730">
        <f>E808</f>
        <v>1124</v>
      </c>
      <c r="F807" s="488">
        <f t="shared" si="48"/>
        <v>0.450322580645161</v>
      </c>
      <c r="G807" s="488">
        <f t="shared" si="49"/>
        <v>0.927392739273927</v>
      </c>
      <c r="H807" s="765" t="str">
        <f t="shared" si="50"/>
        <v>是</v>
      </c>
      <c r="I807" s="768" t="str">
        <f t="shared" si="51"/>
        <v>款</v>
      </c>
    </row>
    <row r="808" ht="34.9" customHeight="1" spans="1:9">
      <c r="A808" s="766">
        <v>2119999</v>
      </c>
      <c r="B808" s="252" t="s">
        <v>736</v>
      </c>
      <c r="C808" s="735">
        <v>775</v>
      </c>
      <c r="D808" s="735">
        <v>1212</v>
      </c>
      <c r="E808" s="509">
        <v>1124</v>
      </c>
      <c r="F808" s="488">
        <f t="shared" si="48"/>
        <v>0.450322580645161</v>
      </c>
      <c r="G808" s="488">
        <f t="shared" si="49"/>
        <v>0.927392739273927</v>
      </c>
      <c r="H808" s="765" t="str">
        <f t="shared" si="50"/>
        <v>是</v>
      </c>
      <c r="I808" s="768" t="str">
        <f t="shared" si="51"/>
        <v>项</v>
      </c>
    </row>
    <row r="809" ht="34.9" customHeight="1" spans="1:9">
      <c r="A809" s="764">
        <v>212</v>
      </c>
      <c r="B809" s="248" t="s">
        <v>102</v>
      </c>
      <c r="C809" s="361">
        <f>SUM(C810,C821,C823,C826,C828,C830)</f>
        <v>7255</v>
      </c>
      <c r="D809" s="361">
        <f>SUM(D810,D821,D823,D826,D828,D830)</f>
        <v>5793</v>
      </c>
      <c r="E809" s="361">
        <f>SUM(E810,E821,E823,E826,E828,E830)</f>
        <v>5146</v>
      </c>
      <c r="F809" s="486">
        <f t="shared" si="48"/>
        <v>-0.290696071674707</v>
      </c>
      <c r="G809" s="486">
        <f t="shared" si="49"/>
        <v>0.888313481788365</v>
      </c>
      <c r="H809" s="765" t="str">
        <f t="shared" si="50"/>
        <v>是</v>
      </c>
      <c r="I809" s="768" t="str">
        <f t="shared" si="51"/>
        <v>类</v>
      </c>
    </row>
    <row r="810" ht="34.9" customHeight="1" spans="1:9">
      <c r="A810" s="766">
        <v>21201</v>
      </c>
      <c r="B810" s="252" t="s">
        <v>737</v>
      </c>
      <c r="C810" s="730">
        <f>SUM(C811:C820)</f>
        <v>3881</v>
      </c>
      <c r="D810" s="730">
        <f>SUM(D811:D820)</f>
        <v>3754</v>
      </c>
      <c r="E810" s="730">
        <f>SUM(E811:E820)</f>
        <v>3227</v>
      </c>
      <c r="F810" s="488">
        <f t="shared" si="48"/>
        <v>-0.168513269775831</v>
      </c>
      <c r="G810" s="488">
        <f t="shared" si="49"/>
        <v>0.859616409163559</v>
      </c>
      <c r="H810" s="765" t="str">
        <f t="shared" si="50"/>
        <v>是</v>
      </c>
      <c r="I810" s="768" t="str">
        <f t="shared" si="51"/>
        <v>款</v>
      </c>
    </row>
    <row r="811" ht="34.9" customHeight="1" spans="1:9">
      <c r="A811" s="766">
        <v>2120101</v>
      </c>
      <c r="B811" s="252" t="s">
        <v>145</v>
      </c>
      <c r="C811" s="735">
        <v>517</v>
      </c>
      <c r="D811" s="735">
        <v>369</v>
      </c>
      <c r="E811" s="509">
        <v>415</v>
      </c>
      <c r="F811" s="488">
        <f t="shared" si="48"/>
        <v>-0.197292069632495</v>
      </c>
      <c r="G811" s="488">
        <f t="shared" si="49"/>
        <v>1.12466124661247</v>
      </c>
      <c r="H811" s="765" t="str">
        <f t="shared" si="50"/>
        <v>是</v>
      </c>
      <c r="I811" s="768" t="str">
        <f t="shared" si="51"/>
        <v>项</v>
      </c>
    </row>
    <row r="812" ht="34.9" hidden="1" customHeight="1" spans="1:9">
      <c r="A812" s="766">
        <v>2120102</v>
      </c>
      <c r="B812" s="252" t="s">
        <v>146</v>
      </c>
      <c r="C812" s="735"/>
      <c r="D812" s="735">
        <v>0</v>
      </c>
      <c r="E812" s="509">
        <v>0</v>
      </c>
      <c r="F812" s="488" t="str">
        <f t="shared" si="48"/>
        <v/>
      </c>
      <c r="G812" s="488" t="str">
        <f t="shared" si="49"/>
        <v/>
      </c>
      <c r="H812" s="765" t="str">
        <f t="shared" si="50"/>
        <v>否</v>
      </c>
      <c r="I812" s="768" t="str">
        <f t="shared" si="51"/>
        <v>项</v>
      </c>
    </row>
    <row r="813" ht="34.9" hidden="1" customHeight="1" spans="1:9">
      <c r="A813" s="766">
        <v>2120103</v>
      </c>
      <c r="B813" s="252" t="s">
        <v>147</v>
      </c>
      <c r="C813" s="735"/>
      <c r="D813" s="735">
        <v>0</v>
      </c>
      <c r="E813" s="509">
        <v>0</v>
      </c>
      <c r="F813" s="488" t="str">
        <f t="shared" si="48"/>
        <v/>
      </c>
      <c r="G813" s="488" t="str">
        <f t="shared" si="49"/>
        <v/>
      </c>
      <c r="H813" s="765" t="str">
        <f t="shared" si="50"/>
        <v>否</v>
      </c>
      <c r="I813" s="768" t="str">
        <f t="shared" si="51"/>
        <v>项</v>
      </c>
    </row>
    <row r="814" ht="34.9" customHeight="1" spans="1:9">
      <c r="A814" s="766">
        <v>2120104</v>
      </c>
      <c r="B814" s="252" t="s">
        <v>738</v>
      </c>
      <c r="C814" s="735">
        <v>299</v>
      </c>
      <c r="D814" s="735">
        <v>251</v>
      </c>
      <c r="E814" s="509">
        <v>247</v>
      </c>
      <c r="F814" s="488">
        <f t="shared" si="48"/>
        <v>-0.173913043478261</v>
      </c>
      <c r="G814" s="488">
        <f t="shared" si="49"/>
        <v>0.98406374501992</v>
      </c>
      <c r="H814" s="765" t="str">
        <f t="shared" si="50"/>
        <v>是</v>
      </c>
      <c r="I814" s="768" t="str">
        <f t="shared" si="51"/>
        <v>项</v>
      </c>
    </row>
    <row r="815" ht="34.9" hidden="1" customHeight="1" spans="1:9">
      <c r="A815" s="766">
        <v>2120105</v>
      </c>
      <c r="B815" s="252" t="s">
        <v>739</v>
      </c>
      <c r="C815" s="735"/>
      <c r="D815" s="735">
        <v>0</v>
      </c>
      <c r="E815" s="509">
        <v>0</v>
      </c>
      <c r="F815" s="488" t="str">
        <f t="shared" si="48"/>
        <v/>
      </c>
      <c r="G815" s="488" t="str">
        <f t="shared" si="49"/>
        <v/>
      </c>
      <c r="H815" s="765" t="str">
        <f t="shared" si="50"/>
        <v>否</v>
      </c>
      <c r="I815" s="768" t="str">
        <f t="shared" si="51"/>
        <v>项</v>
      </c>
    </row>
    <row r="816" ht="34.9" customHeight="1" spans="1:9">
      <c r="A816" s="766">
        <v>2120106</v>
      </c>
      <c r="B816" s="252" t="s">
        <v>740</v>
      </c>
      <c r="C816" s="735">
        <v>2931</v>
      </c>
      <c r="D816" s="735">
        <v>2358</v>
      </c>
      <c r="E816" s="509">
        <v>2466</v>
      </c>
      <c r="F816" s="488">
        <f t="shared" si="48"/>
        <v>-0.158648925281474</v>
      </c>
      <c r="G816" s="488">
        <f t="shared" si="49"/>
        <v>1.04580152671756</v>
      </c>
      <c r="H816" s="765" t="str">
        <f t="shared" si="50"/>
        <v>是</v>
      </c>
      <c r="I816" s="768" t="str">
        <f t="shared" si="51"/>
        <v>项</v>
      </c>
    </row>
    <row r="817" ht="34.9" hidden="1" customHeight="1" spans="1:9">
      <c r="A817" s="766">
        <v>2120107</v>
      </c>
      <c r="B817" s="252" t="s">
        <v>741</v>
      </c>
      <c r="C817" s="735"/>
      <c r="D817" s="735">
        <v>0</v>
      </c>
      <c r="E817" s="509">
        <v>0</v>
      </c>
      <c r="F817" s="488" t="str">
        <f t="shared" si="48"/>
        <v/>
      </c>
      <c r="G817" s="488" t="str">
        <f t="shared" si="49"/>
        <v/>
      </c>
      <c r="H817" s="765" t="str">
        <f t="shared" si="50"/>
        <v>否</v>
      </c>
      <c r="I817" s="768" t="str">
        <f t="shared" si="51"/>
        <v>项</v>
      </c>
    </row>
    <row r="818" ht="34.9" customHeight="1" spans="1:9">
      <c r="A818" s="766">
        <v>2120109</v>
      </c>
      <c r="B818" s="252" t="s">
        <v>742</v>
      </c>
      <c r="C818" s="735">
        <v>126</v>
      </c>
      <c r="D818" s="735">
        <v>60</v>
      </c>
      <c r="E818" s="509">
        <v>72</v>
      </c>
      <c r="F818" s="488">
        <f t="shared" si="48"/>
        <v>-0.428571428571429</v>
      </c>
      <c r="G818" s="488">
        <f t="shared" si="49"/>
        <v>1.2</v>
      </c>
      <c r="H818" s="765" t="str">
        <f t="shared" si="50"/>
        <v>是</v>
      </c>
      <c r="I818" s="768" t="str">
        <f t="shared" si="51"/>
        <v>项</v>
      </c>
    </row>
    <row r="819" ht="34.9" hidden="1" customHeight="1" spans="1:9">
      <c r="A819" s="766">
        <v>2120110</v>
      </c>
      <c r="B819" s="252" t="s">
        <v>743</v>
      </c>
      <c r="C819" s="735"/>
      <c r="D819" s="735">
        <v>0</v>
      </c>
      <c r="E819" s="509">
        <v>0</v>
      </c>
      <c r="F819" s="488" t="str">
        <f t="shared" si="48"/>
        <v/>
      </c>
      <c r="G819" s="488" t="str">
        <f t="shared" si="49"/>
        <v/>
      </c>
      <c r="H819" s="765" t="str">
        <f t="shared" si="50"/>
        <v>否</v>
      </c>
      <c r="I819" s="768" t="str">
        <f t="shared" si="51"/>
        <v>项</v>
      </c>
    </row>
    <row r="820" ht="34.9" customHeight="1" spans="1:9">
      <c r="A820" s="766">
        <v>2120199</v>
      </c>
      <c r="B820" s="252" t="s">
        <v>744</v>
      </c>
      <c r="C820" s="735">
        <v>8</v>
      </c>
      <c r="D820" s="735">
        <v>716</v>
      </c>
      <c r="E820" s="509">
        <v>27</v>
      </c>
      <c r="F820" s="488">
        <f t="shared" si="48"/>
        <v>2.375</v>
      </c>
      <c r="G820" s="488">
        <f t="shared" si="49"/>
        <v>0.0377094972067039</v>
      </c>
      <c r="H820" s="765" t="str">
        <f t="shared" si="50"/>
        <v>是</v>
      </c>
      <c r="I820" s="768" t="str">
        <f t="shared" si="51"/>
        <v>项</v>
      </c>
    </row>
    <row r="821" ht="34.9" customHeight="1" spans="1:9">
      <c r="A821" s="766">
        <v>21202</v>
      </c>
      <c r="B821" s="252" t="s">
        <v>745</v>
      </c>
      <c r="C821" s="730">
        <f>C822</f>
        <v>8</v>
      </c>
      <c r="D821" s="730">
        <f>D822</f>
        <v>3</v>
      </c>
      <c r="E821" s="730">
        <f>E822</f>
        <v>3</v>
      </c>
      <c r="F821" s="488">
        <f t="shared" si="48"/>
        <v>-0.625</v>
      </c>
      <c r="G821" s="488">
        <f t="shared" si="49"/>
        <v>1</v>
      </c>
      <c r="H821" s="765" t="str">
        <f t="shared" si="50"/>
        <v>是</v>
      </c>
      <c r="I821" s="768" t="str">
        <f t="shared" si="51"/>
        <v>款</v>
      </c>
    </row>
    <row r="822" ht="34.9" customHeight="1" spans="1:9">
      <c r="A822" s="766">
        <v>2120201</v>
      </c>
      <c r="B822" s="252" t="s">
        <v>746</v>
      </c>
      <c r="C822" s="735">
        <v>8</v>
      </c>
      <c r="D822" s="735">
        <v>3</v>
      </c>
      <c r="E822" s="509">
        <v>3</v>
      </c>
      <c r="F822" s="488">
        <f t="shared" si="48"/>
        <v>-0.625</v>
      </c>
      <c r="G822" s="488">
        <f t="shared" si="49"/>
        <v>1</v>
      </c>
      <c r="H822" s="765" t="str">
        <f t="shared" si="50"/>
        <v>是</v>
      </c>
      <c r="I822" s="768" t="str">
        <f t="shared" si="51"/>
        <v>项</v>
      </c>
    </row>
    <row r="823" ht="34.9" customHeight="1" spans="1:9">
      <c r="A823" s="766">
        <v>21203</v>
      </c>
      <c r="B823" s="252" t="s">
        <v>747</v>
      </c>
      <c r="C823" s="730">
        <f>SUM(C824:C825)</f>
        <v>1082</v>
      </c>
      <c r="D823" s="730">
        <f>SUM(D824:D825)</f>
        <v>184</v>
      </c>
      <c r="E823" s="730">
        <f>SUM(E824:E825)</f>
        <v>213</v>
      </c>
      <c r="F823" s="488">
        <f t="shared" si="48"/>
        <v>-0.803142329020333</v>
      </c>
      <c r="G823" s="488">
        <f t="shared" si="49"/>
        <v>1.15760869565217</v>
      </c>
      <c r="H823" s="765" t="str">
        <f t="shared" si="50"/>
        <v>是</v>
      </c>
      <c r="I823" s="768" t="str">
        <f t="shared" si="51"/>
        <v>款</v>
      </c>
    </row>
    <row r="824" ht="34.9" hidden="1" customHeight="1" spans="1:9">
      <c r="A824" s="766">
        <v>2120303</v>
      </c>
      <c r="B824" s="252" t="s">
        <v>748</v>
      </c>
      <c r="C824" s="735">
        <v>0</v>
      </c>
      <c r="D824" s="735">
        <v>0</v>
      </c>
      <c r="E824" s="509">
        <v>0</v>
      </c>
      <c r="F824" s="488" t="str">
        <f t="shared" si="48"/>
        <v/>
      </c>
      <c r="G824" s="488" t="str">
        <f t="shared" si="49"/>
        <v/>
      </c>
      <c r="H824" s="765" t="str">
        <f t="shared" si="50"/>
        <v>否</v>
      </c>
      <c r="I824" s="768" t="str">
        <f t="shared" si="51"/>
        <v>项</v>
      </c>
    </row>
    <row r="825" ht="34.9" customHeight="1" spans="1:9">
      <c r="A825" s="766">
        <v>2120399</v>
      </c>
      <c r="B825" s="252" t="s">
        <v>749</v>
      </c>
      <c r="C825" s="735">
        <v>1082</v>
      </c>
      <c r="D825" s="735">
        <v>184</v>
      </c>
      <c r="E825" s="509">
        <v>213</v>
      </c>
      <c r="F825" s="488">
        <f t="shared" si="48"/>
        <v>-0.803142329020333</v>
      </c>
      <c r="G825" s="488">
        <f t="shared" si="49"/>
        <v>1.15760869565217</v>
      </c>
      <c r="H825" s="765" t="str">
        <f t="shared" si="50"/>
        <v>是</v>
      </c>
      <c r="I825" s="768" t="str">
        <f t="shared" si="51"/>
        <v>项</v>
      </c>
    </row>
    <row r="826" ht="34.9" customHeight="1" spans="1:9">
      <c r="A826" s="766">
        <v>21205</v>
      </c>
      <c r="B826" s="252" t="s">
        <v>750</v>
      </c>
      <c r="C826" s="730">
        <f>C827</f>
        <v>2022</v>
      </c>
      <c r="D826" s="730">
        <f>D827</f>
        <v>1847</v>
      </c>
      <c r="E826" s="730">
        <f>E827</f>
        <v>1703</v>
      </c>
      <c r="F826" s="488">
        <f t="shared" si="48"/>
        <v>-0.157764589515331</v>
      </c>
      <c r="G826" s="488">
        <f t="shared" si="49"/>
        <v>0.92203573362209</v>
      </c>
      <c r="H826" s="765" t="str">
        <f t="shared" si="50"/>
        <v>是</v>
      </c>
      <c r="I826" s="768" t="str">
        <f t="shared" si="51"/>
        <v>款</v>
      </c>
    </row>
    <row r="827" ht="34.9" customHeight="1" spans="1:9">
      <c r="A827" s="766">
        <v>2120501</v>
      </c>
      <c r="B827" s="252" t="s">
        <v>751</v>
      </c>
      <c r="C827" s="735">
        <v>2022</v>
      </c>
      <c r="D827" s="735">
        <v>1847</v>
      </c>
      <c r="E827" s="509">
        <v>1703</v>
      </c>
      <c r="F827" s="488">
        <f t="shared" si="48"/>
        <v>-0.157764589515331</v>
      </c>
      <c r="G827" s="488">
        <f t="shared" si="49"/>
        <v>0.92203573362209</v>
      </c>
      <c r="H827" s="765" t="str">
        <f t="shared" si="50"/>
        <v>是</v>
      </c>
      <c r="I827" s="768" t="str">
        <f t="shared" si="51"/>
        <v>项</v>
      </c>
    </row>
    <row r="828" ht="34.9" hidden="1" customHeight="1" spans="1:9">
      <c r="A828" s="766">
        <v>21206</v>
      </c>
      <c r="B828" s="252" t="s">
        <v>752</v>
      </c>
      <c r="C828" s="730">
        <f>C829</f>
        <v>0</v>
      </c>
      <c r="D828" s="730">
        <f>D829</f>
        <v>0</v>
      </c>
      <c r="E828" s="730">
        <f>E829</f>
        <v>0</v>
      </c>
      <c r="F828" s="488" t="str">
        <f t="shared" si="48"/>
        <v/>
      </c>
      <c r="G828" s="488" t="str">
        <f t="shared" si="49"/>
        <v/>
      </c>
      <c r="H828" s="765" t="str">
        <f t="shared" si="50"/>
        <v>否</v>
      </c>
      <c r="I828" s="768" t="str">
        <f t="shared" si="51"/>
        <v>款</v>
      </c>
    </row>
    <row r="829" ht="34.9" hidden="1" customHeight="1" spans="1:9">
      <c r="A829" s="766">
        <v>2120601</v>
      </c>
      <c r="B829" s="252" t="s">
        <v>753</v>
      </c>
      <c r="C829" s="735"/>
      <c r="D829" s="735">
        <v>0</v>
      </c>
      <c r="E829" s="509">
        <v>0</v>
      </c>
      <c r="F829" s="488" t="str">
        <f t="shared" si="48"/>
        <v/>
      </c>
      <c r="G829" s="488" t="str">
        <f t="shared" si="49"/>
        <v/>
      </c>
      <c r="H829" s="765" t="str">
        <f t="shared" si="50"/>
        <v>否</v>
      </c>
      <c r="I829" s="768" t="str">
        <f t="shared" si="51"/>
        <v>项</v>
      </c>
    </row>
    <row r="830" ht="34.9" customHeight="1" spans="1:9">
      <c r="A830" s="766">
        <v>21299</v>
      </c>
      <c r="B830" s="252" t="s">
        <v>754</v>
      </c>
      <c r="C830" s="730">
        <f>C831</f>
        <v>262</v>
      </c>
      <c r="D830" s="730">
        <f>D831</f>
        <v>5</v>
      </c>
      <c r="E830" s="730">
        <f>E831</f>
        <v>0</v>
      </c>
      <c r="F830" s="488">
        <f t="shared" si="48"/>
        <v>-1</v>
      </c>
      <c r="G830" s="488">
        <f t="shared" si="49"/>
        <v>0</v>
      </c>
      <c r="H830" s="765" t="str">
        <f t="shared" si="50"/>
        <v>是</v>
      </c>
      <c r="I830" s="768" t="str">
        <f t="shared" si="51"/>
        <v>款</v>
      </c>
    </row>
    <row r="831" ht="34.9" customHeight="1" spans="1:9">
      <c r="A831" s="766">
        <v>2129999</v>
      </c>
      <c r="B831" s="252" t="s">
        <v>755</v>
      </c>
      <c r="C831" s="735">
        <v>262</v>
      </c>
      <c r="D831" s="735">
        <v>5</v>
      </c>
      <c r="E831" s="509">
        <v>0</v>
      </c>
      <c r="F831" s="488">
        <f t="shared" si="48"/>
        <v>-1</v>
      </c>
      <c r="G831" s="488">
        <f t="shared" si="49"/>
        <v>0</v>
      </c>
      <c r="H831" s="765" t="str">
        <f t="shared" si="50"/>
        <v>是</v>
      </c>
      <c r="I831" s="768" t="str">
        <f t="shared" si="51"/>
        <v>项</v>
      </c>
    </row>
    <row r="832" ht="34.9" customHeight="1" spans="1:9">
      <c r="A832" s="764">
        <v>213</v>
      </c>
      <c r="B832" s="248" t="s">
        <v>104</v>
      </c>
      <c r="C832" s="361">
        <f>SUM(C833,C859,C884,C912,C923,C934,C940,C947,C954,C957)</f>
        <v>86823</v>
      </c>
      <c r="D832" s="361">
        <f>SUM(D833,D859,D884,D912,D923,D934,D940,D947,D954,D957)</f>
        <v>90544</v>
      </c>
      <c r="E832" s="361">
        <f>SUM(E833,E859,E884,E912,E923,E934,E940,E947,E954,E957)</f>
        <v>76809</v>
      </c>
      <c r="F832" s="486">
        <f t="shared" si="48"/>
        <v>-0.115338101655091</v>
      </c>
      <c r="G832" s="486">
        <f t="shared" si="49"/>
        <v>0.848305796077045</v>
      </c>
      <c r="H832" s="765" t="str">
        <f t="shared" si="50"/>
        <v>是</v>
      </c>
      <c r="I832" s="768" t="str">
        <f t="shared" si="51"/>
        <v>类</v>
      </c>
    </row>
    <row r="833" ht="34.9" customHeight="1" spans="1:9">
      <c r="A833" s="766">
        <v>21301</v>
      </c>
      <c r="B833" s="252" t="s">
        <v>756</v>
      </c>
      <c r="C833" s="730">
        <f>SUM(C834:C858)</f>
        <v>13252</v>
      </c>
      <c r="D833" s="730">
        <f>SUM(D834:D858)</f>
        <v>11936</v>
      </c>
      <c r="E833" s="730">
        <f>SUM(E834:E858)</f>
        <v>8206</v>
      </c>
      <c r="F833" s="488">
        <f t="shared" si="48"/>
        <v>-0.380772713552671</v>
      </c>
      <c r="G833" s="488">
        <f t="shared" si="49"/>
        <v>0.6875</v>
      </c>
      <c r="H833" s="765" t="str">
        <f t="shared" si="50"/>
        <v>是</v>
      </c>
      <c r="I833" s="768" t="str">
        <f t="shared" si="51"/>
        <v>款</v>
      </c>
    </row>
    <row r="834" ht="34.9" customHeight="1" spans="1:9">
      <c r="A834" s="766">
        <v>2130101</v>
      </c>
      <c r="B834" s="252" t="s">
        <v>145</v>
      </c>
      <c r="C834" s="735">
        <v>535</v>
      </c>
      <c r="D834" s="735">
        <v>288</v>
      </c>
      <c r="E834" s="509">
        <v>298</v>
      </c>
      <c r="F834" s="488">
        <f t="shared" si="48"/>
        <v>-0.442990654205607</v>
      </c>
      <c r="G834" s="488">
        <f t="shared" si="49"/>
        <v>1.03472222222222</v>
      </c>
      <c r="H834" s="765" t="str">
        <f t="shared" si="50"/>
        <v>是</v>
      </c>
      <c r="I834" s="768" t="str">
        <f t="shared" si="51"/>
        <v>项</v>
      </c>
    </row>
    <row r="835" ht="34.9" hidden="1" customHeight="1" spans="1:9">
      <c r="A835" s="766">
        <v>2130102</v>
      </c>
      <c r="B835" s="252" t="s">
        <v>146</v>
      </c>
      <c r="C835" s="735"/>
      <c r="D835" s="735">
        <v>0</v>
      </c>
      <c r="E835" s="509">
        <v>0</v>
      </c>
      <c r="F835" s="488" t="str">
        <f t="shared" si="48"/>
        <v/>
      </c>
      <c r="G835" s="488" t="str">
        <f t="shared" si="49"/>
        <v/>
      </c>
      <c r="H835" s="765" t="str">
        <f t="shared" si="50"/>
        <v>否</v>
      </c>
      <c r="I835" s="768" t="str">
        <f t="shared" si="51"/>
        <v>项</v>
      </c>
    </row>
    <row r="836" ht="34.9" hidden="1" customHeight="1" spans="1:9">
      <c r="A836" s="766">
        <v>2130103</v>
      </c>
      <c r="B836" s="252" t="s">
        <v>147</v>
      </c>
      <c r="C836" s="735"/>
      <c r="D836" s="735">
        <v>0</v>
      </c>
      <c r="E836" s="509">
        <v>0</v>
      </c>
      <c r="F836" s="488" t="str">
        <f t="shared" si="48"/>
        <v/>
      </c>
      <c r="G836" s="488" t="str">
        <f t="shared" si="49"/>
        <v/>
      </c>
      <c r="H836" s="765" t="str">
        <f t="shared" si="50"/>
        <v>否</v>
      </c>
      <c r="I836" s="768" t="str">
        <f t="shared" si="51"/>
        <v>项</v>
      </c>
    </row>
    <row r="837" ht="34.9" customHeight="1" spans="1:9">
      <c r="A837" s="766">
        <v>2130104</v>
      </c>
      <c r="B837" s="252" t="s">
        <v>154</v>
      </c>
      <c r="C837" s="735">
        <v>3858</v>
      </c>
      <c r="D837" s="735">
        <v>2600</v>
      </c>
      <c r="E837" s="509">
        <v>2800</v>
      </c>
      <c r="F837" s="488">
        <f t="shared" ref="F837:F900" si="52">IF(C837&lt;&gt;0,E837/C837-1,"")</f>
        <v>-0.274235355106273</v>
      </c>
      <c r="G837" s="488">
        <f t="shared" ref="G837:G900" si="53">IF(D837&lt;&gt;0,E837/D837,"")</f>
        <v>1.07692307692308</v>
      </c>
      <c r="H837" s="765" t="str">
        <f t="shared" ref="H837:H900" si="54">IF(LEN(A837)=3,"是",IF(B837&lt;&gt;"",IF(SUM(C837:E837)&lt;&gt;0,"是","否"),"是"))</f>
        <v>是</v>
      </c>
      <c r="I837" s="768" t="str">
        <f t="shared" ref="I837:I900" si="55">IF(LEN(A837)=3,"类",IF(LEN(A837)=5,"款","项"))</f>
        <v>项</v>
      </c>
    </row>
    <row r="838" ht="34.9" hidden="1" customHeight="1" spans="1:9">
      <c r="A838" s="766">
        <v>2130105</v>
      </c>
      <c r="B838" s="252" t="s">
        <v>757</v>
      </c>
      <c r="C838" s="735"/>
      <c r="D838" s="735">
        <v>0</v>
      </c>
      <c r="E838" s="509">
        <v>0</v>
      </c>
      <c r="F838" s="488" t="str">
        <f t="shared" si="52"/>
        <v/>
      </c>
      <c r="G838" s="488" t="str">
        <f t="shared" si="53"/>
        <v/>
      </c>
      <c r="H838" s="765" t="str">
        <f t="shared" si="54"/>
        <v>否</v>
      </c>
      <c r="I838" s="768" t="str">
        <f t="shared" si="55"/>
        <v>项</v>
      </c>
    </row>
    <row r="839" ht="34.9" customHeight="1" spans="1:9">
      <c r="A839" s="766">
        <v>2130106</v>
      </c>
      <c r="B839" s="252" t="s">
        <v>758</v>
      </c>
      <c r="C839" s="735">
        <v>838</v>
      </c>
      <c r="D839" s="735">
        <v>246</v>
      </c>
      <c r="E839" s="509">
        <v>169</v>
      </c>
      <c r="F839" s="488">
        <f t="shared" si="52"/>
        <v>-0.798329355608592</v>
      </c>
      <c r="G839" s="488">
        <f t="shared" si="53"/>
        <v>0.686991869918699</v>
      </c>
      <c r="H839" s="765" t="str">
        <f t="shared" si="54"/>
        <v>是</v>
      </c>
      <c r="I839" s="768" t="str">
        <f t="shared" si="55"/>
        <v>项</v>
      </c>
    </row>
    <row r="840" ht="34.9" customHeight="1" spans="1:9">
      <c r="A840" s="766">
        <v>2130108</v>
      </c>
      <c r="B840" s="252" t="s">
        <v>759</v>
      </c>
      <c r="C840" s="735">
        <v>325</v>
      </c>
      <c r="D840" s="735">
        <v>231</v>
      </c>
      <c r="E840" s="509">
        <v>158</v>
      </c>
      <c r="F840" s="488">
        <f t="shared" si="52"/>
        <v>-0.513846153846154</v>
      </c>
      <c r="G840" s="488">
        <f t="shared" si="53"/>
        <v>0.683982683982684</v>
      </c>
      <c r="H840" s="765" t="str">
        <f t="shared" si="54"/>
        <v>是</v>
      </c>
      <c r="I840" s="768" t="str">
        <f t="shared" si="55"/>
        <v>项</v>
      </c>
    </row>
    <row r="841" ht="34.9" customHeight="1" spans="1:9">
      <c r="A841" s="766">
        <v>2130109</v>
      </c>
      <c r="B841" s="252" t="s">
        <v>760</v>
      </c>
      <c r="C841" s="735">
        <v>33</v>
      </c>
      <c r="D841" s="735">
        <v>24</v>
      </c>
      <c r="E841" s="509">
        <v>24</v>
      </c>
      <c r="F841" s="488">
        <f t="shared" si="52"/>
        <v>-0.272727272727273</v>
      </c>
      <c r="G841" s="488">
        <f t="shared" si="53"/>
        <v>1</v>
      </c>
      <c r="H841" s="765" t="str">
        <f t="shared" si="54"/>
        <v>是</v>
      </c>
      <c r="I841" s="768" t="str">
        <f t="shared" si="55"/>
        <v>项</v>
      </c>
    </row>
    <row r="842" s="547" customFormat="1" ht="34.9" customHeight="1" spans="1:11">
      <c r="A842" s="766">
        <v>2130110</v>
      </c>
      <c r="B842" s="252" t="s">
        <v>761</v>
      </c>
      <c r="C842" s="735">
        <v>4</v>
      </c>
      <c r="D842" s="735">
        <v>0</v>
      </c>
      <c r="E842" s="509">
        <v>0</v>
      </c>
      <c r="F842" s="488">
        <f t="shared" si="52"/>
        <v>-1</v>
      </c>
      <c r="G842" s="488" t="str">
        <f t="shared" si="53"/>
        <v/>
      </c>
      <c r="H842" s="765" t="str">
        <f t="shared" si="54"/>
        <v>是</v>
      </c>
      <c r="I842" s="768" t="str">
        <f t="shared" si="55"/>
        <v>项</v>
      </c>
      <c r="J842" s="558"/>
      <c r="K842" s="558"/>
    </row>
    <row r="843" ht="34.9" customHeight="1" spans="1:9">
      <c r="A843" s="766">
        <v>2130111</v>
      </c>
      <c r="B843" s="252" t="s">
        <v>762</v>
      </c>
      <c r="C843" s="735">
        <v>4</v>
      </c>
      <c r="D843" s="735">
        <v>0</v>
      </c>
      <c r="E843" s="509">
        <v>6</v>
      </c>
      <c r="F843" s="488">
        <f t="shared" si="52"/>
        <v>0.5</v>
      </c>
      <c r="G843" s="488" t="str">
        <f t="shared" si="53"/>
        <v/>
      </c>
      <c r="H843" s="765" t="str">
        <f t="shared" si="54"/>
        <v>是</v>
      </c>
      <c r="I843" s="768" t="str">
        <f t="shared" si="55"/>
        <v>项</v>
      </c>
    </row>
    <row r="844" ht="34.9" hidden="1" customHeight="1" spans="1:9">
      <c r="A844" s="766">
        <v>2130112</v>
      </c>
      <c r="B844" s="252" t="s">
        <v>763</v>
      </c>
      <c r="C844" s="735">
        <v>0</v>
      </c>
      <c r="D844" s="735">
        <v>0</v>
      </c>
      <c r="E844" s="509">
        <v>0</v>
      </c>
      <c r="F844" s="488" t="str">
        <f t="shared" si="52"/>
        <v/>
      </c>
      <c r="G844" s="488" t="str">
        <f t="shared" si="53"/>
        <v/>
      </c>
      <c r="H844" s="765" t="str">
        <f t="shared" si="54"/>
        <v>否</v>
      </c>
      <c r="I844" s="768" t="str">
        <f t="shared" si="55"/>
        <v>项</v>
      </c>
    </row>
    <row r="845" ht="34.9" hidden="1" customHeight="1" spans="1:9">
      <c r="A845" s="766">
        <v>2130114</v>
      </c>
      <c r="B845" s="252" t="s">
        <v>764</v>
      </c>
      <c r="C845" s="735"/>
      <c r="D845" s="735">
        <v>0</v>
      </c>
      <c r="E845" s="509">
        <v>0</v>
      </c>
      <c r="F845" s="488" t="str">
        <f t="shared" si="52"/>
        <v/>
      </c>
      <c r="G845" s="488" t="str">
        <f t="shared" si="53"/>
        <v/>
      </c>
      <c r="H845" s="765" t="str">
        <f t="shared" si="54"/>
        <v>否</v>
      </c>
      <c r="I845" s="768" t="str">
        <f t="shared" si="55"/>
        <v>项</v>
      </c>
    </row>
    <row r="846" ht="34.9" customHeight="1" spans="1:9">
      <c r="A846" s="766">
        <v>2130119</v>
      </c>
      <c r="B846" s="252" t="s">
        <v>765</v>
      </c>
      <c r="C846" s="735"/>
      <c r="D846" s="735">
        <v>0</v>
      </c>
      <c r="E846" s="509">
        <v>108</v>
      </c>
      <c r="F846" s="488" t="str">
        <f t="shared" si="52"/>
        <v/>
      </c>
      <c r="G846" s="488" t="str">
        <f t="shared" si="53"/>
        <v/>
      </c>
      <c r="H846" s="765" t="str">
        <f t="shared" si="54"/>
        <v>是</v>
      </c>
      <c r="I846" s="768" t="str">
        <f t="shared" si="55"/>
        <v>项</v>
      </c>
    </row>
    <row r="847" ht="34.9" customHeight="1" spans="1:9">
      <c r="A847" s="766">
        <v>2130120</v>
      </c>
      <c r="B847" s="252" t="s">
        <v>766</v>
      </c>
      <c r="C847" s="735"/>
      <c r="D847" s="735">
        <v>0</v>
      </c>
      <c r="E847" s="509">
        <v>104</v>
      </c>
      <c r="F847" s="488" t="str">
        <f t="shared" si="52"/>
        <v/>
      </c>
      <c r="G847" s="488" t="str">
        <f t="shared" si="53"/>
        <v/>
      </c>
      <c r="H847" s="765" t="str">
        <f t="shared" si="54"/>
        <v>是</v>
      </c>
      <c r="I847" s="768" t="str">
        <f t="shared" si="55"/>
        <v>项</v>
      </c>
    </row>
    <row r="848" ht="34.9" hidden="1" customHeight="1" spans="1:9">
      <c r="A848" s="766">
        <v>2130121</v>
      </c>
      <c r="B848" s="252" t="s">
        <v>767</v>
      </c>
      <c r="C848" s="735">
        <v>0</v>
      </c>
      <c r="D848" s="735">
        <v>0</v>
      </c>
      <c r="E848" s="509">
        <v>0</v>
      </c>
      <c r="F848" s="488" t="str">
        <f t="shared" si="52"/>
        <v/>
      </c>
      <c r="G848" s="488" t="str">
        <f t="shared" si="53"/>
        <v/>
      </c>
      <c r="H848" s="765" t="str">
        <f t="shared" si="54"/>
        <v>否</v>
      </c>
      <c r="I848" s="768" t="str">
        <f t="shared" si="55"/>
        <v>项</v>
      </c>
    </row>
    <row r="849" ht="34.9" customHeight="1" spans="1:9">
      <c r="A849" s="766">
        <v>2130122</v>
      </c>
      <c r="B849" s="252" t="s">
        <v>768</v>
      </c>
      <c r="C849" s="735">
        <v>414</v>
      </c>
      <c r="D849" s="735">
        <v>2069</v>
      </c>
      <c r="E849" s="509">
        <v>1807</v>
      </c>
      <c r="F849" s="488">
        <f t="shared" si="52"/>
        <v>3.36473429951691</v>
      </c>
      <c r="G849" s="488">
        <f t="shared" si="53"/>
        <v>0.873368777187047</v>
      </c>
      <c r="H849" s="765" t="str">
        <f t="shared" si="54"/>
        <v>是</v>
      </c>
      <c r="I849" s="768" t="str">
        <f t="shared" si="55"/>
        <v>项</v>
      </c>
    </row>
    <row r="850" ht="34.9" customHeight="1" spans="1:9">
      <c r="A850" s="766">
        <v>2130124</v>
      </c>
      <c r="B850" s="252" t="s">
        <v>769</v>
      </c>
      <c r="C850" s="735">
        <v>65</v>
      </c>
      <c r="D850" s="735">
        <v>29</v>
      </c>
      <c r="E850" s="509">
        <v>45</v>
      </c>
      <c r="F850" s="488">
        <f t="shared" si="52"/>
        <v>-0.307692307692308</v>
      </c>
      <c r="G850" s="488">
        <f t="shared" si="53"/>
        <v>1.55172413793103</v>
      </c>
      <c r="H850" s="765" t="str">
        <f t="shared" si="54"/>
        <v>是</v>
      </c>
      <c r="I850" s="768" t="str">
        <f t="shared" si="55"/>
        <v>项</v>
      </c>
    </row>
    <row r="851" ht="34.9" customHeight="1" spans="1:9">
      <c r="A851" s="766">
        <v>2130125</v>
      </c>
      <c r="B851" s="252" t="s">
        <v>770</v>
      </c>
      <c r="C851" s="735">
        <v>557</v>
      </c>
      <c r="D851" s="735">
        <v>68</v>
      </c>
      <c r="E851" s="509">
        <v>67</v>
      </c>
      <c r="F851" s="488">
        <f t="shared" si="52"/>
        <v>-0.879712746858169</v>
      </c>
      <c r="G851" s="488">
        <f t="shared" si="53"/>
        <v>0.985294117647059</v>
      </c>
      <c r="H851" s="765" t="str">
        <f t="shared" si="54"/>
        <v>是</v>
      </c>
      <c r="I851" s="768" t="str">
        <f t="shared" si="55"/>
        <v>项</v>
      </c>
    </row>
    <row r="852" ht="34.9" customHeight="1" spans="1:9">
      <c r="A852" s="766">
        <v>2130126</v>
      </c>
      <c r="B852" s="252" t="s">
        <v>771</v>
      </c>
      <c r="C852" s="735">
        <v>1201</v>
      </c>
      <c r="D852" s="735">
        <v>2056</v>
      </c>
      <c r="E852" s="509">
        <v>1269</v>
      </c>
      <c r="F852" s="488">
        <f t="shared" si="52"/>
        <v>0.0566194837635303</v>
      </c>
      <c r="G852" s="488">
        <f t="shared" si="53"/>
        <v>0.617217898832685</v>
      </c>
      <c r="H852" s="765" t="str">
        <f t="shared" si="54"/>
        <v>是</v>
      </c>
      <c r="I852" s="768" t="str">
        <f t="shared" si="55"/>
        <v>项</v>
      </c>
    </row>
    <row r="853" ht="34.9" customHeight="1" spans="1:9">
      <c r="A853" s="766">
        <v>2130135</v>
      </c>
      <c r="B853" s="252" t="s">
        <v>772</v>
      </c>
      <c r="C853" s="735">
        <v>833</v>
      </c>
      <c r="D853" s="735">
        <v>1678</v>
      </c>
      <c r="E853" s="509">
        <v>940</v>
      </c>
      <c r="F853" s="488">
        <f t="shared" si="52"/>
        <v>0.128451380552221</v>
      </c>
      <c r="G853" s="488">
        <f t="shared" si="53"/>
        <v>0.560190703218117</v>
      </c>
      <c r="H853" s="765" t="str">
        <f t="shared" si="54"/>
        <v>是</v>
      </c>
      <c r="I853" s="768" t="str">
        <f t="shared" si="55"/>
        <v>项</v>
      </c>
    </row>
    <row r="854" ht="34.9" hidden="1" customHeight="1" spans="1:9">
      <c r="A854" s="766">
        <v>2130142</v>
      </c>
      <c r="B854" s="252" t="s">
        <v>773</v>
      </c>
      <c r="C854" s="735">
        <v>0</v>
      </c>
      <c r="D854" s="735">
        <v>0</v>
      </c>
      <c r="E854" s="509">
        <v>0</v>
      </c>
      <c r="F854" s="488" t="str">
        <f t="shared" si="52"/>
        <v/>
      </c>
      <c r="G854" s="488" t="str">
        <f t="shared" si="53"/>
        <v/>
      </c>
      <c r="H854" s="765" t="str">
        <f t="shared" si="54"/>
        <v>否</v>
      </c>
      <c r="I854" s="768" t="str">
        <f t="shared" si="55"/>
        <v>项</v>
      </c>
    </row>
    <row r="855" ht="34.9" customHeight="1" spans="1:9">
      <c r="A855" s="766">
        <v>2130148</v>
      </c>
      <c r="B855" s="252" t="s">
        <v>774</v>
      </c>
      <c r="C855" s="735">
        <v>110</v>
      </c>
      <c r="D855" s="735">
        <v>2</v>
      </c>
      <c r="E855" s="509">
        <v>0</v>
      </c>
      <c r="F855" s="488">
        <f t="shared" si="52"/>
        <v>-1</v>
      </c>
      <c r="G855" s="488">
        <f t="shared" si="53"/>
        <v>0</v>
      </c>
      <c r="H855" s="765" t="str">
        <f t="shared" si="54"/>
        <v>是</v>
      </c>
      <c r="I855" s="768" t="str">
        <f t="shared" si="55"/>
        <v>项</v>
      </c>
    </row>
    <row r="856" ht="34.9" hidden="1" customHeight="1" spans="1:9">
      <c r="A856" s="766">
        <v>2130152</v>
      </c>
      <c r="B856" s="252" t="s">
        <v>775</v>
      </c>
      <c r="C856" s="735">
        <v>0</v>
      </c>
      <c r="D856" s="735">
        <v>0</v>
      </c>
      <c r="E856" s="509">
        <v>0</v>
      </c>
      <c r="F856" s="488" t="str">
        <f t="shared" si="52"/>
        <v/>
      </c>
      <c r="G856" s="488" t="str">
        <f t="shared" si="53"/>
        <v/>
      </c>
      <c r="H856" s="765" t="str">
        <f t="shared" si="54"/>
        <v>否</v>
      </c>
      <c r="I856" s="768" t="str">
        <f t="shared" si="55"/>
        <v>项</v>
      </c>
    </row>
    <row r="857" ht="34.9" customHeight="1" spans="1:9">
      <c r="A857" s="766">
        <v>2130153</v>
      </c>
      <c r="B857" s="252" t="s">
        <v>776</v>
      </c>
      <c r="C857" s="735">
        <v>4379</v>
      </c>
      <c r="D857" s="735">
        <v>2561</v>
      </c>
      <c r="E857" s="509">
        <v>327</v>
      </c>
      <c r="F857" s="488">
        <f t="shared" si="52"/>
        <v>-0.925325416761818</v>
      </c>
      <c r="G857" s="488">
        <f t="shared" si="53"/>
        <v>0.127684498242874</v>
      </c>
      <c r="H857" s="765" t="str">
        <f t="shared" si="54"/>
        <v>是</v>
      </c>
      <c r="I857" s="768" t="str">
        <f t="shared" si="55"/>
        <v>项</v>
      </c>
    </row>
    <row r="858" ht="34.9" customHeight="1" spans="1:9">
      <c r="A858" s="766">
        <v>2130199</v>
      </c>
      <c r="B858" s="252" t="s">
        <v>777</v>
      </c>
      <c r="C858" s="735">
        <v>96</v>
      </c>
      <c r="D858" s="735">
        <v>84</v>
      </c>
      <c r="E858" s="509">
        <v>84</v>
      </c>
      <c r="F858" s="488">
        <f t="shared" si="52"/>
        <v>-0.125</v>
      </c>
      <c r="G858" s="488">
        <f t="shared" si="53"/>
        <v>1</v>
      </c>
      <c r="H858" s="765" t="str">
        <f t="shared" si="54"/>
        <v>是</v>
      </c>
      <c r="I858" s="768" t="str">
        <f t="shared" si="55"/>
        <v>项</v>
      </c>
    </row>
    <row r="859" ht="34.9" customHeight="1" spans="1:9">
      <c r="A859" s="766">
        <v>21302</v>
      </c>
      <c r="B859" s="252" t="s">
        <v>778</v>
      </c>
      <c r="C859" s="730">
        <f>SUM(C860:C883)</f>
        <v>8545</v>
      </c>
      <c r="D859" s="730">
        <f>SUM(D860:D883)</f>
        <v>5184</v>
      </c>
      <c r="E859" s="730">
        <f>SUM(E860:E883)</f>
        <v>7060</v>
      </c>
      <c r="F859" s="488">
        <f t="shared" si="52"/>
        <v>-0.173785839672323</v>
      </c>
      <c r="G859" s="488">
        <f t="shared" si="53"/>
        <v>1.36188271604938</v>
      </c>
      <c r="H859" s="765" t="str">
        <f t="shared" si="54"/>
        <v>是</v>
      </c>
      <c r="I859" s="768" t="str">
        <f t="shared" si="55"/>
        <v>款</v>
      </c>
    </row>
    <row r="860" ht="34.9" customHeight="1" spans="1:9">
      <c r="A860" s="766">
        <v>2130201</v>
      </c>
      <c r="B860" s="252" t="s">
        <v>145</v>
      </c>
      <c r="C860" s="735">
        <v>334</v>
      </c>
      <c r="D860" s="735">
        <v>231</v>
      </c>
      <c r="E860" s="509">
        <v>255</v>
      </c>
      <c r="F860" s="488">
        <f t="shared" si="52"/>
        <v>-0.236526946107784</v>
      </c>
      <c r="G860" s="488">
        <f t="shared" si="53"/>
        <v>1.1038961038961</v>
      </c>
      <c r="H860" s="765" t="str">
        <f t="shared" si="54"/>
        <v>是</v>
      </c>
      <c r="I860" s="768" t="str">
        <f t="shared" si="55"/>
        <v>项</v>
      </c>
    </row>
    <row r="861" ht="34.9" hidden="1" customHeight="1" spans="1:9">
      <c r="A861" s="766">
        <v>2130202</v>
      </c>
      <c r="B861" s="252" t="s">
        <v>146</v>
      </c>
      <c r="C861" s="735"/>
      <c r="D861" s="735">
        <v>0</v>
      </c>
      <c r="E861" s="509">
        <v>0</v>
      </c>
      <c r="F861" s="488" t="str">
        <f t="shared" si="52"/>
        <v/>
      </c>
      <c r="G861" s="488" t="str">
        <f t="shared" si="53"/>
        <v/>
      </c>
      <c r="H861" s="765" t="str">
        <f t="shared" si="54"/>
        <v>否</v>
      </c>
      <c r="I861" s="768" t="str">
        <f t="shared" si="55"/>
        <v>项</v>
      </c>
    </row>
    <row r="862" ht="34.9" hidden="1" customHeight="1" spans="1:9">
      <c r="A862" s="766">
        <v>2130203</v>
      </c>
      <c r="B862" s="252" t="s">
        <v>147</v>
      </c>
      <c r="C862" s="735"/>
      <c r="D862" s="735">
        <v>0</v>
      </c>
      <c r="E862" s="509">
        <v>0</v>
      </c>
      <c r="F862" s="488" t="str">
        <f t="shared" si="52"/>
        <v/>
      </c>
      <c r="G862" s="488" t="str">
        <f t="shared" si="53"/>
        <v/>
      </c>
      <c r="H862" s="765" t="str">
        <f t="shared" si="54"/>
        <v>否</v>
      </c>
      <c r="I862" s="768" t="str">
        <f t="shared" si="55"/>
        <v>项</v>
      </c>
    </row>
    <row r="863" ht="34.9" customHeight="1" spans="1:9">
      <c r="A863" s="766">
        <v>2130204</v>
      </c>
      <c r="B863" s="252" t="s">
        <v>779</v>
      </c>
      <c r="C863" s="735">
        <v>2563</v>
      </c>
      <c r="D863" s="735">
        <v>1721</v>
      </c>
      <c r="E863" s="509">
        <v>1839</v>
      </c>
      <c r="F863" s="488">
        <f t="shared" si="52"/>
        <v>-0.282481467030823</v>
      </c>
      <c r="G863" s="488">
        <f t="shared" si="53"/>
        <v>1.068564787914</v>
      </c>
      <c r="H863" s="765" t="str">
        <f t="shared" si="54"/>
        <v>是</v>
      </c>
      <c r="I863" s="768" t="str">
        <f t="shared" si="55"/>
        <v>项</v>
      </c>
    </row>
    <row r="864" ht="34.9" customHeight="1" spans="1:9">
      <c r="A864" s="766">
        <v>2130205</v>
      </c>
      <c r="B864" s="252" t="s">
        <v>780</v>
      </c>
      <c r="C864" s="735">
        <v>565</v>
      </c>
      <c r="D864" s="735">
        <v>620</v>
      </c>
      <c r="E864" s="509">
        <v>481</v>
      </c>
      <c r="F864" s="488">
        <f t="shared" si="52"/>
        <v>-0.148672566371681</v>
      </c>
      <c r="G864" s="488">
        <f t="shared" si="53"/>
        <v>0.775806451612903</v>
      </c>
      <c r="H864" s="765" t="str">
        <f t="shared" si="54"/>
        <v>是</v>
      </c>
      <c r="I864" s="768" t="str">
        <f t="shared" si="55"/>
        <v>项</v>
      </c>
    </row>
    <row r="865" ht="34.9" customHeight="1" spans="1:9">
      <c r="A865" s="766">
        <v>2130206</v>
      </c>
      <c r="B865" s="252" t="s">
        <v>781</v>
      </c>
      <c r="C865" s="735">
        <v>45</v>
      </c>
      <c r="D865" s="735">
        <v>86</v>
      </c>
      <c r="E865" s="509">
        <v>88</v>
      </c>
      <c r="F865" s="488">
        <f t="shared" si="52"/>
        <v>0.955555555555555</v>
      </c>
      <c r="G865" s="488">
        <f t="shared" si="53"/>
        <v>1.02325581395349</v>
      </c>
      <c r="H865" s="765" t="str">
        <f t="shared" si="54"/>
        <v>是</v>
      </c>
      <c r="I865" s="768" t="str">
        <f t="shared" si="55"/>
        <v>项</v>
      </c>
    </row>
    <row r="866" ht="34.9" customHeight="1" spans="1:9">
      <c r="A866" s="766">
        <v>2130207</v>
      </c>
      <c r="B866" s="252" t="s">
        <v>782</v>
      </c>
      <c r="C866" s="735">
        <v>84</v>
      </c>
      <c r="D866" s="735">
        <v>181</v>
      </c>
      <c r="E866" s="509">
        <v>133</v>
      </c>
      <c r="F866" s="488">
        <f t="shared" si="52"/>
        <v>0.583333333333333</v>
      </c>
      <c r="G866" s="488">
        <f t="shared" si="53"/>
        <v>0.734806629834254</v>
      </c>
      <c r="H866" s="765" t="str">
        <f t="shared" si="54"/>
        <v>是</v>
      </c>
      <c r="I866" s="768" t="str">
        <f t="shared" si="55"/>
        <v>项</v>
      </c>
    </row>
    <row r="867" s="547" customFormat="1" ht="34.9" customHeight="1" spans="1:11">
      <c r="A867" s="766">
        <v>2130209</v>
      </c>
      <c r="B867" s="252" t="s">
        <v>783</v>
      </c>
      <c r="C867" s="735">
        <v>1831</v>
      </c>
      <c r="D867" s="735">
        <v>2068</v>
      </c>
      <c r="E867" s="509">
        <v>1000</v>
      </c>
      <c r="F867" s="488">
        <f t="shared" si="52"/>
        <v>-0.453850354997269</v>
      </c>
      <c r="G867" s="488">
        <f t="shared" si="53"/>
        <v>0.483558994197292</v>
      </c>
      <c r="H867" s="765" t="str">
        <f t="shared" si="54"/>
        <v>是</v>
      </c>
      <c r="I867" s="768" t="str">
        <f t="shared" si="55"/>
        <v>项</v>
      </c>
      <c r="J867" s="558"/>
      <c r="K867" s="558"/>
    </row>
    <row r="868" ht="34.9" hidden="1" customHeight="1" spans="1:9">
      <c r="A868" s="766">
        <v>2130210</v>
      </c>
      <c r="B868" s="252" t="s">
        <v>784</v>
      </c>
      <c r="C868" s="735"/>
      <c r="D868" s="735"/>
      <c r="E868" s="509"/>
      <c r="F868" s="488" t="str">
        <f t="shared" si="52"/>
        <v/>
      </c>
      <c r="G868" s="488" t="str">
        <f t="shared" si="53"/>
        <v/>
      </c>
      <c r="H868" s="765" t="str">
        <f t="shared" si="54"/>
        <v>否</v>
      </c>
      <c r="I868" s="768" t="str">
        <f t="shared" si="55"/>
        <v>项</v>
      </c>
    </row>
    <row r="869" ht="34.9" customHeight="1" spans="1:9">
      <c r="A869" s="766">
        <v>2130211</v>
      </c>
      <c r="B869" s="252" t="s">
        <v>785</v>
      </c>
      <c r="C869" s="735">
        <v>1</v>
      </c>
      <c r="D869" s="735">
        <v>2</v>
      </c>
      <c r="E869" s="509">
        <v>2</v>
      </c>
      <c r="F869" s="488">
        <f t="shared" si="52"/>
        <v>1</v>
      </c>
      <c r="G869" s="488">
        <f t="shared" si="53"/>
        <v>1</v>
      </c>
      <c r="H869" s="765" t="str">
        <f t="shared" si="54"/>
        <v>是</v>
      </c>
      <c r="I869" s="768" t="str">
        <f t="shared" si="55"/>
        <v>项</v>
      </c>
    </row>
    <row r="870" ht="34.9" hidden="1" customHeight="1" spans="1:9">
      <c r="A870" s="766">
        <v>2130212</v>
      </c>
      <c r="B870" s="252" t="s">
        <v>786</v>
      </c>
      <c r="C870" s="735"/>
      <c r="D870" s="735">
        <v>0</v>
      </c>
      <c r="E870" s="509">
        <v>0</v>
      </c>
      <c r="F870" s="488" t="str">
        <f t="shared" si="52"/>
        <v/>
      </c>
      <c r="G870" s="488" t="str">
        <f t="shared" si="53"/>
        <v/>
      </c>
      <c r="H870" s="765" t="str">
        <f t="shared" si="54"/>
        <v>否</v>
      </c>
      <c r="I870" s="768" t="str">
        <f t="shared" si="55"/>
        <v>项</v>
      </c>
    </row>
    <row r="871" ht="34.9" customHeight="1" spans="1:9">
      <c r="A871" s="766">
        <v>2130213</v>
      </c>
      <c r="B871" s="252" t="s">
        <v>787</v>
      </c>
      <c r="C871" s="735">
        <v>0</v>
      </c>
      <c r="D871" s="735">
        <v>20</v>
      </c>
      <c r="E871" s="509">
        <v>10</v>
      </c>
      <c r="F871" s="488" t="str">
        <f t="shared" si="52"/>
        <v/>
      </c>
      <c r="G871" s="488">
        <f t="shared" si="53"/>
        <v>0.5</v>
      </c>
      <c r="H871" s="765" t="str">
        <f t="shared" si="54"/>
        <v>是</v>
      </c>
      <c r="I871" s="768" t="str">
        <f t="shared" si="55"/>
        <v>项</v>
      </c>
    </row>
    <row r="872" ht="34.9" hidden="1" customHeight="1" spans="1:9">
      <c r="A872" s="766">
        <v>2130217</v>
      </c>
      <c r="B872" s="252" t="s">
        <v>788</v>
      </c>
      <c r="C872" s="735"/>
      <c r="D872" s="735">
        <v>0</v>
      </c>
      <c r="E872" s="509">
        <v>0</v>
      </c>
      <c r="F872" s="488" t="str">
        <f t="shared" si="52"/>
        <v/>
      </c>
      <c r="G872" s="488" t="str">
        <f t="shared" si="53"/>
        <v/>
      </c>
      <c r="H872" s="765" t="str">
        <f t="shared" si="54"/>
        <v>否</v>
      </c>
      <c r="I872" s="768" t="str">
        <f t="shared" si="55"/>
        <v>项</v>
      </c>
    </row>
    <row r="873" ht="34.9" hidden="1" customHeight="1" spans="1:9">
      <c r="A873" s="766">
        <v>2130220</v>
      </c>
      <c r="B873" s="252" t="s">
        <v>789</v>
      </c>
      <c r="C873" s="735"/>
      <c r="D873" s="735">
        <v>0</v>
      </c>
      <c r="E873" s="509">
        <v>0</v>
      </c>
      <c r="F873" s="488" t="str">
        <f t="shared" si="52"/>
        <v/>
      </c>
      <c r="G873" s="488" t="str">
        <f t="shared" si="53"/>
        <v/>
      </c>
      <c r="H873" s="765" t="str">
        <f t="shared" si="54"/>
        <v>否</v>
      </c>
      <c r="I873" s="768" t="str">
        <f t="shared" si="55"/>
        <v>项</v>
      </c>
    </row>
    <row r="874" ht="34.9" customHeight="1" spans="1:9">
      <c r="A874" s="766">
        <v>2130221</v>
      </c>
      <c r="B874" s="252" t="s">
        <v>790</v>
      </c>
      <c r="C874" s="735">
        <v>6</v>
      </c>
      <c r="D874" s="735">
        <v>120</v>
      </c>
      <c r="E874" s="509">
        <v>120</v>
      </c>
      <c r="F874" s="488">
        <f t="shared" si="52"/>
        <v>19</v>
      </c>
      <c r="G874" s="488">
        <f t="shared" si="53"/>
        <v>1</v>
      </c>
      <c r="H874" s="765" t="str">
        <f t="shared" si="54"/>
        <v>是</v>
      </c>
      <c r="I874" s="768" t="str">
        <f t="shared" si="55"/>
        <v>项</v>
      </c>
    </row>
    <row r="875" ht="34.9" hidden="1" customHeight="1" spans="1:9">
      <c r="A875" s="766">
        <v>2130223</v>
      </c>
      <c r="B875" s="252" t="s">
        <v>791</v>
      </c>
      <c r="C875" s="735"/>
      <c r="D875" s="735">
        <v>0</v>
      </c>
      <c r="E875" s="509">
        <v>0</v>
      </c>
      <c r="F875" s="488" t="str">
        <f t="shared" si="52"/>
        <v/>
      </c>
      <c r="G875" s="488" t="str">
        <f t="shared" si="53"/>
        <v/>
      </c>
      <c r="H875" s="765" t="str">
        <f t="shared" si="54"/>
        <v>否</v>
      </c>
      <c r="I875" s="768" t="str">
        <f t="shared" si="55"/>
        <v>项</v>
      </c>
    </row>
    <row r="876" ht="34.9" hidden="1" customHeight="1" spans="1:9">
      <c r="A876" s="766">
        <v>2130226</v>
      </c>
      <c r="B876" s="252" t="s">
        <v>792</v>
      </c>
      <c r="C876" s="735"/>
      <c r="D876" s="735">
        <v>0</v>
      </c>
      <c r="E876" s="509">
        <v>0</v>
      </c>
      <c r="F876" s="488" t="str">
        <f t="shared" si="52"/>
        <v/>
      </c>
      <c r="G876" s="488" t="str">
        <f t="shared" si="53"/>
        <v/>
      </c>
      <c r="H876" s="765" t="str">
        <f t="shared" si="54"/>
        <v>否</v>
      </c>
      <c r="I876" s="768" t="str">
        <f t="shared" si="55"/>
        <v>项</v>
      </c>
    </row>
    <row r="877" ht="34.9" hidden="1" customHeight="1" spans="1:9">
      <c r="A877" s="766">
        <v>2130227</v>
      </c>
      <c r="B877" s="252" t="s">
        <v>793</v>
      </c>
      <c r="C877" s="735"/>
      <c r="D877" s="735">
        <v>0</v>
      </c>
      <c r="E877" s="509">
        <v>0</v>
      </c>
      <c r="F877" s="488" t="str">
        <f t="shared" si="52"/>
        <v/>
      </c>
      <c r="G877" s="488" t="str">
        <f t="shared" si="53"/>
        <v/>
      </c>
      <c r="H877" s="765" t="str">
        <f t="shared" si="54"/>
        <v>否</v>
      </c>
      <c r="I877" s="768" t="str">
        <f t="shared" si="55"/>
        <v>项</v>
      </c>
    </row>
    <row r="878" ht="34.9" hidden="1" customHeight="1" spans="1:9">
      <c r="A878" s="766">
        <v>2130232</v>
      </c>
      <c r="B878" s="252" t="s">
        <v>794</v>
      </c>
      <c r="C878" s="735">
        <v>0</v>
      </c>
      <c r="D878" s="735"/>
      <c r="E878" s="509"/>
      <c r="F878" s="488" t="str">
        <f t="shared" si="52"/>
        <v/>
      </c>
      <c r="G878" s="488" t="str">
        <f t="shared" si="53"/>
        <v/>
      </c>
      <c r="H878" s="765" t="str">
        <f t="shared" si="54"/>
        <v>否</v>
      </c>
      <c r="I878" s="768" t="str">
        <f t="shared" si="55"/>
        <v>项</v>
      </c>
    </row>
    <row r="879" ht="34.9" customHeight="1" spans="1:9">
      <c r="A879" s="766">
        <v>2130234</v>
      </c>
      <c r="B879" s="252" t="s">
        <v>795</v>
      </c>
      <c r="C879" s="735">
        <v>119</v>
      </c>
      <c r="D879" s="735">
        <v>67</v>
      </c>
      <c r="E879" s="509">
        <v>68</v>
      </c>
      <c r="F879" s="488">
        <f t="shared" si="52"/>
        <v>-0.428571428571429</v>
      </c>
      <c r="G879" s="488">
        <f t="shared" si="53"/>
        <v>1.01492537313433</v>
      </c>
      <c r="H879" s="765" t="str">
        <f t="shared" si="54"/>
        <v>是</v>
      </c>
      <c r="I879" s="768" t="str">
        <f t="shared" si="55"/>
        <v>项</v>
      </c>
    </row>
    <row r="880" ht="34.9" hidden="1" customHeight="1" spans="1:9">
      <c r="A880" s="766">
        <v>2130235</v>
      </c>
      <c r="B880" s="252" t="s">
        <v>796</v>
      </c>
      <c r="C880" s="735"/>
      <c r="D880" s="735"/>
      <c r="E880" s="509"/>
      <c r="F880" s="488" t="str">
        <f t="shared" si="52"/>
        <v/>
      </c>
      <c r="G880" s="488" t="str">
        <f t="shared" si="53"/>
        <v/>
      </c>
      <c r="H880" s="765" t="str">
        <f t="shared" si="54"/>
        <v>否</v>
      </c>
      <c r="I880" s="768" t="str">
        <f t="shared" si="55"/>
        <v>项</v>
      </c>
    </row>
    <row r="881" ht="34.9" hidden="1" customHeight="1" spans="1:9">
      <c r="A881" s="766">
        <v>2130236</v>
      </c>
      <c r="B881" s="252" t="s">
        <v>797</v>
      </c>
      <c r="C881" s="735"/>
      <c r="D881" s="735">
        <v>0</v>
      </c>
      <c r="E881" s="509">
        <v>0</v>
      </c>
      <c r="F881" s="488" t="str">
        <f t="shared" si="52"/>
        <v/>
      </c>
      <c r="G881" s="488" t="str">
        <f t="shared" si="53"/>
        <v/>
      </c>
      <c r="H881" s="765" t="str">
        <f t="shared" si="54"/>
        <v>否</v>
      </c>
      <c r="I881" s="768" t="str">
        <f t="shared" si="55"/>
        <v>项</v>
      </c>
    </row>
    <row r="882" ht="34.9" hidden="1" customHeight="1" spans="1:9">
      <c r="A882" s="766">
        <v>2130237</v>
      </c>
      <c r="B882" s="252" t="s">
        <v>763</v>
      </c>
      <c r="C882" s="735"/>
      <c r="D882" s="735">
        <v>0</v>
      </c>
      <c r="E882" s="509">
        <v>0</v>
      </c>
      <c r="F882" s="488" t="str">
        <f t="shared" si="52"/>
        <v/>
      </c>
      <c r="G882" s="488" t="str">
        <f t="shared" si="53"/>
        <v/>
      </c>
      <c r="H882" s="765" t="str">
        <f t="shared" si="54"/>
        <v>否</v>
      </c>
      <c r="I882" s="768" t="str">
        <f t="shared" si="55"/>
        <v>项</v>
      </c>
    </row>
    <row r="883" ht="34.9" customHeight="1" spans="1:9">
      <c r="A883" s="766">
        <v>2130299</v>
      </c>
      <c r="B883" s="252" t="s">
        <v>798</v>
      </c>
      <c r="C883" s="735">
        <v>2997</v>
      </c>
      <c r="D883" s="735">
        <v>68</v>
      </c>
      <c r="E883" s="509">
        <v>3064</v>
      </c>
      <c r="F883" s="488">
        <f t="shared" si="52"/>
        <v>0.0223556890223557</v>
      </c>
      <c r="G883" s="488">
        <f t="shared" si="53"/>
        <v>45.0588235294118</v>
      </c>
      <c r="H883" s="765" t="str">
        <f t="shared" si="54"/>
        <v>是</v>
      </c>
      <c r="I883" s="768" t="str">
        <f t="shared" si="55"/>
        <v>项</v>
      </c>
    </row>
    <row r="884" s="547" customFormat="1" ht="34.9" customHeight="1" spans="1:11">
      <c r="A884" s="766">
        <v>21303</v>
      </c>
      <c r="B884" s="252" t="s">
        <v>799</v>
      </c>
      <c r="C884" s="730">
        <f>SUM(C885:C911)</f>
        <v>5560</v>
      </c>
      <c r="D884" s="730">
        <f>SUM(D885:D911)</f>
        <v>18195</v>
      </c>
      <c r="E884" s="730">
        <f>SUM(E885:E911)</f>
        <v>5194</v>
      </c>
      <c r="F884" s="488">
        <f t="shared" si="52"/>
        <v>-0.0658273381294964</v>
      </c>
      <c r="G884" s="488">
        <f t="shared" si="53"/>
        <v>0.28546303929651</v>
      </c>
      <c r="H884" s="765" t="str">
        <f t="shared" si="54"/>
        <v>是</v>
      </c>
      <c r="I884" s="768" t="str">
        <f t="shared" si="55"/>
        <v>款</v>
      </c>
      <c r="J884" s="558"/>
      <c r="K884" s="558"/>
    </row>
    <row r="885" ht="34.9" customHeight="1" spans="1:9">
      <c r="A885" s="766">
        <v>2130301</v>
      </c>
      <c r="B885" s="252" t="s">
        <v>145</v>
      </c>
      <c r="C885" s="735">
        <v>423</v>
      </c>
      <c r="D885" s="735">
        <v>255</v>
      </c>
      <c r="E885" s="509">
        <v>240</v>
      </c>
      <c r="F885" s="488">
        <f t="shared" si="52"/>
        <v>-0.432624113475177</v>
      </c>
      <c r="G885" s="488">
        <f t="shared" si="53"/>
        <v>0.941176470588235</v>
      </c>
      <c r="H885" s="765" t="str">
        <f t="shared" si="54"/>
        <v>是</v>
      </c>
      <c r="I885" s="768" t="str">
        <f t="shared" si="55"/>
        <v>项</v>
      </c>
    </row>
    <row r="886" ht="34.9" hidden="1" customHeight="1" spans="1:9">
      <c r="A886" s="766">
        <v>2130302</v>
      </c>
      <c r="B886" s="252" t="s">
        <v>146</v>
      </c>
      <c r="C886" s="735"/>
      <c r="D886" s="735">
        <v>0</v>
      </c>
      <c r="E886" s="509">
        <v>0</v>
      </c>
      <c r="F886" s="488" t="str">
        <f t="shared" si="52"/>
        <v/>
      </c>
      <c r="G886" s="488" t="str">
        <f t="shared" si="53"/>
        <v/>
      </c>
      <c r="H886" s="765" t="str">
        <f t="shared" si="54"/>
        <v>否</v>
      </c>
      <c r="I886" s="768" t="str">
        <f t="shared" si="55"/>
        <v>项</v>
      </c>
    </row>
    <row r="887" ht="34.9" hidden="1" customHeight="1" spans="1:9">
      <c r="A887" s="766">
        <v>2130303</v>
      </c>
      <c r="B887" s="252" t="s">
        <v>147</v>
      </c>
      <c r="C887" s="735"/>
      <c r="D887" s="735">
        <v>0</v>
      </c>
      <c r="E887" s="509">
        <v>0</v>
      </c>
      <c r="F887" s="488" t="str">
        <f t="shared" si="52"/>
        <v/>
      </c>
      <c r="G887" s="488" t="str">
        <f t="shared" si="53"/>
        <v/>
      </c>
      <c r="H887" s="765" t="str">
        <f t="shared" si="54"/>
        <v>否</v>
      </c>
      <c r="I887" s="768" t="str">
        <f t="shared" si="55"/>
        <v>项</v>
      </c>
    </row>
    <row r="888" ht="34.9" customHeight="1" spans="1:9">
      <c r="A888" s="766">
        <v>2130304</v>
      </c>
      <c r="B888" s="252" t="s">
        <v>800</v>
      </c>
      <c r="C888" s="735">
        <v>2151</v>
      </c>
      <c r="D888" s="735">
        <v>1381</v>
      </c>
      <c r="E888" s="509">
        <v>1502</v>
      </c>
      <c r="F888" s="488">
        <f t="shared" si="52"/>
        <v>-0.301720130172013</v>
      </c>
      <c r="G888" s="488">
        <f t="shared" si="53"/>
        <v>1.08761766835626</v>
      </c>
      <c r="H888" s="765" t="str">
        <f t="shared" si="54"/>
        <v>是</v>
      </c>
      <c r="I888" s="768" t="str">
        <f t="shared" si="55"/>
        <v>项</v>
      </c>
    </row>
    <row r="889" ht="34.9" customHeight="1" spans="1:9">
      <c r="A889" s="766">
        <v>2130305</v>
      </c>
      <c r="B889" s="252" t="s">
        <v>801</v>
      </c>
      <c r="C889" s="735">
        <v>1410</v>
      </c>
      <c r="D889" s="735">
        <v>6686</v>
      </c>
      <c r="E889" s="509">
        <v>1947</v>
      </c>
      <c r="F889" s="488">
        <f t="shared" si="52"/>
        <v>0.380851063829787</v>
      </c>
      <c r="G889" s="488">
        <f t="shared" si="53"/>
        <v>0.291205504038289</v>
      </c>
      <c r="H889" s="765" t="str">
        <f t="shared" si="54"/>
        <v>是</v>
      </c>
      <c r="I889" s="768" t="str">
        <f t="shared" si="55"/>
        <v>项</v>
      </c>
    </row>
    <row r="890" ht="34.9" customHeight="1" spans="1:9">
      <c r="A890" s="766">
        <v>2130306</v>
      </c>
      <c r="B890" s="252" t="s">
        <v>802</v>
      </c>
      <c r="C890" s="735">
        <v>56</v>
      </c>
      <c r="D890" s="735">
        <v>2</v>
      </c>
      <c r="E890" s="509">
        <v>11</v>
      </c>
      <c r="F890" s="488">
        <f t="shared" si="52"/>
        <v>-0.803571428571429</v>
      </c>
      <c r="G890" s="488">
        <f t="shared" si="53"/>
        <v>5.5</v>
      </c>
      <c r="H890" s="765" t="str">
        <f t="shared" si="54"/>
        <v>是</v>
      </c>
      <c r="I890" s="768" t="str">
        <f t="shared" si="55"/>
        <v>项</v>
      </c>
    </row>
    <row r="891" ht="34.9" customHeight="1" spans="1:9">
      <c r="A891" s="766">
        <v>2130307</v>
      </c>
      <c r="B891" s="252" t="s">
        <v>803</v>
      </c>
      <c r="C891" s="735">
        <v>4</v>
      </c>
      <c r="D891" s="735">
        <v>8603</v>
      </c>
      <c r="E891" s="509">
        <v>0</v>
      </c>
      <c r="F891" s="488">
        <f t="shared" si="52"/>
        <v>-1</v>
      </c>
      <c r="G891" s="488">
        <f t="shared" si="53"/>
        <v>0</v>
      </c>
      <c r="H891" s="765" t="str">
        <f t="shared" si="54"/>
        <v>是</v>
      </c>
      <c r="I891" s="768" t="str">
        <f t="shared" si="55"/>
        <v>项</v>
      </c>
    </row>
    <row r="892" ht="34.9" hidden="1" customHeight="1" spans="1:9">
      <c r="A892" s="766">
        <v>2130308</v>
      </c>
      <c r="B892" s="252" t="s">
        <v>804</v>
      </c>
      <c r="C892" s="735"/>
      <c r="D892" s="735">
        <v>0</v>
      </c>
      <c r="E892" s="509">
        <v>0</v>
      </c>
      <c r="F892" s="488" t="str">
        <f t="shared" si="52"/>
        <v/>
      </c>
      <c r="G892" s="488" t="str">
        <f t="shared" si="53"/>
        <v/>
      </c>
      <c r="H892" s="765" t="str">
        <f t="shared" si="54"/>
        <v>否</v>
      </c>
      <c r="I892" s="768" t="str">
        <f t="shared" si="55"/>
        <v>项</v>
      </c>
    </row>
    <row r="893" ht="34.9" customHeight="1" spans="1:9">
      <c r="A893" s="766">
        <v>2130309</v>
      </c>
      <c r="B893" s="252" t="s">
        <v>805</v>
      </c>
      <c r="C893" s="735">
        <v>76</v>
      </c>
      <c r="D893" s="735">
        <v>60</v>
      </c>
      <c r="E893" s="509">
        <v>36</v>
      </c>
      <c r="F893" s="488">
        <f t="shared" si="52"/>
        <v>-0.526315789473684</v>
      </c>
      <c r="G893" s="488">
        <f t="shared" si="53"/>
        <v>0.6</v>
      </c>
      <c r="H893" s="765" t="str">
        <f t="shared" si="54"/>
        <v>是</v>
      </c>
      <c r="I893" s="768" t="str">
        <f t="shared" si="55"/>
        <v>项</v>
      </c>
    </row>
    <row r="894" ht="34.9" customHeight="1" spans="1:9">
      <c r="A894" s="766">
        <v>2130310</v>
      </c>
      <c r="B894" s="252" t="s">
        <v>806</v>
      </c>
      <c r="C894" s="735">
        <v>535</v>
      </c>
      <c r="D894" s="735">
        <v>114</v>
      </c>
      <c r="E894" s="509">
        <v>1028</v>
      </c>
      <c r="F894" s="488">
        <f t="shared" si="52"/>
        <v>0.921495327102804</v>
      </c>
      <c r="G894" s="488">
        <f t="shared" si="53"/>
        <v>9.01754385964912</v>
      </c>
      <c r="H894" s="765" t="str">
        <f t="shared" si="54"/>
        <v>是</v>
      </c>
      <c r="I894" s="768" t="str">
        <f t="shared" si="55"/>
        <v>项</v>
      </c>
    </row>
    <row r="895" s="547" customFormat="1" ht="34.9" customHeight="1" spans="1:11">
      <c r="A895" s="766">
        <v>2130311</v>
      </c>
      <c r="B895" s="252" t="s">
        <v>807</v>
      </c>
      <c r="C895" s="735">
        <v>89</v>
      </c>
      <c r="D895" s="735">
        <v>62</v>
      </c>
      <c r="E895" s="509">
        <v>52</v>
      </c>
      <c r="F895" s="488">
        <f t="shared" si="52"/>
        <v>-0.415730337078652</v>
      </c>
      <c r="G895" s="488">
        <f t="shared" si="53"/>
        <v>0.838709677419355</v>
      </c>
      <c r="H895" s="765" t="str">
        <f t="shared" si="54"/>
        <v>是</v>
      </c>
      <c r="I895" s="768" t="str">
        <f t="shared" si="55"/>
        <v>项</v>
      </c>
      <c r="J895" s="558"/>
      <c r="K895" s="558"/>
    </row>
    <row r="896" ht="34.9" hidden="1" customHeight="1" spans="1:9">
      <c r="A896" s="766">
        <v>2130312</v>
      </c>
      <c r="B896" s="252" t="s">
        <v>808</v>
      </c>
      <c r="C896" s="735">
        <v>0</v>
      </c>
      <c r="D896" s="735">
        <v>0</v>
      </c>
      <c r="E896" s="509">
        <v>0</v>
      </c>
      <c r="F896" s="488" t="str">
        <f t="shared" si="52"/>
        <v/>
      </c>
      <c r="G896" s="488" t="str">
        <f t="shared" si="53"/>
        <v/>
      </c>
      <c r="H896" s="765" t="str">
        <f t="shared" si="54"/>
        <v>否</v>
      </c>
      <c r="I896" s="768" t="str">
        <f t="shared" si="55"/>
        <v>项</v>
      </c>
    </row>
    <row r="897" ht="34.9" hidden="1" customHeight="1" spans="1:9">
      <c r="A897" s="766">
        <v>2130313</v>
      </c>
      <c r="B897" s="252" t="s">
        <v>809</v>
      </c>
      <c r="C897" s="735"/>
      <c r="D897" s="735">
        <v>0</v>
      </c>
      <c r="E897" s="509">
        <v>0</v>
      </c>
      <c r="F897" s="488" t="str">
        <f t="shared" si="52"/>
        <v/>
      </c>
      <c r="G897" s="488" t="str">
        <f t="shared" si="53"/>
        <v/>
      </c>
      <c r="H897" s="765" t="str">
        <f t="shared" si="54"/>
        <v>否</v>
      </c>
      <c r="I897" s="768" t="str">
        <f t="shared" si="55"/>
        <v>项</v>
      </c>
    </row>
    <row r="898" ht="34.9" customHeight="1" spans="1:9">
      <c r="A898" s="766">
        <v>2130314</v>
      </c>
      <c r="B898" s="252" t="s">
        <v>810</v>
      </c>
      <c r="C898" s="735">
        <v>65</v>
      </c>
      <c r="D898" s="735">
        <v>8</v>
      </c>
      <c r="E898" s="509">
        <v>74</v>
      </c>
      <c r="F898" s="488">
        <f t="shared" si="52"/>
        <v>0.138461538461538</v>
      </c>
      <c r="G898" s="488">
        <f t="shared" si="53"/>
        <v>9.25</v>
      </c>
      <c r="H898" s="765" t="str">
        <f t="shared" si="54"/>
        <v>是</v>
      </c>
      <c r="I898" s="768" t="str">
        <f t="shared" si="55"/>
        <v>项</v>
      </c>
    </row>
    <row r="899" ht="34.9" customHeight="1" spans="1:9">
      <c r="A899" s="766">
        <v>2130315</v>
      </c>
      <c r="B899" s="252" t="s">
        <v>811</v>
      </c>
      <c r="C899" s="735">
        <v>33</v>
      </c>
      <c r="D899" s="735">
        <v>60</v>
      </c>
      <c r="E899" s="509">
        <v>137</v>
      </c>
      <c r="F899" s="488">
        <f t="shared" si="52"/>
        <v>3.15151515151515</v>
      </c>
      <c r="G899" s="488">
        <f t="shared" si="53"/>
        <v>2.28333333333333</v>
      </c>
      <c r="H899" s="765" t="str">
        <f t="shared" si="54"/>
        <v>是</v>
      </c>
      <c r="I899" s="768" t="str">
        <f t="shared" si="55"/>
        <v>项</v>
      </c>
    </row>
    <row r="900" ht="34.9" customHeight="1" spans="1:9">
      <c r="A900" s="766">
        <v>2130316</v>
      </c>
      <c r="B900" s="252" t="s">
        <v>812</v>
      </c>
      <c r="C900" s="735">
        <v>466</v>
      </c>
      <c r="D900" s="735">
        <v>35</v>
      </c>
      <c r="E900" s="509">
        <v>0</v>
      </c>
      <c r="F900" s="488">
        <f t="shared" si="52"/>
        <v>-1</v>
      </c>
      <c r="G900" s="488">
        <f t="shared" si="53"/>
        <v>0</v>
      </c>
      <c r="H900" s="765" t="str">
        <f t="shared" si="54"/>
        <v>是</v>
      </c>
      <c r="I900" s="768" t="str">
        <f t="shared" si="55"/>
        <v>项</v>
      </c>
    </row>
    <row r="901" ht="34.9" hidden="1" customHeight="1" spans="1:9">
      <c r="A901" s="766">
        <v>2130317</v>
      </c>
      <c r="B901" s="252" t="s">
        <v>813</v>
      </c>
      <c r="C901" s="735"/>
      <c r="D901" s="735">
        <v>0</v>
      </c>
      <c r="E901" s="509">
        <v>0</v>
      </c>
      <c r="F901" s="488" t="str">
        <f t="shared" ref="F901:F964" si="56">IF(C901&lt;&gt;0,E901/C901-1,"")</f>
        <v/>
      </c>
      <c r="G901" s="488" t="str">
        <f t="shared" ref="G901:G964" si="57">IF(D901&lt;&gt;0,E901/D901,"")</f>
        <v/>
      </c>
      <c r="H901" s="765" t="str">
        <f t="shared" ref="H901:H964" si="58">IF(LEN(A901)=3,"是",IF(B901&lt;&gt;"",IF(SUM(C901:E901)&lt;&gt;0,"是","否"),"是"))</f>
        <v>否</v>
      </c>
      <c r="I901" s="768" t="str">
        <f t="shared" ref="I901:I964" si="59">IF(LEN(A901)=3,"类",IF(LEN(A901)=5,"款","项"))</f>
        <v>项</v>
      </c>
    </row>
    <row r="902" ht="34.9" hidden="1" customHeight="1" spans="1:9">
      <c r="A902" s="766">
        <v>2130318</v>
      </c>
      <c r="B902" s="252" t="s">
        <v>814</v>
      </c>
      <c r="C902" s="735"/>
      <c r="D902" s="735">
        <v>0</v>
      </c>
      <c r="E902" s="509">
        <v>0</v>
      </c>
      <c r="F902" s="488" t="str">
        <f t="shared" si="56"/>
        <v/>
      </c>
      <c r="G902" s="488" t="str">
        <f t="shared" si="57"/>
        <v/>
      </c>
      <c r="H902" s="765" t="str">
        <f t="shared" si="58"/>
        <v>否</v>
      </c>
      <c r="I902" s="768" t="str">
        <f t="shared" si="59"/>
        <v>项</v>
      </c>
    </row>
    <row r="903" ht="34.9" customHeight="1" spans="1:9">
      <c r="A903" s="766">
        <v>2130319</v>
      </c>
      <c r="B903" s="252" t="s">
        <v>815</v>
      </c>
      <c r="C903" s="735">
        <v>85</v>
      </c>
      <c r="D903" s="735">
        <v>0</v>
      </c>
      <c r="E903" s="509">
        <v>0</v>
      </c>
      <c r="F903" s="488">
        <f t="shared" si="56"/>
        <v>-1</v>
      </c>
      <c r="G903" s="488" t="str">
        <f t="shared" si="57"/>
        <v/>
      </c>
      <c r="H903" s="765" t="str">
        <f t="shared" si="58"/>
        <v>是</v>
      </c>
      <c r="I903" s="768" t="str">
        <f t="shared" si="59"/>
        <v>项</v>
      </c>
    </row>
    <row r="904" ht="34.9" customHeight="1" spans="1:9">
      <c r="A904" s="766">
        <v>2130321</v>
      </c>
      <c r="B904" s="252" t="s">
        <v>816</v>
      </c>
      <c r="C904" s="735">
        <v>1</v>
      </c>
      <c r="D904" s="735">
        <v>1</v>
      </c>
      <c r="E904" s="509">
        <v>1</v>
      </c>
      <c r="F904" s="488">
        <f t="shared" si="56"/>
        <v>0</v>
      </c>
      <c r="G904" s="488">
        <f t="shared" si="57"/>
        <v>1</v>
      </c>
      <c r="H904" s="765" t="str">
        <f t="shared" si="58"/>
        <v>是</v>
      </c>
      <c r="I904" s="768" t="str">
        <f t="shared" si="59"/>
        <v>项</v>
      </c>
    </row>
    <row r="905" s="547" customFormat="1" ht="34.9" hidden="1" customHeight="1" spans="1:11">
      <c r="A905" s="766">
        <v>2130322</v>
      </c>
      <c r="B905" s="252" t="s">
        <v>817</v>
      </c>
      <c r="C905" s="735"/>
      <c r="D905" s="735">
        <v>0</v>
      </c>
      <c r="E905" s="509">
        <v>0</v>
      </c>
      <c r="F905" s="488" t="str">
        <f t="shared" si="56"/>
        <v/>
      </c>
      <c r="G905" s="488" t="str">
        <f t="shared" si="57"/>
        <v/>
      </c>
      <c r="H905" s="765" t="str">
        <f t="shared" si="58"/>
        <v>否</v>
      </c>
      <c r="I905" s="768" t="str">
        <f t="shared" si="59"/>
        <v>项</v>
      </c>
      <c r="J905" s="558"/>
      <c r="K905" s="558"/>
    </row>
    <row r="906" s="547" customFormat="1" ht="34.9" hidden="1" customHeight="1" spans="1:11">
      <c r="A906" s="766">
        <v>2130333</v>
      </c>
      <c r="B906" s="252" t="s">
        <v>791</v>
      </c>
      <c r="C906" s="735"/>
      <c r="D906" s="735">
        <v>0</v>
      </c>
      <c r="E906" s="509">
        <v>0</v>
      </c>
      <c r="F906" s="488" t="str">
        <f t="shared" si="56"/>
        <v/>
      </c>
      <c r="G906" s="488" t="str">
        <f t="shared" si="57"/>
        <v/>
      </c>
      <c r="H906" s="765" t="str">
        <f t="shared" si="58"/>
        <v>否</v>
      </c>
      <c r="I906" s="768" t="str">
        <f t="shared" si="59"/>
        <v>项</v>
      </c>
      <c r="J906" s="558"/>
      <c r="K906" s="558"/>
    </row>
    <row r="907" s="547" customFormat="1" ht="34.9" hidden="1" customHeight="1" spans="1:11">
      <c r="A907" s="766">
        <v>2130334</v>
      </c>
      <c r="B907" s="252" t="s">
        <v>818</v>
      </c>
      <c r="C907" s="735"/>
      <c r="D907" s="735">
        <v>0</v>
      </c>
      <c r="E907" s="509">
        <v>0</v>
      </c>
      <c r="F907" s="488" t="str">
        <f t="shared" si="56"/>
        <v/>
      </c>
      <c r="G907" s="488" t="str">
        <f t="shared" si="57"/>
        <v/>
      </c>
      <c r="H907" s="765" t="str">
        <f t="shared" si="58"/>
        <v>否</v>
      </c>
      <c r="I907" s="768" t="str">
        <f t="shared" si="59"/>
        <v>项</v>
      </c>
      <c r="J907" s="558"/>
      <c r="K907" s="558"/>
    </row>
    <row r="908" s="547" customFormat="1" ht="34.9" customHeight="1" spans="1:11">
      <c r="A908" s="766">
        <v>2130335</v>
      </c>
      <c r="B908" s="252" t="s">
        <v>819</v>
      </c>
      <c r="C908" s="735">
        <v>166</v>
      </c>
      <c r="D908" s="735">
        <v>928</v>
      </c>
      <c r="E908" s="509">
        <v>166</v>
      </c>
      <c r="F908" s="488">
        <f t="shared" si="56"/>
        <v>0</v>
      </c>
      <c r="G908" s="488">
        <f t="shared" si="57"/>
        <v>0.178879310344828</v>
      </c>
      <c r="H908" s="765" t="str">
        <f t="shared" si="58"/>
        <v>是</v>
      </c>
      <c r="I908" s="768" t="str">
        <f t="shared" si="59"/>
        <v>项</v>
      </c>
      <c r="J908" s="558"/>
      <c r="K908" s="558"/>
    </row>
    <row r="909" s="547" customFormat="1" ht="34.9" hidden="1" customHeight="1" spans="1:11">
      <c r="A909" s="766">
        <v>2130336</v>
      </c>
      <c r="B909" s="252" t="s">
        <v>820</v>
      </c>
      <c r="C909" s="735"/>
      <c r="D909" s="735">
        <v>0</v>
      </c>
      <c r="E909" s="509">
        <v>0</v>
      </c>
      <c r="F909" s="488" t="str">
        <f t="shared" si="56"/>
        <v/>
      </c>
      <c r="G909" s="488" t="str">
        <f t="shared" si="57"/>
        <v/>
      </c>
      <c r="H909" s="765" t="str">
        <f t="shared" si="58"/>
        <v>否</v>
      </c>
      <c r="I909" s="768" t="str">
        <f t="shared" si="59"/>
        <v>项</v>
      </c>
      <c r="J909" s="558"/>
      <c r="K909" s="558"/>
    </row>
    <row r="910" s="547" customFormat="1" ht="34.9" hidden="1" customHeight="1" spans="1:11">
      <c r="A910" s="766">
        <v>2130337</v>
      </c>
      <c r="B910" s="252" t="s">
        <v>821</v>
      </c>
      <c r="C910" s="735"/>
      <c r="D910" s="735">
        <v>0</v>
      </c>
      <c r="E910" s="509">
        <v>0</v>
      </c>
      <c r="F910" s="488" t="str">
        <f t="shared" si="56"/>
        <v/>
      </c>
      <c r="G910" s="488" t="str">
        <f t="shared" si="57"/>
        <v/>
      </c>
      <c r="H910" s="765" t="str">
        <f t="shared" si="58"/>
        <v>否</v>
      </c>
      <c r="I910" s="768" t="str">
        <f t="shared" si="59"/>
        <v>项</v>
      </c>
      <c r="J910" s="558"/>
      <c r="K910" s="558"/>
    </row>
    <row r="911" s="547" customFormat="1" ht="34.9" hidden="1" customHeight="1" spans="1:11">
      <c r="A911" s="766">
        <v>2130399</v>
      </c>
      <c r="B911" s="252" t="s">
        <v>822</v>
      </c>
      <c r="C911" s="735">
        <v>0</v>
      </c>
      <c r="D911" s="735">
        <v>0</v>
      </c>
      <c r="E911" s="509">
        <v>0</v>
      </c>
      <c r="F911" s="488" t="str">
        <f t="shared" si="56"/>
        <v/>
      </c>
      <c r="G911" s="488" t="str">
        <f t="shared" si="57"/>
        <v/>
      </c>
      <c r="H911" s="765" t="str">
        <f t="shared" si="58"/>
        <v>否</v>
      </c>
      <c r="I911" s="768" t="str">
        <f t="shared" si="59"/>
        <v>项</v>
      </c>
      <c r="J911" s="558"/>
      <c r="K911" s="558"/>
    </row>
    <row r="912" s="547" customFormat="1" ht="34.9" hidden="1" customHeight="1" spans="1:11">
      <c r="A912" s="766">
        <v>21304</v>
      </c>
      <c r="B912" s="252" t="s">
        <v>823</v>
      </c>
      <c r="C912" s="730">
        <f>SUM(C913:C922)</f>
        <v>0</v>
      </c>
      <c r="D912" s="730">
        <f>SUM(D913:D922)</f>
        <v>0</v>
      </c>
      <c r="E912" s="730">
        <f>SUM(E913:E922)</f>
        <v>0</v>
      </c>
      <c r="F912" s="488" t="str">
        <f t="shared" si="56"/>
        <v/>
      </c>
      <c r="G912" s="488" t="str">
        <f t="shared" si="57"/>
        <v/>
      </c>
      <c r="H912" s="765" t="str">
        <f t="shared" si="58"/>
        <v>否</v>
      </c>
      <c r="I912" s="768" t="str">
        <f t="shared" si="59"/>
        <v>款</v>
      </c>
      <c r="J912" s="558"/>
      <c r="K912" s="558"/>
    </row>
    <row r="913" s="547" customFormat="1" ht="34.9" hidden="1" customHeight="1" spans="1:11">
      <c r="A913" s="766">
        <v>2130401</v>
      </c>
      <c r="B913" s="252" t="s">
        <v>145</v>
      </c>
      <c r="C913" s="735"/>
      <c r="D913" s="735"/>
      <c r="E913" s="509"/>
      <c r="F913" s="488" t="str">
        <f t="shared" si="56"/>
        <v/>
      </c>
      <c r="G913" s="488" t="str">
        <f t="shared" si="57"/>
        <v/>
      </c>
      <c r="H913" s="765" t="str">
        <f t="shared" si="58"/>
        <v>否</v>
      </c>
      <c r="I913" s="768" t="str">
        <f t="shared" si="59"/>
        <v>项</v>
      </c>
      <c r="J913" s="558"/>
      <c r="K913" s="558"/>
    </row>
    <row r="914" s="547" customFormat="1" ht="34.9" hidden="1" customHeight="1" spans="1:11">
      <c r="A914" s="766">
        <v>2130402</v>
      </c>
      <c r="B914" s="252" t="s">
        <v>146</v>
      </c>
      <c r="C914" s="735"/>
      <c r="D914" s="735"/>
      <c r="E914" s="509"/>
      <c r="F914" s="488" t="str">
        <f t="shared" si="56"/>
        <v/>
      </c>
      <c r="G914" s="488" t="str">
        <f t="shared" si="57"/>
        <v/>
      </c>
      <c r="H914" s="765" t="str">
        <f t="shared" si="58"/>
        <v>否</v>
      </c>
      <c r="I914" s="768" t="str">
        <f t="shared" si="59"/>
        <v>项</v>
      </c>
      <c r="J914" s="558"/>
      <c r="K914" s="558"/>
    </row>
    <row r="915" s="547" customFormat="1" ht="34.9" hidden="1" customHeight="1" spans="1:11">
      <c r="A915" s="766">
        <v>2130403</v>
      </c>
      <c r="B915" s="252" t="s">
        <v>147</v>
      </c>
      <c r="C915" s="735"/>
      <c r="D915" s="735"/>
      <c r="E915" s="509"/>
      <c r="F915" s="488" t="str">
        <f t="shared" si="56"/>
        <v/>
      </c>
      <c r="G915" s="488" t="str">
        <f t="shared" si="57"/>
        <v/>
      </c>
      <c r="H915" s="765" t="str">
        <f t="shared" si="58"/>
        <v>否</v>
      </c>
      <c r="I915" s="768" t="str">
        <f t="shared" si="59"/>
        <v>项</v>
      </c>
      <c r="J915" s="558"/>
      <c r="K915" s="558"/>
    </row>
    <row r="916" ht="34.9" hidden="1" customHeight="1" spans="1:9">
      <c r="A916" s="766">
        <v>2130404</v>
      </c>
      <c r="B916" s="252" t="s">
        <v>820</v>
      </c>
      <c r="C916" s="735"/>
      <c r="D916" s="735"/>
      <c r="E916" s="509"/>
      <c r="F916" s="488" t="str">
        <f t="shared" si="56"/>
        <v/>
      </c>
      <c r="G916" s="488" t="str">
        <f t="shared" si="57"/>
        <v/>
      </c>
      <c r="H916" s="765" t="str">
        <f t="shared" si="58"/>
        <v>否</v>
      </c>
      <c r="I916" s="768" t="str">
        <f t="shared" si="59"/>
        <v>项</v>
      </c>
    </row>
    <row r="917" ht="34.9" hidden="1" customHeight="1" spans="1:9">
      <c r="A917" s="766">
        <v>2130405</v>
      </c>
      <c r="B917" s="252" t="s">
        <v>824</v>
      </c>
      <c r="C917" s="735"/>
      <c r="D917" s="735"/>
      <c r="E917" s="509"/>
      <c r="F917" s="488" t="str">
        <f t="shared" si="56"/>
        <v/>
      </c>
      <c r="G917" s="488" t="str">
        <f t="shared" si="57"/>
        <v/>
      </c>
      <c r="H917" s="765" t="str">
        <f t="shared" si="58"/>
        <v>否</v>
      </c>
      <c r="I917" s="768" t="str">
        <f t="shared" si="59"/>
        <v>项</v>
      </c>
    </row>
    <row r="918" ht="34.9" hidden="1" customHeight="1" spans="1:9">
      <c r="A918" s="766">
        <v>2130406</v>
      </c>
      <c r="B918" s="252" t="s">
        <v>825</v>
      </c>
      <c r="C918" s="735"/>
      <c r="D918" s="735"/>
      <c r="E918" s="509"/>
      <c r="F918" s="488" t="str">
        <f t="shared" si="56"/>
        <v/>
      </c>
      <c r="G918" s="488" t="str">
        <f t="shared" si="57"/>
        <v/>
      </c>
      <c r="H918" s="765" t="str">
        <f t="shared" si="58"/>
        <v>否</v>
      </c>
      <c r="I918" s="768" t="str">
        <f t="shared" si="59"/>
        <v>项</v>
      </c>
    </row>
    <row r="919" ht="34.9" hidden="1" customHeight="1" spans="1:9">
      <c r="A919" s="766">
        <v>2130407</v>
      </c>
      <c r="B919" s="252" t="s">
        <v>826</v>
      </c>
      <c r="C919" s="735"/>
      <c r="D919" s="735"/>
      <c r="E919" s="509"/>
      <c r="F919" s="488" t="str">
        <f t="shared" si="56"/>
        <v/>
      </c>
      <c r="G919" s="488" t="str">
        <f t="shared" si="57"/>
        <v/>
      </c>
      <c r="H919" s="765" t="str">
        <f t="shared" si="58"/>
        <v>否</v>
      </c>
      <c r="I919" s="768" t="str">
        <f t="shared" si="59"/>
        <v>项</v>
      </c>
    </row>
    <row r="920" ht="34.9" hidden="1" customHeight="1" spans="1:9">
      <c r="A920" s="766">
        <v>2130408</v>
      </c>
      <c r="B920" s="252" t="s">
        <v>827</v>
      </c>
      <c r="C920" s="735"/>
      <c r="D920" s="735"/>
      <c r="E920" s="509"/>
      <c r="F920" s="488" t="str">
        <f t="shared" si="56"/>
        <v/>
      </c>
      <c r="G920" s="488" t="str">
        <f t="shared" si="57"/>
        <v/>
      </c>
      <c r="H920" s="765" t="str">
        <f t="shared" si="58"/>
        <v>否</v>
      </c>
      <c r="I920" s="768" t="str">
        <f t="shared" si="59"/>
        <v>项</v>
      </c>
    </row>
    <row r="921" ht="34.9" hidden="1" customHeight="1" spans="1:9">
      <c r="A921" s="766">
        <v>2130409</v>
      </c>
      <c r="B921" s="252" t="s">
        <v>828</v>
      </c>
      <c r="C921" s="735"/>
      <c r="D921" s="735"/>
      <c r="E921" s="509"/>
      <c r="F921" s="488" t="str">
        <f t="shared" si="56"/>
        <v/>
      </c>
      <c r="G921" s="488" t="str">
        <f t="shared" si="57"/>
        <v/>
      </c>
      <c r="H921" s="765" t="str">
        <f t="shared" si="58"/>
        <v>否</v>
      </c>
      <c r="I921" s="768" t="str">
        <f t="shared" si="59"/>
        <v>项</v>
      </c>
    </row>
    <row r="922" ht="34.9" hidden="1" customHeight="1" spans="1:9">
      <c r="A922" s="766">
        <v>2130499</v>
      </c>
      <c r="B922" s="252" t="s">
        <v>829</v>
      </c>
      <c r="C922" s="735"/>
      <c r="D922" s="735"/>
      <c r="E922" s="509"/>
      <c r="F922" s="488" t="str">
        <f t="shared" si="56"/>
        <v/>
      </c>
      <c r="G922" s="488" t="str">
        <f t="shared" si="57"/>
        <v/>
      </c>
      <c r="H922" s="765" t="str">
        <f t="shared" si="58"/>
        <v>否</v>
      </c>
      <c r="I922" s="768" t="str">
        <f t="shared" si="59"/>
        <v>项</v>
      </c>
    </row>
    <row r="923" ht="34.9" customHeight="1" spans="1:9">
      <c r="A923" s="766">
        <v>21305</v>
      </c>
      <c r="B923" s="252" t="s">
        <v>830</v>
      </c>
      <c r="C923" s="730">
        <f>SUM(C924:C933)</f>
        <v>54484</v>
      </c>
      <c r="D923" s="730">
        <f>SUM(D924:D933)</f>
        <v>48195</v>
      </c>
      <c r="E923" s="730">
        <f>SUM(E924:E933)</f>
        <v>51181</v>
      </c>
      <c r="F923" s="488">
        <f t="shared" si="56"/>
        <v>-0.0606233022538727</v>
      </c>
      <c r="G923" s="488">
        <f t="shared" si="57"/>
        <v>1.06195663450565</v>
      </c>
      <c r="H923" s="765" t="str">
        <f t="shared" si="58"/>
        <v>是</v>
      </c>
      <c r="I923" s="768" t="str">
        <f t="shared" si="59"/>
        <v>款</v>
      </c>
    </row>
    <row r="924" s="547" customFormat="1" ht="34.9" customHeight="1" spans="1:11">
      <c r="A924" s="766">
        <v>2130501</v>
      </c>
      <c r="B924" s="252" t="s">
        <v>145</v>
      </c>
      <c r="C924" s="735">
        <v>339</v>
      </c>
      <c r="D924" s="735">
        <v>240</v>
      </c>
      <c r="E924" s="509">
        <v>232</v>
      </c>
      <c r="F924" s="488">
        <f t="shared" si="56"/>
        <v>-0.315634218289086</v>
      </c>
      <c r="G924" s="488">
        <f t="shared" si="57"/>
        <v>0.966666666666667</v>
      </c>
      <c r="H924" s="765" t="str">
        <f t="shared" si="58"/>
        <v>是</v>
      </c>
      <c r="I924" s="768" t="str">
        <f t="shared" si="59"/>
        <v>项</v>
      </c>
      <c r="J924" s="558"/>
      <c r="K924" s="558"/>
    </row>
    <row r="925" ht="34.9" hidden="1" customHeight="1" spans="1:9">
      <c r="A925" s="766">
        <v>2130502</v>
      </c>
      <c r="B925" s="252" t="s">
        <v>146</v>
      </c>
      <c r="C925" s="735">
        <v>0</v>
      </c>
      <c r="D925" s="735">
        <v>0</v>
      </c>
      <c r="E925" s="509">
        <v>0</v>
      </c>
      <c r="F925" s="488" t="str">
        <f t="shared" si="56"/>
        <v/>
      </c>
      <c r="G925" s="488" t="str">
        <f t="shared" si="57"/>
        <v/>
      </c>
      <c r="H925" s="765" t="str">
        <f t="shared" si="58"/>
        <v>否</v>
      </c>
      <c r="I925" s="768" t="str">
        <f t="shared" si="59"/>
        <v>项</v>
      </c>
    </row>
    <row r="926" ht="34.9" hidden="1" customHeight="1" spans="1:9">
      <c r="A926" s="766">
        <v>2130503</v>
      </c>
      <c r="B926" s="252" t="s">
        <v>147</v>
      </c>
      <c r="C926" s="735"/>
      <c r="D926" s="735">
        <v>0</v>
      </c>
      <c r="E926" s="509">
        <v>0</v>
      </c>
      <c r="F926" s="488" t="str">
        <f t="shared" si="56"/>
        <v/>
      </c>
      <c r="G926" s="488" t="str">
        <f t="shared" si="57"/>
        <v/>
      </c>
      <c r="H926" s="765" t="str">
        <f t="shared" si="58"/>
        <v>否</v>
      </c>
      <c r="I926" s="768" t="str">
        <f t="shared" si="59"/>
        <v>项</v>
      </c>
    </row>
    <row r="927" ht="34.9" customHeight="1" spans="1:9">
      <c r="A927" s="766">
        <v>2130504</v>
      </c>
      <c r="B927" s="252" t="s">
        <v>831</v>
      </c>
      <c r="C927" s="735">
        <v>26013</v>
      </c>
      <c r="D927" s="735">
        <v>3728</v>
      </c>
      <c r="E927" s="509">
        <v>24347</v>
      </c>
      <c r="F927" s="488">
        <f t="shared" si="56"/>
        <v>-0.0640449006266097</v>
      </c>
      <c r="G927" s="488">
        <f t="shared" si="57"/>
        <v>6.53084763948498</v>
      </c>
      <c r="H927" s="765" t="str">
        <f t="shared" si="58"/>
        <v>是</v>
      </c>
      <c r="I927" s="768" t="str">
        <f t="shared" si="59"/>
        <v>项</v>
      </c>
    </row>
    <row r="928" ht="34.9" customHeight="1" spans="1:9">
      <c r="A928" s="766">
        <v>2130505</v>
      </c>
      <c r="B928" s="252" t="s">
        <v>832</v>
      </c>
      <c r="C928" s="735">
        <v>17831</v>
      </c>
      <c r="D928" s="735">
        <v>7140</v>
      </c>
      <c r="E928" s="509">
        <v>21772</v>
      </c>
      <c r="F928" s="488">
        <f t="shared" si="56"/>
        <v>0.221019572654366</v>
      </c>
      <c r="G928" s="488">
        <f t="shared" si="57"/>
        <v>3.04929971988795</v>
      </c>
      <c r="H928" s="765" t="str">
        <f t="shared" si="58"/>
        <v>是</v>
      </c>
      <c r="I928" s="768" t="str">
        <f t="shared" si="59"/>
        <v>项</v>
      </c>
    </row>
    <row r="929" ht="34.9" customHeight="1" spans="1:9">
      <c r="A929" s="766">
        <v>2130506</v>
      </c>
      <c r="B929" s="252" t="s">
        <v>833</v>
      </c>
      <c r="C929" s="735">
        <v>3652</v>
      </c>
      <c r="D929" s="735">
        <v>324</v>
      </c>
      <c r="E929" s="509">
        <v>483</v>
      </c>
      <c r="F929" s="488">
        <f t="shared" si="56"/>
        <v>-0.867743702081051</v>
      </c>
      <c r="G929" s="488">
        <f t="shared" si="57"/>
        <v>1.49074074074074</v>
      </c>
      <c r="H929" s="765" t="str">
        <f t="shared" si="58"/>
        <v>是</v>
      </c>
      <c r="I929" s="768" t="str">
        <f t="shared" si="59"/>
        <v>项</v>
      </c>
    </row>
    <row r="930" ht="34.9" customHeight="1" spans="1:9">
      <c r="A930" s="766">
        <v>2130507</v>
      </c>
      <c r="B930" s="252" t="s">
        <v>834</v>
      </c>
      <c r="C930" s="735">
        <v>1855</v>
      </c>
      <c r="D930" s="735">
        <v>75</v>
      </c>
      <c r="E930" s="509">
        <v>2135</v>
      </c>
      <c r="F930" s="488">
        <f t="shared" si="56"/>
        <v>0.150943396226415</v>
      </c>
      <c r="G930" s="488">
        <f t="shared" si="57"/>
        <v>28.4666666666667</v>
      </c>
      <c r="H930" s="765" t="str">
        <f t="shared" si="58"/>
        <v>是</v>
      </c>
      <c r="I930" s="768" t="str">
        <f t="shared" si="59"/>
        <v>项</v>
      </c>
    </row>
    <row r="931" ht="34.9" hidden="1" customHeight="1" spans="1:9">
      <c r="A931" s="766">
        <v>2130508</v>
      </c>
      <c r="B931" s="252" t="s">
        <v>835</v>
      </c>
      <c r="C931" s="735"/>
      <c r="D931" s="735">
        <v>0</v>
      </c>
      <c r="E931" s="509">
        <v>0</v>
      </c>
      <c r="F931" s="488" t="str">
        <f t="shared" si="56"/>
        <v/>
      </c>
      <c r="G931" s="488" t="str">
        <f t="shared" si="57"/>
        <v/>
      </c>
      <c r="H931" s="765" t="str">
        <f t="shared" si="58"/>
        <v>否</v>
      </c>
      <c r="I931" s="768" t="str">
        <f t="shared" si="59"/>
        <v>项</v>
      </c>
    </row>
    <row r="932" ht="34.9" customHeight="1" spans="1:9">
      <c r="A932" s="766">
        <v>2130550</v>
      </c>
      <c r="B932" s="252" t="s">
        <v>836</v>
      </c>
      <c r="C932" s="735">
        <v>271</v>
      </c>
      <c r="D932" s="735">
        <v>196</v>
      </c>
      <c r="E932" s="509">
        <v>192</v>
      </c>
      <c r="F932" s="488">
        <f t="shared" si="56"/>
        <v>-0.291512915129151</v>
      </c>
      <c r="G932" s="488">
        <f t="shared" si="57"/>
        <v>0.979591836734694</v>
      </c>
      <c r="H932" s="765" t="str">
        <f t="shared" si="58"/>
        <v>是</v>
      </c>
      <c r="I932" s="768" t="str">
        <f t="shared" si="59"/>
        <v>项</v>
      </c>
    </row>
    <row r="933" ht="34.9" customHeight="1" spans="1:9">
      <c r="A933" s="766">
        <v>2130599</v>
      </c>
      <c r="B933" s="252" t="s">
        <v>837</v>
      </c>
      <c r="C933" s="735">
        <v>4523</v>
      </c>
      <c r="D933" s="735">
        <v>36492</v>
      </c>
      <c r="E933" s="509">
        <v>2020</v>
      </c>
      <c r="F933" s="488">
        <f t="shared" si="56"/>
        <v>-0.553393765200088</v>
      </c>
      <c r="G933" s="488">
        <f t="shared" si="57"/>
        <v>0.0553545982681136</v>
      </c>
      <c r="H933" s="765" t="str">
        <f t="shared" si="58"/>
        <v>是</v>
      </c>
      <c r="I933" s="768" t="str">
        <f t="shared" si="59"/>
        <v>项</v>
      </c>
    </row>
    <row r="934" ht="34.9" hidden="1" customHeight="1" spans="1:9">
      <c r="A934" s="766">
        <v>21306</v>
      </c>
      <c r="B934" s="252" t="s">
        <v>838</v>
      </c>
      <c r="C934" s="730">
        <f>SUM(C935:C939)</f>
        <v>0</v>
      </c>
      <c r="D934" s="730">
        <f>SUM(D935:D939)</f>
        <v>0</v>
      </c>
      <c r="E934" s="730">
        <f>SUM(E935:E939)</f>
        <v>0</v>
      </c>
      <c r="F934" s="488" t="str">
        <f t="shared" si="56"/>
        <v/>
      </c>
      <c r="G934" s="488" t="str">
        <f t="shared" si="57"/>
        <v/>
      </c>
      <c r="H934" s="765" t="str">
        <f t="shared" si="58"/>
        <v>否</v>
      </c>
      <c r="I934" s="768" t="str">
        <f t="shared" si="59"/>
        <v>款</v>
      </c>
    </row>
    <row r="935" ht="34.9" hidden="1" customHeight="1" spans="1:9">
      <c r="A935" s="766">
        <v>2130601</v>
      </c>
      <c r="B935" s="252" t="s">
        <v>413</v>
      </c>
      <c r="C935" s="735"/>
      <c r="D935" s="735"/>
      <c r="E935" s="509"/>
      <c r="F935" s="488" t="str">
        <f t="shared" si="56"/>
        <v/>
      </c>
      <c r="G935" s="488" t="str">
        <f t="shared" si="57"/>
        <v/>
      </c>
      <c r="H935" s="765" t="str">
        <f t="shared" si="58"/>
        <v>否</v>
      </c>
      <c r="I935" s="768" t="str">
        <f t="shared" si="59"/>
        <v>项</v>
      </c>
    </row>
    <row r="936" ht="34.9" hidden="1" customHeight="1" spans="1:9">
      <c r="A936" s="766">
        <v>2130602</v>
      </c>
      <c r="B936" s="252" t="s">
        <v>839</v>
      </c>
      <c r="C936" s="735"/>
      <c r="D936" s="735"/>
      <c r="E936" s="509"/>
      <c r="F936" s="488" t="str">
        <f t="shared" si="56"/>
        <v/>
      </c>
      <c r="G936" s="488" t="str">
        <f t="shared" si="57"/>
        <v/>
      </c>
      <c r="H936" s="765" t="str">
        <f t="shared" si="58"/>
        <v>否</v>
      </c>
      <c r="I936" s="768" t="str">
        <f t="shared" si="59"/>
        <v>项</v>
      </c>
    </row>
    <row r="937" ht="34.9" hidden="1" customHeight="1" spans="1:9">
      <c r="A937" s="766">
        <v>2130603</v>
      </c>
      <c r="B937" s="252" t="s">
        <v>840</v>
      </c>
      <c r="C937" s="735"/>
      <c r="D937" s="735"/>
      <c r="E937" s="509"/>
      <c r="F937" s="488" t="str">
        <f t="shared" si="56"/>
        <v/>
      </c>
      <c r="G937" s="488" t="str">
        <f t="shared" si="57"/>
        <v/>
      </c>
      <c r="H937" s="765" t="str">
        <f t="shared" si="58"/>
        <v>否</v>
      </c>
      <c r="I937" s="768" t="str">
        <f t="shared" si="59"/>
        <v>项</v>
      </c>
    </row>
    <row r="938" ht="34.9" hidden="1" customHeight="1" spans="1:9">
      <c r="A938" s="766">
        <v>2130604</v>
      </c>
      <c r="B938" s="252" t="s">
        <v>841</v>
      </c>
      <c r="C938" s="735"/>
      <c r="D938" s="735"/>
      <c r="E938" s="509"/>
      <c r="F938" s="488" t="str">
        <f t="shared" si="56"/>
        <v/>
      </c>
      <c r="G938" s="488" t="str">
        <f t="shared" si="57"/>
        <v/>
      </c>
      <c r="H938" s="765" t="str">
        <f t="shared" si="58"/>
        <v>否</v>
      </c>
      <c r="I938" s="768" t="str">
        <f t="shared" si="59"/>
        <v>项</v>
      </c>
    </row>
    <row r="939" ht="34.9" hidden="1" customHeight="1" spans="1:9">
      <c r="A939" s="766">
        <v>2130699</v>
      </c>
      <c r="B939" s="252" t="s">
        <v>842</v>
      </c>
      <c r="C939" s="735"/>
      <c r="D939" s="735"/>
      <c r="E939" s="509"/>
      <c r="F939" s="488" t="str">
        <f t="shared" si="56"/>
        <v/>
      </c>
      <c r="G939" s="488" t="str">
        <f t="shared" si="57"/>
        <v/>
      </c>
      <c r="H939" s="765" t="str">
        <f t="shared" si="58"/>
        <v>否</v>
      </c>
      <c r="I939" s="768" t="str">
        <f t="shared" si="59"/>
        <v>项</v>
      </c>
    </row>
    <row r="940" ht="34.9" customHeight="1" spans="1:9">
      <c r="A940" s="766">
        <v>21307</v>
      </c>
      <c r="B940" s="252" t="s">
        <v>843</v>
      </c>
      <c r="C940" s="730">
        <f>SUM(C941:C946)</f>
        <v>3312</v>
      </c>
      <c r="D940" s="730">
        <f>SUM(D941:D946)</f>
        <v>5343</v>
      </c>
      <c r="E940" s="730">
        <f>SUM(E941:E946)</f>
        <v>3933</v>
      </c>
      <c r="F940" s="488">
        <f t="shared" si="56"/>
        <v>0.1875</v>
      </c>
      <c r="G940" s="488">
        <f t="shared" si="57"/>
        <v>0.736103312745649</v>
      </c>
      <c r="H940" s="765" t="str">
        <f t="shared" si="58"/>
        <v>是</v>
      </c>
      <c r="I940" s="768" t="str">
        <f t="shared" si="59"/>
        <v>款</v>
      </c>
    </row>
    <row r="941" ht="34.9" customHeight="1" spans="1:9">
      <c r="A941" s="766">
        <v>2130701</v>
      </c>
      <c r="B941" s="252" t="s">
        <v>844</v>
      </c>
      <c r="C941" s="735">
        <v>0</v>
      </c>
      <c r="D941" s="735">
        <v>0</v>
      </c>
      <c r="E941" s="509">
        <v>110</v>
      </c>
      <c r="F941" s="488" t="str">
        <f t="shared" si="56"/>
        <v/>
      </c>
      <c r="G941" s="488" t="str">
        <f t="shared" si="57"/>
        <v/>
      </c>
      <c r="H941" s="765" t="str">
        <f t="shared" si="58"/>
        <v>是</v>
      </c>
      <c r="I941" s="768" t="str">
        <f t="shared" si="59"/>
        <v>项</v>
      </c>
    </row>
    <row r="942" ht="34.9" hidden="1" customHeight="1" spans="1:9">
      <c r="A942" s="766">
        <v>2130704</v>
      </c>
      <c r="B942" s="252" t="s">
        <v>845</v>
      </c>
      <c r="C942" s="735"/>
      <c r="D942" s="735">
        <v>0</v>
      </c>
      <c r="E942" s="509">
        <v>0</v>
      </c>
      <c r="F942" s="488" t="str">
        <f t="shared" si="56"/>
        <v/>
      </c>
      <c r="G942" s="488" t="str">
        <f t="shared" si="57"/>
        <v/>
      </c>
      <c r="H942" s="765" t="str">
        <f t="shared" si="58"/>
        <v>否</v>
      </c>
      <c r="I942" s="768" t="str">
        <f t="shared" si="59"/>
        <v>项</v>
      </c>
    </row>
    <row r="943" ht="34.9" customHeight="1" spans="1:9">
      <c r="A943" s="766">
        <v>2130705</v>
      </c>
      <c r="B943" s="252" t="s">
        <v>846</v>
      </c>
      <c r="C943" s="735">
        <v>2194</v>
      </c>
      <c r="D943" s="735">
        <v>3801</v>
      </c>
      <c r="E943" s="509">
        <v>2755</v>
      </c>
      <c r="F943" s="488">
        <f t="shared" si="56"/>
        <v>0.255697356426618</v>
      </c>
      <c r="G943" s="488">
        <f t="shared" si="57"/>
        <v>0.724809260720863</v>
      </c>
      <c r="H943" s="765" t="str">
        <f t="shared" si="58"/>
        <v>是</v>
      </c>
      <c r="I943" s="768" t="str">
        <f t="shared" si="59"/>
        <v>项</v>
      </c>
    </row>
    <row r="944" ht="34.9" customHeight="1" spans="1:9">
      <c r="A944" s="766">
        <v>2130706</v>
      </c>
      <c r="B944" s="252" t="s">
        <v>847</v>
      </c>
      <c r="C944" s="735">
        <v>783</v>
      </c>
      <c r="D944" s="735">
        <v>1377</v>
      </c>
      <c r="E944" s="509">
        <v>903</v>
      </c>
      <c r="F944" s="488">
        <f t="shared" si="56"/>
        <v>0.153256704980843</v>
      </c>
      <c r="G944" s="488">
        <f t="shared" si="57"/>
        <v>0.655773420479303</v>
      </c>
      <c r="H944" s="765" t="str">
        <f t="shared" si="58"/>
        <v>是</v>
      </c>
      <c r="I944" s="768" t="str">
        <f t="shared" si="59"/>
        <v>项</v>
      </c>
    </row>
    <row r="945" ht="34.9" customHeight="1" spans="1:9">
      <c r="A945" s="766">
        <v>2130707</v>
      </c>
      <c r="B945" s="252" t="s">
        <v>848</v>
      </c>
      <c r="C945" s="735">
        <v>335</v>
      </c>
      <c r="D945" s="735">
        <v>165</v>
      </c>
      <c r="E945" s="509">
        <v>165</v>
      </c>
      <c r="F945" s="488">
        <f t="shared" si="56"/>
        <v>-0.507462686567164</v>
      </c>
      <c r="G945" s="488">
        <f t="shared" si="57"/>
        <v>1</v>
      </c>
      <c r="H945" s="765" t="str">
        <f t="shared" si="58"/>
        <v>是</v>
      </c>
      <c r="I945" s="768" t="str">
        <f t="shared" si="59"/>
        <v>项</v>
      </c>
    </row>
    <row r="946" ht="34.9" hidden="1" customHeight="1" spans="1:9">
      <c r="A946" s="766">
        <v>2130799</v>
      </c>
      <c r="B946" s="252" t="s">
        <v>849</v>
      </c>
      <c r="C946" s="735"/>
      <c r="D946" s="735">
        <v>0</v>
      </c>
      <c r="E946" s="509">
        <v>0</v>
      </c>
      <c r="F946" s="488" t="str">
        <f t="shared" si="56"/>
        <v/>
      </c>
      <c r="G946" s="488" t="str">
        <f t="shared" si="57"/>
        <v/>
      </c>
      <c r="H946" s="765" t="str">
        <f t="shared" si="58"/>
        <v>否</v>
      </c>
      <c r="I946" s="768" t="str">
        <f t="shared" si="59"/>
        <v>项</v>
      </c>
    </row>
    <row r="947" s="547" customFormat="1" ht="34.9" customHeight="1" spans="1:11">
      <c r="A947" s="766">
        <v>21308</v>
      </c>
      <c r="B947" s="252" t="s">
        <v>850</v>
      </c>
      <c r="C947" s="730">
        <f>SUM(C948:C953)</f>
        <v>1670</v>
      </c>
      <c r="D947" s="730">
        <f>SUM(D948:D953)</f>
        <v>1668</v>
      </c>
      <c r="E947" s="730">
        <f>SUM(E948:E953)</f>
        <v>1211</v>
      </c>
      <c r="F947" s="488">
        <f t="shared" si="56"/>
        <v>-0.274850299401198</v>
      </c>
      <c r="G947" s="488">
        <f t="shared" si="57"/>
        <v>0.726019184652278</v>
      </c>
      <c r="H947" s="765" t="str">
        <f t="shared" si="58"/>
        <v>是</v>
      </c>
      <c r="I947" s="768" t="str">
        <f t="shared" si="59"/>
        <v>款</v>
      </c>
      <c r="J947" s="558"/>
      <c r="K947" s="558"/>
    </row>
    <row r="948" s="547" customFormat="1" ht="34.9" hidden="1" customHeight="1" spans="1:11">
      <c r="A948" s="766">
        <v>2130801</v>
      </c>
      <c r="B948" s="252" t="s">
        <v>851</v>
      </c>
      <c r="C948" s="735">
        <v>0</v>
      </c>
      <c r="D948" s="735">
        <v>0</v>
      </c>
      <c r="E948" s="509">
        <v>0</v>
      </c>
      <c r="F948" s="488" t="str">
        <f t="shared" si="56"/>
        <v/>
      </c>
      <c r="G948" s="488" t="str">
        <f t="shared" si="57"/>
        <v/>
      </c>
      <c r="H948" s="765" t="str">
        <f t="shared" si="58"/>
        <v>否</v>
      </c>
      <c r="I948" s="768" t="str">
        <f t="shared" si="59"/>
        <v>项</v>
      </c>
      <c r="J948" s="558"/>
      <c r="K948" s="558"/>
    </row>
    <row r="949" s="547" customFormat="1" ht="34.9" hidden="1" customHeight="1" spans="1:11">
      <c r="A949" s="766">
        <v>2130802</v>
      </c>
      <c r="B949" s="252" t="s">
        <v>852</v>
      </c>
      <c r="C949" s="735">
        <v>0</v>
      </c>
      <c r="D949" s="735"/>
      <c r="E949" s="509"/>
      <c r="F949" s="488" t="str">
        <f t="shared" si="56"/>
        <v/>
      </c>
      <c r="G949" s="488" t="str">
        <f t="shared" si="57"/>
        <v/>
      </c>
      <c r="H949" s="765" t="str">
        <f t="shared" si="58"/>
        <v>否</v>
      </c>
      <c r="I949" s="768" t="str">
        <f t="shared" si="59"/>
        <v>项</v>
      </c>
      <c r="J949" s="558"/>
      <c r="K949" s="558"/>
    </row>
    <row r="950" s="547" customFormat="1" ht="34.9" customHeight="1" spans="1:11">
      <c r="A950" s="766">
        <v>2130803</v>
      </c>
      <c r="B950" s="252" t="s">
        <v>853</v>
      </c>
      <c r="C950" s="735">
        <v>531</v>
      </c>
      <c r="D950" s="735">
        <v>898</v>
      </c>
      <c r="E950" s="509">
        <v>202</v>
      </c>
      <c r="F950" s="488">
        <f t="shared" si="56"/>
        <v>-0.619585687382298</v>
      </c>
      <c r="G950" s="488">
        <f t="shared" si="57"/>
        <v>0.224944320712695</v>
      </c>
      <c r="H950" s="765" t="str">
        <f t="shared" si="58"/>
        <v>是</v>
      </c>
      <c r="I950" s="768" t="str">
        <f t="shared" si="59"/>
        <v>项</v>
      </c>
      <c r="J950" s="558"/>
      <c r="K950" s="558"/>
    </row>
    <row r="951" ht="34.9" customHeight="1" spans="1:9">
      <c r="A951" s="766">
        <v>2130804</v>
      </c>
      <c r="B951" s="252" t="s">
        <v>854</v>
      </c>
      <c r="C951" s="735">
        <v>1104</v>
      </c>
      <c r="D951" s="735">
        <v>643</v>
      </c>
      <c r="E951" s="509">
        <v>877</v>
      </c>
      <c r="F951" s="488">
        <f t="shared" si="56"/>
        <v>-0.205615942028985</v>
      </c>
      <c r="G951" s="488">
        <f t="shared" si="57"/>
        <v>1.36391912908243</v>
      </c>
      <c r="H951" s="765" t="str">
        <f t="shared" si="58"/>
        <v>是</v>
      </c>
      <c r="I951" s="768" t="str">
        <f t="shared" si="59"/>
        <v>项</v>
      </c>
    </row>
    <row r="952" ht="34.9" hidden="1" customHeight="1" spans="1:9">
      <c r="A952" s="766">
        <v>2130805</v>
      </c>
      <c r="B952" s="252" t="s">
        <v>855</v>
      </c>
      <c r="C952" s="735"/>
      <c r="D952" s="735">
        <v>0</v>
      </c>
      <c r="E952" s="509">
        <v>0</v>
      </c>
      <c r="F952" s="488" t="str">
        <f t="shared" si="56"/>
        <v/>
      </c>
      <c r="G952" s="488" t="str">
        <f t="shared" si="57"/>
        <v/>
      </c>
      <c r="H952" s="765" t="str">
        <f t="shared" si="58"/>
        <v>否</v>
      </c>
      <c r="I952" s="768" t="str">
        <f t="shared" si="59"/>
        <v>项</v>
      </c>
    </row>
    <row r="953" ht="34.9" customHeight="1" spans="1:9">
      <c r="A953" s="766">
        <v>2130899</v>
      </c>
      <c r="B953" s="252" t="s">
        <v>856</v>
      </c>
      <c r="C953" s="735">
        <v>35</v>
      </c>
      <c r="D953" s="735">
        <v>127</v>
      </c>
      <c r="E953" s="509">
        <v>132</v>
      </c>
      <c r="F953" s="488">
        <f t="shared" si="56"/>
        <v>2.77142857142857</v>
      </c>
      <c r="G953" s="488">
        <f t="shared" si="57"/>
        <v>1.03937007874016</v>
      </c>
      <c r="H953" s="765" t="str">
        <f t="shared" si="58"/>
        <v>是</v>
      </c>
      <c r="I953" s="768" t="str">
        <f t="shared" si="59"/>
        <v>项</v>
      </c>
    </row>
    <row r="954" ht="34.9" hidden="1" customHeight="1" spans="1:9">
      <c r="A954" s="766">
        <v>21309</v>
      </c>
      <c r="B954" s="252" t="s">
        <v>857</v>
      </c>
      <c r="C954" s="730">
        <f>SUM(C955:C956)</f>
        <v>0</v>
      </c>
      <c r="D954" s="730">
        <f>SUM(D955:D956)</f>
        <v>0</v>
      </c>
      <c r="E954" s="730">
        <f>SUM(E955:E956)</f>
        <v>0</v>
      </c>
      <c r="F954" s="488" t="str">
        <f t="shared" si="56"/>
        <v/>
      </c>
      <c r="G954" s="488" t="str">
        <f t="shared" si="57"/>
        <v/>
      </c>
      <c r="H954" s="765" t="str">
        <f t="shared" si="58"/>
        <v>否</v>
      </c>
      <c r="I954" s="768" t="str">
        <f t="shared" si="59"/>
        <v>款</v>
      </c>
    </row>
    <row r="955" ht="34.9" hidden="1" customHeight="1" spans="1:9">
      <c r="A955" s="766">
        <v>2130901</v>
      </c>
      <c r="B955" s="252" t="s">
        <v>858</v>
      </c>
      <c r="C955" s="735"/>
      <c r="D955" s="735">
        <v>0</v>
      </c>
      <c r="E955" s="509">
        <v>0</v>
      </c>
      <c r="F955" s="488" t="str">
        <f t="shared" si="56"/>
        <v/>
      </c>
      <c r="G955" s="488" t="str">
        <f t="shared" si="57"/>
        <v/>
      </c>
      <c r="H955" s="765" t="str">
        <f t="shared" si="58"/>
        <v>否</v>
      </c>
      <c r="I955" s="768" t="str">
        <f t="shared" si="59"/>
        <v>项</v>
      </c>
    </row>
    <row r="956" ht="34.9" hidden="1" customHeight="1" spans="1:9">
      <c r="A956" s="766">
        <v>2130999</v>
      </c>
      <c r="B956" s="252" t="s">
        <v>859</v>
      </c>
      <c r="C956" s="735"/>
      <c r="D956" s="735">
        <v>0</v>
      </c>
      <c r="E956" s="509">
        <v>0</v>
      </c>
      <c r="F956" s="488" t="str">
        <f t="shared" si="56"/>
        <v/>
      </c>
      <c r="G956" s="488" t="str">
        <f t="shared" si="57"/>
        <v/>
      </c>
      <c r="H956" s="765" t="str">
        <f t="shared" si="58"/>
        <v>否</v>
      </c>
      <c r="I956" s="768" t="str">
        <f t="shared" si="59"/>
        <v>项</v>
      </c>
    </row>
    <row r="957" ht="34.9" customHeight="1" spans="1:9">
      <c r="A957" s="766">
        <v>21399</v>
      </c>
      <c r="B957" s="252" t="s">
        <v>860</v>
      </c>
      <c r="C957" s="730">
        <f>SUM(C958:C959)</f>
        <v>0</v>
      </c>
      <c r="D957" s="730">
        <f>SUM(D958:D959)</f>
        <v>23</v>
      </c>
      <c r="E957" s="730">
        <f>SUM(E958:E959)</f>
        <v>24</v>
      </c>
      <c r="F957" s="488" t="str">
        <f t="shared" si="56"/>
        <v/>
      </c>
      <c r="G957" s="488">
        <f t="shared" si="57"/>
        <v>1.04347826086957</v>
      </c>
      <c r="H957" s="765" t="str">
        <f t="shared" si="58"/>
        <v>是</v>
      </c>
      <c r="I957" s="768" t="str">
        <f t="shared" si="59"/>
        <v>款</v>
      </c>
    </row>
    <row r="958" ht="34.9" hidden="1" customHeight="1" spans="1:9">
      <c r="A958" s="766">
        <v>2139901</v>
      </c>
      <c r="B958" s="252" t="s">
        <v>861</v>
      </c>
      <c r="C958" s="735"/>
      <c r="D958" s="735">
        <v>0</v>
      </c>
      <c r="E958" s="509">
        <v>0</v>
      </c>
      <c r="F958" s="488" t="str">
        <f t="shared" si="56"/>
        <v/>
      </c>
      <c r="G958" s="488" t="str">
        <f t="shared" si="57"/>
        <v/>
      </c>
      <c r="H958" s="765" t="str">
        <f t="shared" si="58"/>
        <v>否</v>
      </c>
      <c r="I958" s="768" t="str">
        <f t="shared" si="59"/>
        <v>项</v>
      </c>
    </row>
    <row r="959" ht="34.9" customHeight="1" spans="1:9">
      <c r="A959" s="766">
        <v>2139999</v>
      </c>
      <c r="B959" s="252" t="s">
        <v>862</v>
      </c>
      <c r="C959" s="735">
        <v>0</v>
      </c>
      <c r="D959" s="735">
        <v>23</v>
      </c>
      <c r="E959" s="509">
        <v>24</v>
      </c>
      <c r="F959" s="488" t="str">
        <f t="shared" si="56"/>
        <v/>
      </c>
      <c r="G959" s="488">
        <f t="shared" si="57"/>
        <v>1.04347826086957</v>
      </c>
      <c r="H959" s="765" t="str">
        <f t="shared" si="58"/>
        <v>是</v>
      </c>
      <c r="I959" s="768" t="str">
        <f t="shared" si="59"/>
        <v>项</v>
      </c>
    </row>
    <row r="960" ht="34.9" customHeight="1" spans="1:9">
      <c r="A960" s="764">
        <v>214</v>
      </c>
      <c r="B960" s="248" t="s">
        <v>106</v>
      </c>
      <c r="C960" s="361">
        <f>SUM(C961,C984,C994,C1004,C1009,C1016,C1021)</f>
        <v>5910</v>
      </c>
      <c r="D960" s="361">
        <f>SUM(D961,D984,D994,D1004,D1009,D1016,D1021)</f>
        <v>13404</v>
      </c>
      <c r="E960" s="361">
        <f>SUM(E961,E984,E994,E1004,E1009,E1016,E1021)</f>
        <v>5194</v>
      </c>
      <c r="F960" s="486">
        <f t="shared" si="56"/>
        <v>-0.121150592216582</v>
      </c>
      <c r="G960" s="486">
        <f t="shared" si="57"/>
        <v>0.387496269770218</v>
      </c>
      <c r="H960" s="765" t="str">
        <f t="shared" si="58"/>
        <v>是</v>
      </c>
      <c r="I960" s="768" t="str">
        <f t="shared" si="59"/>
        <v>类</v>
      </c>
    </row>
    <row r="961" ht="34.9" customHeight="1" spans="1:9">
      <c r="A961" s="766">
        <v>21401</v>
      </c>
      <c r="B961" s="252" t="s">
        <v>863</v>
      </c>
      <c r="C961" s="730">
        <f>SUM(C962:C983)</f>
        <v>4259</v>
      </c>
      <c r="D961" s="730">
        <f>SUM(D962:D983)</f>
        <v>5693</v>
      </c>
      <c r="E961" s="730">
        <f>SUM(E962:E983)</f>
        <v>2669</v>
      </c>
      <c r="F961" s="488">
        <f t="shared" si="56"/>
        <v>-0.373327072082648</v>
      </c>
      <c r="G961" s="488">
        <f t="shared" si="57"/>
        <v>0.468821359564377</v>
      </c>
      <c r="H961" s="765" t="str">
        <f t="shared" si="58"/>
        <v>是</v>
      </c>
      <c r="I961" s="768" t="str">
        <f t="shared" si="59"/>
        <v>款</v>
      </c>
    </row>
    <row r="962" ht="34.9" customHeight="1" spans="1:9">
      <c r="A962" s="766">
        <v>2140101</v>
      </c>
      <c r="B962" s="252" t="s">
        <v>145</v>
      </c>
      <c r="C962" s="735">
        <v>454</v>
      </c>
      <c r="D962" s="735">
        <v>330</v>
      </c>
      <c r="E962" s="509">
        <v>328</v>
      </c>
      <c r="F962" s="488">
        <f t="shared" si="56"/>
        <v>-0.277533039647577</v>
      </c>
      <c r="G962" s="488">
        <f t="shared" si="57"/>
        <v>0.993939393939394</v>
      </c>
      <c r="H962" s="765" t="str">
        <f t="shared" si="58"/>
        <v>是</v>
      </c>
      <c r="I962" s="768" t="str">
        <f t="shared" si="59"/>
        <v>项</v>
      </c>
    </row>
    <row r="963" ht="34.9" hidden="1" customHeight="1" spans="1:9">
      <c r="A963" s="766">
        <v>2140102</v>
      </c>
      <c r="B963" s="252" t="s">
        <v>146</v>
      </c>
      <c r="C963" s="735"/>
      <c r="D963" s="735">
        <v>0</v>
      </c>
      <c r="E963" s="509">
        <v>0</v>
      </c>
      <c r="F963" s="488" t="str">
        <f t="shared" si="56"/>
        <v/>
      </c>
      <c r="G963" s="488" t="str">
        <f t="shared" si="57"/>
        <v/>
      </c>
      <c r="H963" s="765" t="str">
        <f t="shared" si="58"/>
        <v>否</v>
      </c>
      <c r="I963" s="768" t="str">
        <f t="shared" si="59"/>
        <v>项</v>
      </c>
    </row>
    <row r="964" ht="34.9" hidden="1" customHeight="1" spans="1:9">
      <c r="A964" s="766">
        <v>2140103</v>
      </c>
      <c r="B964" s="252" t="s">
        <v>147</v>
      </c>
      <c r="C964" s="735">
        <v>0</v>
      </c>
      <c r="D964" s="735">
        <v>0</v>
      </c>
      <c r="E964" s="509">
        <v>0</v>
      </c>
      <c r="F964" s="488" t="str">
        <f t="shared" si="56"/>
        <v/>
      </c>
      <c r="G964" s="488" t="str">
        <f t="shared" si="57"/>
        <v/>
      </c>
      <c r="H964" s="765" t="str">
        <f t="shared" si="58"/>
        <v>否</v>
      </c>
      <c r="I964" s="768" t="str">
        <f t="shared" si="59"/>
        <v>项</v>
      </c>
    </row>
    <row r="965" ht="34.9" customHeight="1" spans="1:9">
      <c r="A965" s="766">
        <v>2140104</v>
      </c>
      <c r="B965" s="252" t="s">
        <v>864</v>
      </c>
      <c r="C965" s="735">
        <v>487</v>
      </c>
      <c r="D965" s="735">
        <v>1</v>
      </c>
      <c r="E965" s="509">
        <v>22</v>
      </c>
      <c r="F965" s="488">
        <f t="shared" ref="F965:F1028" si="60">IF(C965&lt;&gt;0,E965/C965-1,"")</f>
        <v>-0.95482546201232</v>
      </c>
      <c r="G965" s="488">
        <f t="shared" ref="G965:G1028" si="61">IF(D965&lt;&gt;0,E965/D965,"")</f>
        <v>22</v>
      </c>
      <c r="H965" s="765" t="str">
        <f t="shared" ref="H965:H1028" si="62">IF(LEN(A965)=3,"是",IF(B965&lt;&gt;"",IF(SUM(C965:E965)&lt;&gt;0,"是","否"),"是"))</f>
        <v>是</v>
      </c>
      <c r="I965" s="768" t="str">
        <f t="shared" ref="I965:I1028" si="63">IF(LEN(A965)=3,"类",IF(LEN(A965)=5,"款","项"))</f>
        <v>项</v>
      </c>
    </row>
    <row r="966" ht="34.9" customHeight="1" spans="1:9">
      <c r="A966" s="766">
        <v>2140106</v>
      </c>
      <c r="B966" s="252" t="s">
        <v>865</v>
      </c>
      <c r="C966" s="735">
        <v>2616</v>
      </c>
      <c r="D966" s="735">
        <v>4715</v>
      </c>
      <c r="E966" s="509">
        <v>1744</v>
      </c>
      <c r="F966" s="488">
        <f t="shared" si="60"/>
        <v>-0.333333333333333</v>
      </c>
      <c r="G966" s="488">
        <f t="shared" si="61"/>
        <v>0.369883351007423</v>
      </c>
      <c r="H966" s="765" t="str">
        <f t="shared" si="62"/>
        <v>是</v>
      </c>
      <c r="I966" s="768" t="str">
        <f t="shared" si="63"/>
        <v>项</v>
      </c>
    </row>
    <row r="967" ht="34.9" hidden="1" customHeight="1" spans="1:9">
      <c r="A967" s="766">
        <v>2140109</v>
      </c>
      <c r="B967" s="252" t="s">
        <v>866</v>
      </c>
      <c r="C967" s="735"/>
      <c r="D967" s="735">
        <v>0</v>
      </c>
      <c r="E967" s="509">
        <v>0</v>
      </c>
      <c r="F967" s="488" t="str">
        <f t="shared" si="60"/>
        <v/>
      </c>
      <c r="G967" s="488" t="str">
        <f t="shared" si="61"/>
        <v/>
      </c>
      <c r="H967" s="765" t="str">
        <f t="shared" si="62"/>
        <v>否</v>
      </c>
      <c r="I967" s="768" t="str">
        <f t="shared" si="63"/>
        <v>项</v>
      </c>
    </row>
    <row r="968" ht="34.9" hidden="1" customHeight="1" spans="1:9">
      <c r="A968" s="766">
        <v>2140110</v>
      </c>
      <c r="B968" s="252" t="s">
        <v>867</v>
      </c>
      <c r="C968" s="735"/>
      <c r="D968" s="735">
        <v>0</v>
      </c>
      <c r="E968" s="509">
        <v>0</v>
      </c>
      <c r="F968" s="488" t="str">
        <f t="shared" si="60"/>
        <v/>
      </c>
      <c r="G968" s="488" t="str">
        <f t="shared" si="61"/>
        <v/>
      </c>
      <c r="H968" s="765" t="str">
        <f t="shared" si="62"/>
        <v>否</v>
      </c>
      <c r="I968" s="768" t="str">
        <f t="shared" si="63"/>
        <v>项</v>
      </c>
    </row>
    <row r="969" ht="34.9" hidden="1" customHeight="1" spans="1:9">
      <c r="A969" s="766">
        <v>2140111</v>
      </c>
      <c r="B969" s="252" t="s">
        <v>868</v>
      </c>
      <c r="C969" s="735"/>
      <c r="D969" s="735">
        <v>0</v>
      </c>
      <c r="E969" s="509">
        <v>0</v>
      </c>
      <c r="F969" s="488" t="str">
        <f t="shared" si="60"/>
        <v/>
      </c>
      <c r="G969" s="488" t="str">
        <f t="shared" si="61"/>
        <v/>
      </c>
      <c r="H969" s="765" t="str">
        <f t="shared" si="62"/>
        <v>否</v>
      </c>
      <c r="I969" s="768" t="str">
        <f t="shared" si="63"/>
        <v>项</v>
      </c>
    </row>
    <row r="970" ht="34.9" customHeight="1" spans="1:9">
      <c r="A970" s="766">
        <v>2140112</v>
      </c>
      <c r="B970" s="252" t="s">
        <v>869</v>
      </c>
      <c r="C970" s="735">
        <v>351</v>
      </c>
      <c r="D970" s="735">
        <v>291</v>
      </c>
      <c r="E970" s="509">
        <v>265</v>
      </c>
      <c r="F970" s="488">
        <f t="shared" si="60"/>
        <v>-0.245014245014245</v>
      </c>
      <c r="G970" s="488">
        <f t="shared" si="61"/>
        <v>0.910652920962199</v>
      </c>
      <c r="H970" s="765" t="str">
        <f t="shared" si="62"/>
        <v>是</v>
      </c>
      <c r="I970" s="768" t="str">
        <f t="shared" si="63"/>
        <v>项</v>
      </c>
    </row>
    <row r="971" ht="34.9" hidden="1" customHeight="1" spans="1:9">
      <c r="A971" s="766">
        <v>2140114</v>
      </c>
      <c r="B971" s="252" t="s">
        <v>870</v>
      </c>
      <c r="C971" s="735"/>
      <c r="D971" s="735">
        <v>0</v>
      </c>
      <c r="E971" s="509">
        <v>0</v>
      </c>
      <c r="F971" s="488" t="str">
        <f t="shared" si="60"/>
        <v/>
      </c>
      <c r="G971" s="488" t="str">
        <f t="shared" si="61"/>
        <v/>
      </c>
      <c r="H971" s="765" t="str">
        <f t="shared" si="62"/>
        <v>否</v>
      </c>
      <c r="I971" s="768" t="str">
        <f t="shared" si="63"/>
        <v>项</v>
      </c>
    </row>
    <row r="972" ht="34.9" hidden="1" customHeight="1" spans="1:9">
      <c r="A972" s="766">
        <v>2140122</v>
      </c>
      <c r="B972" s="252" t="s">
        <v>871</v>
      </c>
      <c r="C972" s="735"/>
      <c r="D972" s="735">
        <v>0</v>
      </c>
      <c r="E972" s="509">
        <v>0</v>
      </c>
      <c r="F972" s="488" t="str">
        <f t="shared" si="60"/>
        <v/>
      </c>
      <c r="G972" s="488" t="str">
        <f t="shared" si="61"/>
        <v/>
      </c>
      <c r="H972" s="765" t="str">
        <f t="shared" si="62"/>
        <v>否</v>
      </c>
      <c r="I972" s="768" t="str">
        <f t="shared" si="63"/>
        <v>项</v>
      </c>
    </row>
    <row r="973" s="547" customFormat="1" ht="34.9" customHeight="1" spans="1:11">
      <c r="A973" s="766">
        <v>2140123</v>
      </c>
      <c r="B973" s="252" t="s">
        <v>872</v>
      </c>
      <c r="C973" s="735">
        <v>5</v>
      </c>
      <c r="D973" s="735">
        <v>2</v>
      </c>
      <c r="E973" s="509">
        <v>2</v>
      </c>
      <c r="F973" s="488">
        <f t="shared" si="60"/>
        <v>-0.6</v>
      </c>
      <c r="G973" s="488">
        <f t="shared" si="61"/>
        <v>1</v>
      </c>
      <c r="H973" s="765" t="str">
        <f t="shared" si="62"/>
        <v>是</v>
      </c>
      <c r="I973" s="768" t="str">
        <f t="shared" si="63"/>
        <v>项</v>
      </c>
      <c r="J973" s="558"/>
      <c r="K973" s="558"/>
    </row>
    <row r="974" ht="34.9" hidden="1" customHeight="1" spans="1:9">
      <c r="A974" s="766">
        <v>2140127</v>
      </c>
      <c r="B974" s="252" t="s">
        <v>873</v>
      </c>
      <c r="C974" s="735"/>
      <c r="D974" s="735">
        <v>0</v>
      </c>
      <c r="E974" s="509">
        <v>0</v>
      </c>
      <c r="F974" s="488" t="str">
        <f t="shared" si="60"/>
        <v/>
      </c>
      <c r="G974" s="488" t="str">
        <f t="shared" si="61"/>
        <v/>
      </c>
      <c r="H974" s="765" t="str">
        <f t="shared" si="62"/>
        <v>否</v>
      </c>
      <c r="I974" s="768" t="str">
        <f t="shared" si="63"/>
        <v>项</v>
      </c>
    </row>
    <row r="975" s="547" customFormat="1" ht="34.9" hidden="1" customHeight="1" spans="1:11">
      <c r="A975" s="766">
        <v>2140128</v>
      </c>
      <c r="B975" s="252" t="s">
        <v>874</v>
      </c>
      <c r="C975" s="735"/>
      <c r="D975" s="735">
        <v>0</v>
      </c>
      <c r="E975" s="509">
        <v>0</v>
      </c>
      <c r="F975" s="488" t="str">
        <f t="shared" si="60"/>
        <v/>
      </c>
      <c r="G975" s="488" t="str">
        <f t="shared" si="61"/>
        <v/>
      </c>
      <c r="H975" s="765" t="str">
        <f t="shared" si="62"/>
        <v>否</v>
      </c>
      <c r="I975" s="768" t="str">
        <f t="shared" si="63"/>
        <v>项</v>
      </c>
      <c r="J975" s="558"/>
      <c r="K975" s="558"/>
    </row>
    <row r="976" s="547" customFormat="1" ht="34.9" hidden="1" customHeight="1" spans="1:11">
      <c r="A976" s="766">
        <v>2140129</v>
      </c>
      <c r="B976" s="252" t="s">
        <v>875</v>
      </c>
      <c r="C976" s="735"/>
      <c r="D976" s="735">
        <v>0</v>
      </c>
      <c r="E976" s="509">
        <v>0</v>
      </c>
      <c r="F976" s="488" t="str">
        <f t="shared" si="60"/>
        <v/>
      </c>
      <c r="G976" s="488" t="str">
        <f t="shared" si="61"/>
        <v/>
      </c>
      <c r="H976" s="765" t="str">
        <f t="shared" si="62"/>
        <v>否</v>
      </c>
      <c r="I976" s="768" t="str">
        <f t="shared" si="63"/>
        <v>项</v>
      </c>
      <c r="J976" s="558"/>
      <c r="K976" s="558"/>
    </row>
    <row r="977" ht="34.9" hidden="1" customHeight="1" spans="1:9">
      <c r="A977" s="766">
        <v>2140130</v>
      </c>
      <c r="B977" s="252" t="s">
        <v>876</v>
      </c>
      <c r="C977" s="735"/>
      <c r="D977" s="735">
        <v>0</v>
      </c>
      <c r="E977" s="509">
        <v>0</v>
      </c>
      <c r="F977" s="488" t="str">
        <f t="shared" si="60"/>
        <v/>
      </c>
      <c r="G977" s="488" t="str">
        <f t="shared" si="61"/>
        <v/>
      </c>
      <c r="H977" s="765" t="str">
        <f t="shared" si="62"/>
        <v>否</v>
      </c>
      <c r="I977" s="768" t="str">
        <f t="shared" si="63"/>
        <v>项</v>
      </c>
    </row>
    <row r="978" s="547" customFormat="1" ht="34.9" hidden="1" customHeight="1" spans="1:11">
      <c r="A978" s="766">
        <v>2140131</v>
      </c>
      <c r="B978" s="252" t="s">
        <v>877</v>
      </c>
      <c r="C978" s="735">
        <v>0</v>
      </c>
      <c r="D978" s="735">
        <v>0</v>
      </c>
      <c r="E978" s="509">
        <v>0</v>
      </c>
      <c r="F978" s="488" t="str">
        <f t="shared" si="60"/>
        <v/>
      </c>
      <c r="G978" s="488" t="str">
        <f t="shared" si="61"/>
        <v/>
      </c>
      <c r="H978" s="765" t="str">
        <f t="shared" si="62"/>
        <v>否</v>
      </c>
      <c r="I978" s="768" t="str">
        <f t="shared" si="63"/>
        <v>项</v>
      </c>
      <c r="J978" s="558"/>
      <c r="K978" s="558"/>
    </row>
    <row r="979" ht="34.9" hidden="1" customHeight="1" spans="1:9">
      <c r="A979" s="766">
        <v>2140133</v>
      </c>
      <c r="B979" s="252" t="s">
        <v>878</v>
      </c>
      <c r="C979" s="735"/>
      <c r="D979" s="735">
        <v>0</v>
      </c>
      <c r="E979" s="509">
        <v>0</v>
      </c>
      <c r="F979" s="488" t="str">
        <f t="shared" si="60"/>
        <v/>
      </c>
      <c r="G979" s="488" t="str">
        <f t="shared" si="61"/>
        <v/>
      </c>
      <c r="H979" s="765" t="str">
        <f t="shared" si="62"/>
        <v>否</v>
      </c>
      <c r="I979" s="768" t="str">
        <f t="shared" si="63"/>
        <v>项</v>
      </c>
    </row>
    <row r="980" s="547" customFormat="1" ht="34.9" hidden="1" customHeight="1" spans="1:11">
      <c r="A980" s="766">
        <v>2140136</v>
      </c>
      <c r="B980" s="252" t="s">
        <v>879</v>
      </c>
      <c r="C980" s="735"/>
      <c r="D980" s="735">
        <v>0</v>
      </c>
      <c r="E980" s="509">
        <v>0</v>
      </c>
      <c r="F980" s="488" t="str">
        <f t="shared" si="60"/>
        <v/>
      </c>
      <c r="G980" s="488" t="str">
        <f t="shared" si="61"/>
        <v/>
      </c>
      <c r="H980" s="765" t="str">
        <f t="shared" si="62"/>
        <v>否</v>
      </c>
      <c r="I980" s="768" t="str">
        <f t="shared" si="63"/>
        <v>项</v>
      </c>
      <c r="J980" s="558"/>
      <c r="K980" s="558"/>
    </row>
    <row r="981" ht="34.9" hidden="1" customHeight="1" spans="1:9">
      <c r="A981" s="766">
        <v>2140138</v>
      </c>
      <c r="B981" s="252" t="s">
        <v>880</v>
      </c>
      <c r="C981" s="735"/>
      <c r="D981" s="735">
        <v>0</v>
      </c>
      <c r="E981" s="509">
        <v>0</v>
      </c>
      <c r="F981" s="488" t="str">
        <f t="shared" si="60"/>
        <v/>
      </c>
      <c r="G981" s="488" t="str">
        <f t="shared" si="61"/>
        <v/>
      </c>
      <c r="H981" s="765" t="str">
        <f t="shared" si="62"/>
        <v>否</v>
      </c>
      <c r="I981" s="768" t="str">
        <f t="shared" si="63"/>
        <v>项</v>
      </c>
    </row>
    <row r="982" ht="34.9" hidden="1" customHeight="1" spans="1:9">
      <c r="A982" s="766">
        <v>2140139</v>
      </c>
      <c r="B982" s="252" t="s">
        <v>881</v>
      </c>
      <c r="C982" s="735"/>
      <c r="D982" s="735"/>
      <c r="E982" s="509"/>
      <c r="F982" s="488" t="str">
        <f t="shared" si="60"/>
        <v/>
      </c>
      <c r="G982" s="488" t="str">
        <f t="shared" si="61"/>
        <v/>
      </c>
      <c r="H982" s="765" t="str">
        <f t="shared" si="62"/>
        <v>否</v>
      </c>
      <c r="I982" s="768" t="str">
        <f t="shared" si="63"/>
        <v>项</v>
      </c>
    </row>
    <row r="983" ht="34.9" customHeight="1" spans="1:9">
      <c r="A983" s="766">
        <v>2140199</v>
      </c>
      <c r="B983" s="252" t="s">
        <v>882</v>
      </c>
      <c r="C983" s="735">
        <v>346</v>
      </c>
      <c r="D983" s="735">
        <v>354</v>
      </c>
      <c r="E983" s="509">
        <v>308</v>
      </c>
      <c r="F983" s="488">
        <f t="shared" si="60"/>
        <v>-0.109826589595376</v>
      </c>
      <c r="G983" s="488">
        <f t="shared" si="61"/>
        <v>0.870056497175141</v>
      </c>
      <c r="H983" s="765" t="str">
        <f t="shared" si="62"/>
        <v>是</v>
      </c>
      <c r="I983" s="768" t="str">
        <f t="shared" si="63"/>
        <v>项</v>
      </c>
    </row>
    <row r="984" ht="34.9" hidden="1" customHeight="1" spans="1:9">
      <c r="A984" s="766">
        <v>21402</v>
      </c>
      <c r="B984" s="252" t="s">
        <v>883</v>
      </c>
      <c r="C984" s="730">
        <f>SUM(C985:C993)</f>
        <v>0</v>
      </c>
      <c r="D984" s="730">
        <f>SUM(D985:D993)</f>
        <v>0</v>
      </c>
      <c r="E984" s="730">
        <f>SUM(E985:E993)</f>
        <v>0</v>
      </c>
      <c r="F984" s="488" t="str">
        <f t="shared" si="60"/>
        <v/>
      </c>
      <c r="G984" s="488" t="str">
        <f t="shared" si="61"/>
        <v/>
      </c>
      <c r="H984" s="765" t="str">
        <f t="shared" si="62"/>
        <v>否</v>
      </c>
      <c r="I984" s="768" t="str">
        <f t="shared" si="63"/>
        <v>款</v>
      </c>
    </row>
    <row r="985" ht="34.9" hidden="1" customHeight="1" spans="1:9">
      <c r="A985" s="766">
        <v>2140201</v>
      </c>
      <c r="B985" s="252" t="s">
        <v>145</v>
      </c>
      <c r="C985" s="735"/>
      <c r="D985" s="735">
        <v>0</v>
      </c>
      <c r="E985" s="509">
        <v>0</v>
      </c>
      <c r="F985" s="488" t="str">
        <f t="shared" si="60"/>
        <v/>
      </c>
      <c r="G985" s="488" t="str">
        <f t="shared" si="61"/>
        <v/>
      </c>
      <c r="H985" s="765" t="str">
        <f t="shared" si="62"/>
        <v>否</v>
      </c>
      <c r="I985" s="768" t="str">
        <f t="shared" si="63"/>
        <v>项</v>
      </c>
    </row>
    <row r="986" ht="34.9" hidden="1" customHeight="1" spans="1:9">
      <c r="A986" s="766">
        <v>2140202</v>
      </c>
      <c r="B986" s="252" t="s">
        <v>146</v>
      </c>
      <c r="C986" s="735"/>
      <c r="D986" s="735">
        <v>0</v>
      </c>
      <c r="E986" s="509">
        <v>0</v>
      </c>
      <c r="F986" s="488" t="str">
        <f t="shared" si="60"/>
        <v/>
      </c>
      <c r="G986" s="488" t="str">
        <f t="shared" si="61"/>
        <v/>
      </c>
      <c r="H986" s="765" t="str">
        <f t="shared" si="62"/>
        <v>否</v>
      </c>
      <c r="I986" s="768" t="str">
        <f t="shared" si="63"/>
        <v>项</v>
      </c>
    </row>
    <row r="987" ht="34.9" hidden="1" customHeight="1" spans="1:9">
      <c r="A987" s="766">
        <v>2140203</v>
      </c>
      <c r="B987" s="252" t="s">
        <v>147</v>
      </c>
      <c r="C987" s="735"/>
      <c r="D987" s="735">
        <v>0</v>
      </c>
      <c r="E987" s="509">
        <v>0</v>
      </c>
      <c r="F987" s="488" t="str">
        <f t="shared" si="60"/>
        <v/>
      </c>
      <c r="G987" s="488" t="str">
        <f t="shared" si="61"/>
        <v/>
      </c>
      <c r="H987" s="765" t="str">
        <f t="shared" si="62"/>
        <v>否</v>
      </c>
      <c r="I987" s="768" t="str">
        <f t="shared" si="63"/>
        <v>项</v>
      </c>
    </row>
    <row r="988" s="547" customFormat="1" ht="34.9" hidden="1" customHeight="1" spans="1:11">
      <c r="A988" s="766">
        <v>2140204</v>
      </c>
      <c r="B988" s="252" t="s">
        <v>884</v>
      </c>
      <c r="C988" s="735">
        <v>0</v>
      </c>
      <c r="D988" s="735">
        <v>0</v>
      </c>
      <c r="E988" s="509">
        <v>0</v>
      </c>
      <c r="F988" s="488" t="str">
        <f t="shared" si="60"/>
        <v/>
      </c>
      <c r="G988" s="488" t="str">
        <f t="shared" si="61"/>
        <v/>
      </c>
      <c r="H988" s="765" t="str">
        <f t="shared" si="62"/>
        <v>否</v>
      </c>
      <c r="I988" s="768" t="str">
        <f t="shared" si="63"/>
        <v>项</v>
      </c>
      <c r="J988" s="558"/>
      <c r="K988" s="558"/>
    </row>
    <row r="989" ht="34.9" hidden="1" customHeight="1" spans="1:9">
      <c r="A989" s="766">
        <v>2140205</v>
      </c>
      <c r="B989" s="252" t="s">
        <v>885</v>
      </c>
      <c r="C989" s="735"/>
      <c r="D989" s="735">
        <v>0</v>
      </c>
      <c r="E989" s="509">
        <v>0</v>
      </c>
      <c r="F989" s="488" t="str">
        <f t="shared" si="60"/>
        <v/>
      </c>
      <c r="G989" s="488" t="str">
        <f t="shared" si="61"/>
        <v/>
      </c>
      <c r="H989" s="765" t="str">
        <f t="shared" si="62"/>
        <v>否</v>
      </c>
      <c r="I989" s="768" t="str">
        <f t="shared" si="63"/>
        <v>项</v>
      </c>
    </row>
    <row r="990" ht="34.9" hidden="1" customHeight="1" spans="1:9">
      <c r="A990" s="766">
        <v>2140206</v>
      </c>
      <c r="B990" s="252" t="s">
        <v>886</v>
      </c>
      <c r="C990" s="735"/>
      <c r="D990" s="735">
        <v>0</v>
      </c>
      <c r="E990" s="509">
        <v>0</v>
      </c>
      <c r="F990" s="488" t="str">
        <f t="shared" si="60"/>
        <v/>
      </c>
      <c r="G990" s="488" t="str">
        <f t="shared" si="61"/>
        <v/>
      </c>
      <c r="H990" s="765" t="str">
        <f t="shared" si="62"/>
        <v>否</v>
      </c>
      <c r="I990" s="768" t="str">
        <f t="shared" si="63"/>
        <v>项</v>
      </c>
    </row>
    <row r="991" ht="34.9" hidden="1" customHeight="1" spans="1:9">
      <c r="A991" s="766">
        <v>2140207</v>
      </c>
      <c r="B991" s="252" t="s">
        <v>887</v>
      </c>
      <c r="C991" s="735"/>
      <c r="D991" s="735">
        <v>0</v>
      </c>
      <c r="E991" s="509">
        <v>0</v>
      </c>
      <c r="F991" s="488" t="str">
        <f t="shared" si="60"/>
        <v/>
      </c>
      <c r="G991" s="488" t="str">
        <f t="shared" si="61"/>
        <v/>
      </c>
      <c r="H991" s="765" t="str">
        <f t="shared" si="62"/>
        <v>否</v>
      </c>
      <c r="I991" s="768" t="str">
        <f t="shared" si="63"/>
        <v>项</v>
      </c>
    </row>
    <row r="992" s="547" customFormat="1" ht="34.9" hidden="1" customHeight="1" spans="1:11">
      <c r="A992" s="766">
        <v>2140208</v>
      </c>
      <c r="B992" s="252" t="s">
        <v>888</v>
      </c>
      <c r="C992" s="735"/>
      <c r="D992" s="735">
        <v>0</v>
      </c>
      <c r="E992" s="509">
        <v>0</v>
      </c>
      <c r="F992" s="488" t="str">
        <f t="shared" si="60"/>
        <v/>
      </c>
      <c r="G992" s="488" t="str">
        <f t="shared" si="61"/>
        <v/>
      </c>
      <c r="H992" s="765" t="str">
        <f t="shared" si="62"/>
        <v>否</v>
      </c>
      <c r="I992" s="768" t="str">
        <f t="shared" si="63"/>
        <v>项</v>
      </c>
      <c r="J992" s="558"/>
      <c r="K992" s="558"/>
    </row>
    <row r="993" s="547" customFormat="1" ht="34.9" hidden="1" customHeight="1" spans="1:11">
      <c r="A993" s="766">
        <v>2140299</v>
      </c>
      <c r="B993" s="252" t="s">
        <v>889</v>
      </c>
      <c r="C993" s="735"/>
      <c r="D993" s="735">
        <v>0</v>
      </c>
      <c r="E993" s="509">
        <v>0</v>
      </c>
      <c r="F993" s="488" t="str">
        <f t="shared" si="60"/>
        <v/>
      </c>
      <c r="G993" s="488" t="str">
        <f t="shared" si="61"/>
        <v/>
      </c>
      <c r="H993" s="765" t="str">
        <f t="shared" si="62"/>
        <v>否</v>
      </c>
      <c r="I993" s="768" t="str">
        <f t="shared" si="63"/>
        <v>项</v>
      </c>
      <c r="J993" s="558"/>
      <c r="K993" s="558"/>
    </row>
    <row r="994" ht="34.9" hidden="1" customHeight="1" spans="1:9">
      <c r="A994" s="766">
        <v>21403</v>
      </c>
      <c r="B994" s="252" t="s">
        <v>890</v>
      </c>
      <c r="C994" s="730">
        <f>SUM(C995:C1003)</f>
        <v>0</v>
      </c>
      <c r="D994" s="730">
        <f>SUM(D995:D1003)</f>
        <v>0</v>
      </c>
      <c r="E994" s="730">
        <f>SUM(E995:E1003)</f>
        <v>0</v>
      </c>
      <c r="F994" s="488" t="str">
        <f t="shared" si="60"/>
        <v/>
      </c>
      <c r="G994" s="488" t="str">
        <f t="shared" si="61"/>
        <v/>
      </c>
      <c r="H994" s="765" t="str">
        <f t="shared" si="62"/>
        <v>否</v>
      </c>
      <c r="I994" s="768" t="str">
        <f t="shared" si="63"/>
        <v>款</v>
      </c>
    </row>
    <row r="995" ht="34.9" hidden="1" customHeight="1" spans="1:9">
      <c r="A995" s="766">
        <v>2140301</v>
      </c>
      <c r="B995" s="252" t="s">
        <v>145</v>
      </c>
      <c r="C995" s="735"/>
      <c r="D995" s="735">
        <v>0</v>
      </c>
      <c r="E995" s="509">
        <v>0</v>
      </c>
      <c r="F995" s="488" t="str">
        <f t="shared" si="60"/>
        <v/>
      </c>
      <c r="G995" s="488" t="str">
        <f t="shared" si="61"/>
        <v/>
      </c>
      <c r="H995" s="765" t="str">
        <f t="shared" si="62"/>
        <v>否</v>
      </c>
      <c r="I995" s="768" t="str">
        <f t="shared" si="63"/>
        <v>项</v>
      </c>
    </row>
    <row r="996" ht="34.9" hidden="1" customHeight="1" spans="1:9">
      <c r="A996" s="766">
        <v>2140302</v>
      </c>
      <c r="B996" s="252" t="s">
        <v>146</v>
      </c>
      <c r="C996" s="735"/>
      <c r="D996" s="735">
        <v>0</v>
      </c>
      <c r="E996" s="509">
        <v>0</v>
      </c>
      <c r="F996" s="488" t="str">
        <f t="shared" si="60"/>
        <v/>
      </c>
      <c r="G996" s="488" t="str">
        <f t="shared" si="61"/>
        <v/>
      </c>
      <c r="H996" s="765" t="str">
        <f t="shared" si="62"/>
        <v>否</v>
      </c>
      <c r="I996" s="768" t="str">
        <f t="shared" si="63"/>
        <v>项</v>
      </c>
    </row>
    <row r="997" ht="34.9" hidden="1" customHeight="1" spans="1:9">
      <c r="A997" s="766">
        <v>2140303</v>
      </c>
      <c r="B997" s="252" t="s">
        <v>147</v>
      </c>
      <c r="C997" s="735"/>
      <c r="D997" s="735">
        <v>0</v>
      </c>
      <c r="E997" s="509">
        <v>0</v>
      </c>
      <c r="F997" s="488" t="str">
        <f t="shared" si="60"/>
        <v/>
      </c>
      <c r="G997" s="488" t="str">
        <f t="shared" si="61"/>
        <v/>
      </c>
      <c r="H997" s="765" t="str">
        <f t="shared" si="62"/>
        <v>否</v>
      </c>
      <c r="I997" s="768" t="str">
        <f t="shared" si="63"/>
        <v>项</v>
      </c>
    </row>
    <row r="998" s="547" customFormat="1" ht="34.9" hidden="1" customHeight="1" spans="1:11">
      <c r="A998" s="766">
        <v>2140304</v>
      </c>
      <c r="B998" s="252" t="s">
        <v>891</v>
      </c>
      <c r="C998" s="735"/>
      <c r="D998" s="735">
        <v>0</v>
      </c>
      <c r="E998" s="509">
        <v>0</v>
      </c>
      <c r="F998" s="488" t="str">
        <f t="shared" si="60"/>
        <v/>
      </c>
      <c r="G998" s="488" t="str">
        <f t="shared" si="61"/>
        <v/>
      </c>
      <c r="H998" s="765" t="str">
        <f t="shared" si="62"/>
        <v>否</v>
      </c>
      <c r="I998" s="768" t="str">
        <f t="shared" si="63"/>
        <v>项</v>
      </c>
      <c r="J998" s="558"/>
      <c r="K998" s="558"/>
    </row>
    <row r="999" ht="34.9" hidden="1" customHeight="1" spans="1:9">
      <c r="A999" s="766">
        <v>2140305</v>
      </c>
      <c r="B999" s="252" t="s">
        <v>892</v>
      </c>
      <c r="C999" s="735"/>
      <c r="D999" s="735">
        <v>0</v>
      </c>
      <c r="E999" s="509">
        <v>0</v>
      </c>
      <c r="F999" s="488" t="str">
        <f t="shared" si="60"/>
        <v/>
      </c>
      <c r="G999" s="488" t="str">
        <f t="shared" si="61"/>
        <v/>
      </c>
      <c r="H999" s="765" t="str">
        <f t="shared" si="62"/>
        <v>否</v>
      </c>
      <c r="I999" s="768" t="str">
        <f t="shared" si="63"/>
        <v>项</v>
      </c>
    </row>
    <row r="1000" s="547" customFormat="1" ht="34.9" hidden="1" customHeight="1" spans="1:11">
      <c r="A1000" s="766">
        <v>2140306</v>
      </c>
      <c r="B1000" s="252" t="s">
        <v>893</v>
      </c>
      <c r="C1000" s="735"/>
      <c r="D1000" s="735">
        <v>0</v>
      </c>
      <c r="E1000" s="509">
        <v>0</v>
      </c>
      <c r="F1000" s="488" t="str">
        <f t="shared" si="60"/>
        <v/>
      </c>
      <c r="G1000" s="488" t="str">
        <f t="shared" si="61"/>
        <v/>
      </c>
      <c r="H1000" s="765" t="str">
        <f t="shared" si="62"/>
        <v>否</v>
      </c>
      <c r="I1000" s="768" t="str">
        <f t="shared" si="63"/>
        <v>项</v>
      </c>
      <c r="J1000" s="558"/>
      <c r="K1000" s="558"/>
    </row>
    <row r="1001" s="547" customFormat="1" ht="34.9" hidden="1" customHeight="1" spans="1:11">
      <c r="A1001" s="766">
        <v>2140307</v>
      </c>
      <c r="B1001" s="252" t="s">
        <v>894</v>
      </c>
      <c r="C1001" s="735"/>
      <c r="D1001" s="735">
        <v>0</v>
      </c>
      <c r="E1001" s="509">
        <v>0</v>
      </c>
      <c r="F1001" s="488" t="str">
        <f t="shared" si="60"/>
        <v/>
      </c>
      <c r="G1001" s="488" t="str">
        <f t="shared" si="61"/>
        <v/>
      </c>
      <c r="H1001" s="765" t="str">
        <f t="shared" si="62"/>
        <v>否</v>
      </c>
      <c r="I1001" s="768" t="str">
        <f t="shared" si="63"/>
        <v>项</v>
      </c>
      <c r="J1001" s="558"/>
      <c r="K1001" s="558"/>
    </row>
    <row r="1002" ht="34.9" hidden="1" customHeight="1" spans="1:9">
      <c r="A1002" s="766">
        <v>2140308</v>
      </c>
      <c r="B1002" s="252" t="s">
        <v>895</v>
      </c>
      <c r="C1002" s="735"/>
      <c r="D1002" s="735">
        <v>0</v>
      </c>
      <c r="E1002" s="509">
        <v>0</v>
      </c>
      <c r="F1002" s="488" t="str">
        <f t="shared" si="60"/>
        <v/>
      </c>
      <c r="G1002" s="488" t="str">
        <f t="shared" si="61"/>
        <v/>
      </c>
      <c r="H1002" s="765" t="str">
        <f t="shared" si="62"/>
        <v>否</v>
      </c>
      <c r="I1002" s="768" t="str">
        <f t="shared" si="63"/>
        <v>项</v>
      </c>
    </row>
    <row r="1003" s="547" customFormat="1" ht="34.9" hidden="1" customHeight="1" spans="1:11">
      <c r="A1003" s="766">
        <v>2140399</v>
      </c>
      <c r="B1003" s="252" t="s">
        <v>896</v>
      </c>
      <c r="C1003" s="735"/>
      <c r="D1003" s="735">
        <v>0</v>
      </c>
      <c r="E1003" s="509">
        <v>0</v>
      </c>
      <c r="F1003" s="488" t="str">
        <f t="shared" si="60"/>
        <v/>
      </c>
      <c r="G1003" s="488" t="str">
        <f t="shared" si="61"/>
        <v/>
      </c>
      <c r="H1003" s="765" t="str">
        <f t="shared" si="62"/>
        <v>否</v>
      </c>
      <c r="I1003" s="768" t="str">
        <f t="shared" si="63"/>
        <v>项</v>
      </c>
      <c r="J1003" s="558"/>
      <c r="K1003" s="558"/>
    </row>
    <row r="1004" ht="34.9" hidden="1" customHeight="1" spans="1:9">
      <c r="A1004" s="766">
        <v>21404</v>
      </c>
      <c r="B1004" s="252" t="s">
        <v>897</v>
      </c>
      <c r="C1004" s="730">
        <f>SUM(C1005:C1008)</f>
        <v>0</v>
      </c>
      <c r="D1004" s="730">
        <f>SUM(D1005:D1008)</f>
        <v>0</v>
      </c>
      <c r="E1004" s="730">
        <f>SUM(E1005:E1008)</f>
        <v>0</v>
      </c>
      <c r="F1004" s="488" t="str">
        <f t="shared" si="60"/>
        <v/>
      </c>
      <c r="G1004" s="488" t="str">
        <f t="shared" si="61"/>
        <v/>
      </c>
      <c r="H1004" s="765" t="str">
        <f t="shared" si="62"/>
        <v>否</v>
      </c>
      <c r="I1004" s="768" t="str">
        <f t="shared" si="63"/>
        <v>款</v>
      </c>
    </row>
    <row r="1005" ht="34.9" hidden="1" customHeight="1" spans="1:9">
      <c r="A1005" s="766">
        <v>2140401</v>
      </c>
      <c r="B1005" s="252" t="s">
        <v>898</v>
      </c>
      <c r="C1005" s="735">
        <v>0</v>
      </c>
      <c r="D1005" s="735"/>
      <c r="E1005" s="509"/>
      <c r="F1005" s="488" t="str">
        <f t="shared" si="60"/>
        <v/>
      </c>
      <c r="G1005" s="488" t="str">
        <f t="shared" si="61"/>
        <v/>
      </c>
      <c r="H1005" s="765" t="str">
        <f t="shared" si="62"/>
        <v>否</v>
      </c>
      <c r="I1005" s="768" t="str">
        <f t="shared" si="63"/>
        <v>项</v>
      </c>
    </row>
    <row r="1006" ht="34.9" hidden="1" customHeight="1" spans="1:9">
      <c r="A1006" s="766">
        <v>2140402</v>
      </c>
      <c r="B1006" s="252" t="s">
        <v>899</v>
      </c>
      <c r="C1006" s="735">
        <v>0</v>
      </c>
      <c r="D1006" s="735"/>
      <c r="E1006" s="509"/>
      <c r="F1006" s="488" t="str">
        <f t="shared" si="60"/>
        <v/>
      </c>
      <c r="G1006" s="488" t="str">
        <f t="shared" si="61"/>
        <v/>
      </c>
      <c r="H1006" s="765" t="str">
        <f t="shared" si="62"/>
        <v>否</v>
      </c>
      <c r="I1006" s="768" t="str">
        <f t="shared" si="63"/>
        <v>项</v>
      </c>
    </row>
    <row r="1007" ht="34.9" hidden="1" customHeight="1" spans="1:9">
      <c r="A1007" s="766">
        <v>2140403</v>
      </c>
      <c r="B1007" s="252" t="s">
        <v>900</v>
      </c>
      <c r="C1007" s="735">
        <v>0</v>
      </c>
      <c r="D1007" s="735"/>
      <c r="E1007" s="509"/>
      <c r="F1007" s="488" t="str">
        <f t="shared" si="60"/>
        <v/>
      </c>
      <c r="G1007" s="488" t="str">
        <f t="shared" si="61"/>
        <v/>
      </c>
      <c r="H1007" s="765" t="str">
        <f t="shared" si="62"/>
        <v>否</v>
      </c>
      <c r="I1007" s="768" t="str">
        <f t="shared" si="63"/>
        <v>项</v>
      </c>
    </row>
    <row r="1008" ht="34.9" hidden="1" customHeight="1" spans="1:9">
      <c r="A1008" s="766">
        <v>2140499</v>
      </c>
      <c r="B1008" s="252" t="s">
        <v>901</v>
      </c>
      <c r="C1008" s="735">
        <v>0</v>
      </c>
      <c r="D1008" s="735"/>
      <c r="E1008" s="509"/>
      <c r="F1008" s="488" t="str">
        <f t="shared" si="60"/>
        <v/>
      </c>
      <c r="G1008" s="488" t="str">
        <f t="shared" si="61"/>
        <v/>
      </c>
      <c r="H1008" s="765" t="str">
        <f t="shared" si="62"/>
        <v>否</v>
      </c>
      <c r="I1008" s="768" t="str">
        <f t="shared" si="63"/>
        <v>项</v>
      </c>
    </row>
    <row r="1009" ht="34.9" hidden="1" customHeight="1" spans="1:9">
      <c r="A1009" s="766">
        <v>21405</v>
      </c>
      <c r="B1009" s="252" t="s">
        <v>902</v>
      </c>
      <c r="C1009" s="730">
        <f>SUM(C1010:C1015)</f>
        <v>0</v>
      </c>
      <c r="D1009" s="730">
        <f>SUM(D1010:D1015)</f>
        <v>0</v>
      </c>
      <c r="E1009" s="730">
        <f>SUM(E1010:E1015)</f>
        <v>0</v>
      </c>
      <c r="F1009" s="488" t="str">
        <f t="shared" si="60"/>
        <v/>
      </c>
      <c r="G1009" s="488" t="str">
        <f t="shared" si="61"/>
        <v/>
      </c>
      <c r="H1009" s="765" t="str">
        <f t="shared" si="62"/>
        <v>否</v>
      </c>
      <c r="I1009" s="768" t="str">
        <f t="shared" si="63"/>
        <v>款</v>
      </c>
    </row>
    <row r="1010" ht="34.9" hidden="1" customHeight="1" spans="1:9">
      <c r="A1010" s="766">
        <v>2140501</v>
      </c>
      <c r="B1010" s="252" t="s">
        <v>145</v>
      </c>
      <c r="C1010" s="735"/>
      <c r="D1010" s="735">
        <v>0</v>
      </c>
      <c r="E1010" s="509">
        <v>0</v>
      </c>
      <c r="F1010" s="488" t="str">
        <f t="shared" si="60"/>
        <v/>
      </c>
      <c r="G1010" s="488" t="str">
        <f t="shared" si="61"/>
        <v/>
      </c>
      <c r="H1010" s="765" t="str">
        <f t="shared" si="62"/>
        <v>否</v>
      </c>
      <c r="I1010" s="768" t="str">
        <f t="shared" si="63"/>
        <v>项</v>
      </c>
    </row>
    <row r="1011" ht="34.9" hidden="1" customHeight="1" spans="1:9">
      <c r="A1011" s="766">
        <v>2140502</v>
      </c>
      <c r="B1011" s="252" t="s">
        <v>146</v>
      </c>
      <c r="C1011" s="735"/>
      <c r="D1011" s="735">
        <v>0</v>
      </c>
      <c r="E1011" s="509">
        <v>0</v>
      </c>
      <c r="F1011" s="488" t="str">
        <f t="shared" si="60"/>
        <v/>
      </c>
      <c r="G1011" s="488" t="str">
        <f t="shared" si="61"/>
        <v/>
      </c>
      <c r="H1011" s="765" t="str">
        <f t="shared" si="62"/>
        <v>否</v>
      </c>
      <c r="I1011" s="768" t="str">
        <f t="shared" si="63"/>
        <v>项</v>
      </c>
    </row>
    <row r="1012" s="547" customFormat="1" ht="34.9" hidden="1" customHeight="1" spans="1:11">
      <c r="A1012" s="766">
        <v>2140503</v>
      </c>
      <c r="B1012" s="252" t="s">
        <v>147</v>
      </c>
      <c r="C1012" s="735"/>
      <c r="D1012" s="735">
        <v>0</v>
      </c>
      <c r="E1012" s="509">
        <v>0</v>
      </c>
      <c r="F1012" s="488" t="str">
        <f t="shared" si="60"/>
        <v/>
      </c>
      <c r="G1012" s="488" t="str">
        <f t="shared" si="61"/>
        <v/>
      </c>
      <c r="H1012" s="765" t="str">
        <f t="shared" si="62"/>
        <v>否</v>
      </c>
      <c r="I1012" s="768" t="str">
        <f t="shared" si="63"/>
        <v>项</v>
      </c>
      <c r="J1012" s="558"/>
      <c r="K1012" s="558"/>
    </row>
    <row r="1013" s="547" customFormat="1" ht="34.9" hidden="1" customHeight="1" spans="1:11">
      <c r="A1013" s="766">
        <v>2140504</v>
      </c>
      <c r="B1013" s="252" t="s">
        <v>888</v>
      </c>
      <c r="C1013" s="735"/>
      <c r="D1013" s="735">
        <v>0</v>
      </c>
      <c r="E1013" s="509">
        <v>0</v>
      </c>
      <c r="F1013" s="488" t="str">
        <f t="shared" si="60"/>
        <v/>
      </c>
      <c r="G1013" s="488" t="str">
        <f t="shared" si="61"/>
        <v/>
      </c>
      <c r="H1013" s="765" t="str">
        <f t="shared" si="62"/>
        <v>否</v>
      </c>
      <c r="I1013" s="768" t="str">
        <f t="shared" si="63"/>
        <v>项</v>
      </c>
      <c r="J1013" s="558"/>
      <c r="K1013" s="558"/>
    </row>
    <row r="1014" ht="34.9" hidden="1" customHeight="1" spans="1:9">
      <c r="A1014" s="766">
        <v>2140505</v>
      </c>
      <c r="B1014" s="252" t="s">
        <v>903</v>
      </c>
      <c r="C1014" s="735"/>
      <c r="D1014" s="735">
        <v>0</v>
      </c>
      <c r="E1014" s="509">
        <v>0</v>
      </c>
      <c r="F1014" s="488" t="str">
        <f t="shared" si="60"/>
        <v/>
      </c>
      <c r="G1014" s="488" t="str">
        <f t="shared" si="61"/>
        <v/>
      </c>
      <c r="H1014" s="765" t="str">
        <f t="shared" si="62"/>
        <v>否</v>
      </c>
      <c r="I1014" s="768" t="str">
        <f t="shared" si="63"/>
        <v>项</v>
      </c>
    </row>
    <row r="1015" ht="34.9" hidden="1" customHeight="1" spans="1:9">
      <c r="A1015" s="766">
        <v>2140599</v>
      </c>
      <c r="B1015" s="252" t="s">
        <v>904</v>
      </c>
      <c r="C1015" s="735"/>
      <c r="D1015" s="735">
        <v>0</v>
      </c>
      <c r="E1015" s="509">
        <v>0</v>
      </c>
      <c r="F1015" s="488" t="str">
        <f t="shared" si="60"/>
        <v/>
      </c>
      <c r="G1015" s="488" t="str">
        <f t="shared" si="61"/>
        <v/>
      </c>
      <c r="H1015" s="765" t="str">
        <f t="shared" si="62"/>
        <v>否</v>
      </c>
      <c r="I1015" s="768" t="str">
        <f t="shared" si="63"/>
        <v>项</v>
      </c>
    </row>
    <row r="1016" ht="34.9" customHeight="1" spans="1:9">
      <c r="A1016" s="766">
        <v>21406</v>
      </c>
      <c r="B1016" s="252" t="s">
        <v>905</v>
      </c>
      <c r="C1016" s="730">
        <f>SUM(C1017:C1020)</f>
        <v>1550</v>
      </c>
      <c r="D1016" s="730">
        <f>SUM(D1017:D1020)</f>
        <v>7711</v>
      </c>
      <c r="E1016" s="730">
        <f>SUM(E1017:E1020)</f>
        <v>2525</v>
      </c>
      <c r="F1016" s="488">
        <f t="shared" si="60"/>
        <v>0.629032258064516</v>
      </c>
      <c r="G1016" s="488">
        <f t="shared" si="61"/>
        <v>0.327454286084814</v>
      </c>
      <c r="H1016" s="765" t="str">
        <f t="shared" si="62"/>
        <v>是</v>
      </c>
      <c r="I1016" s="768" t="str">
        <f t="shared" si="63"/>
        <v>款</v>
      </c>
    </row>
    <row r="1017" ht="34.9" customHeight="1" spans="1:9">
      <c r="A1017" s="766">
        <v>2140601</v>
      </c>
      <c r="B1017" s="252" t="s">
        <v>906</v>
      </c>
      <c r="C1017" s="735">
        <v>15</v>
      </c>
      <c r="D1017" s="735">
        <v>0</v>
      </c>
      <c r="E1017" s="509">
        <v>0</v>
      </c>
      <c r="F1017" s="488">
        <f t="shared" si="60"/>
        <v>-1</v>
      </c>
      <c r="G1017" s="488" t="str">
        <f t="shared" si="61"/>
        <v/>
      </c>
      <c r="H1017" s="765" t="str">
        <f t="shared" si="62"/>
        <v>是</v>
      </c>
      <c r="I1017" s="768" t="str">
        <f t="shared" si="63"/>
        <v>项</v>
      </c>
    </row>
    <row r="1018" ht="34.9" customHeight="1" spans="1:9">
      <c r="A1018" s="766">
        <v>2140602</v>
      </c>
      <c r="B1018" s="252" t="s">
        <v>907</v>
      </c>
      <c r="C1018" s="735">
        <v>1535</v>
      </c>
      <c r="D1018" s="735">
        <v>7711</v>
      </c>
      <c r="E1018" s="509">
        <v>2525</v>
      </c>
      <c r="F1018" s="488">
        <f t="shared" si="60"/>
        <v>0.644951140065147</v>
      </c>
      <c r="G1018" s="488">
        <f t="shared" si="61"/>
        <v>0.327454286084814</v>
      </c>
      <c r="H1018" s="765" t="str">
        <f t="shared" si="62"/>
        <v>是</v>
      </c>
      <c r="I1018" s="768" t="str">
        <f t="shared" si="63"/>
        <v>项</v>
      </c>
    </row>
    <row r="1019" ht="34.9" hidden="1" customHeight="1" spans="1:9">
      <c r="A1019" s="766">
        <v>2140603</v>
      </c>
      <c r="B1019" s="252" t="s">
        <v>908</v>
      </c>
      <c r="C1019" s="735"/>
      <c r="D1019" s="735">
        <v>0</v>
      </c>
      <c r="E1019" s="509">
        <v>0</v>
      </c>
      <c r="F1019" s="488" t="str">
        <f t="shared" si="60"/>
        <v/>
      </c>
      <c r="G1019" s="488" t="str">
        <f t="shared" si="61"/>
        <v/>
      </c>
      <c r="H1019" s="765" t="str">
        <f t="shared" si="62"/>
        <v>否</v>
      </c>
      <c r="I1019" s="768" t="str">
        <f t="shared" si="63"/>
        <v>项</v>
      </c>
    </row>
    <row r="1020" ht="34.9" hidden="1" customHeight="1" spans="1:9">
      <c r="A1020" s="766">
        <v>2140699</v>
      </c>
      <c r="B1020" s="252" t="s">
        <v>909</v>
      </c>
      <c r="C1020" s="735"/>
      <c r="D1020" s="735">
        <v>0</v>
      </c>
      <c r="E1020" s="509">
        <v>0</v>
      </c>
      <c r="F1020" s="488" t="str">
        <f t="shared" si="60"/>
        <v/>
      </c>
      <c r="G1020" s="488" t="str">
        <f t="shared" si="61"/>
        <v/>
      </c>
      <c r="H1020" s="765" t="str">
        <f t="shared" si="62"/>
        <v>否</v>
      </c>
      <c r="I1020" s="768" t="str">
        <f t="shared" si="63"/>
        <v>项</v>
      </c>
    </row>
    <row r="1021" ht="34.9" customHeight="1" spans="1:9">
      <c r="A1021" s="766">
        <v>21499</v>
      </c>
      <c r="B1021" s="252" t="s">
        <v>910</v>
      </c>
      <c r="C1021" s="730">
        <f>SUM(C1022:C1023)</f>
        <v>101</v>
      </c>
      <c r="D1021" s="730">
        <f>SUM(D1022:D1023)</f>
        <v>0</v>
      </c>
      <c r="E1021" s="730">
        <f>SUM(E1022:E1023)</f>
        <v>0</v>
      </c>
      <c r="F1021" s="488">
        <f t="shared" si="60"/>
        <v>-1</v>
      </c>
      <c r="G1021" s="488" t="str">
        <f t="shared" si="61"/>
        <v/>
      </c>
      <c r="H1021" s="765" t="str">
        <f t="shared" si="62"/>
        <v>是</v>
      </c>
      <c r="I1021" s="768" t="str">
        <f t="shared" si="63"/>
        <v>款</v>
      </c>
    </row>
    <row r="1022" ht="34.9" customHeight="1" spans="1:9">
      <c r="A1022" s="766">
        <v>2149901</v>
      </c>
      <c r="B1022" s="252" t="s">
        <v>911</v>
      </c>
      <c r="C1022" s="735">
        <v>101</v>
      </c>
      <c r="D1022" s="735">
        <v>0</v>
      </c>
      <c r="E1022" s="509">
        <v>0</v>
      </c>
      <c r="F1022" s="488">
        <f t="shared" si="60"/>
        <v>-1</v>
      </c>
      <c r="G1022" s="488" t="str">
        <f t="shared" si="61"/>
        <v/>
      </c>
      <c r="H1022" s="765" t="str">
        <f t="shared" si="62"/>
        <v>是</v>
      </c>
      <c r="I1022" s="768" t="str">
        <f t="shared" si="63"/>
        <v>项</v>
      </c>
    </row>
    <row r="1023" ht="34.9" hidden="1" customHeight="1" spans="1:9">
      <c r="A1023" s="766">
        <v>2149999</v>
      </c>
      <c r="B1023" s="252" t="s">
        <v>912</v>
      </c>
      <c r="C1023" s="735"/>
      <c r="D1023" s="735">
        <v>0</v>
      </c>
      <c r="E1023" s="509">
        <v>0</v>
      </c>
      <c r="F1023" s="488" t="str">
        <f t="shared" si="60"/>
        <v/>
      </c>
      <c r="G1023" s="488" t="str">
        <f t="shared" si="61"/>
        <v/>
      </c>
      <c r="H1023" s="765" t="str">
        <f t="shared" si="62"/>
        <v>否</v>
      </c>
      <c r="I1023" s="768" t="str">
        <f t="shared" si="63"/>
        <v>项</v>
      </c>
    </row>
    <row r="1024" ht="34.9" customHeight="1" spans="1:9">
      <c r="A1024" s="764">
        <v>215</v>
      </c>
      <c r="B1024" s="248" t="s">
        <v>108</v>
      </c>
      <c r="C1024" s="361">
        <f>SUM(C1025,C1035,C1051,C1056,C1071,C1078,C1086)</f>
        <v>257</v>
      </c>
      <c r="D1024" s="361">
        <f>SUM(D1025,D1035,D1051,D1056,D1071,D1078,D1086)</f>
        <v>42</v>
      </c>
      <c r="E1024" s="361">
        <f>SUM(E1025,E1035,E1051,E1056,E1071,E1078,E1086)</f>
        <v>603</v>
      </c>
      <c r="F1024" s="486">
        <f t="shared" si="60"/>
        <v>1.34630350194553</v>
      </c>
      <c r="G1024" s="486">
        <f t="shared" si="61"/>
        <v>14.3571428571429</v>
      </c>
      <c r="H1024" s="765" t="str">
        <f t="shared" si="62"/>
        <v>是</v>
      </c>
      <c r="I1024" s="768" t="str">
        <f t="shared" si="63"/>
        <v>类</v>
      </c>
    </row>
    <row r="1025" ht="34.9" hidden="1" customHeight="1" spans="1:9">
      <c r="A1025" s="766">
        <v>21501</v>
      </c>
      <c r="B1025" s="252" t="s">
        <v>913</v>
      </c>
      <c r="C1025" s="730">
        <f>SUM(C1026:C1034)</f>
        <v>0</v>
      </c>
      <c r="D1025" s="730">
        <f>SUM(D1026:D1034)</f>
        <v>0</v>
      </c>
      <c r="E1025" s="730">
        <f>SUM(E1026:E1034)</f>
        <v>0</v>
      </c>
      <c r="F1025" s="488" t="str">
        <f t="shared" si="60"/>
        <v/>
      </c>
      <c r="G1025" s="488" t="str">
        <f t="shared" si="61"/>
        <v/>
      </c>
      <c r="H1025" s="765" t="str">
        <f t="shared" si="62"/>
        <v>否</v>
      </c>
      <c r="I1025" s="768" t="str">
        <f t="shared" si="63"/>
        <v>款</v>
      </c>
    </row>
    <row r="1026" ht="34.9" hidden="1" customHeight="1" spans="1:9">
      <c r="A1026" s="766">
        <v>2150101</v>
      </c>
      <c r="B1026" s="252" t="s">
        <v>145</v>
      </c>
      <c r="C1026" s="735">
        <v>0</v>
      </c>
      <c r="D1026" s="735">
        <v>0</v>
      </c>
      <c r="E1026" s="509">
        <v>0</v>
      </c>
      <c r="F1026" s="488" t="str">
        <f t="shared" si="60"/>
        <v/>
      </c>
      <c r="G1026" s="488" t="str">
        <f t="shared" si="61"/>
        <v/>
      </c>
      <c r="H1026" s="765" t="str">
        <f t="shared" si="62"/>
        <v>否</v>
      </c>
      <c r="I1026" s="768" t="str">
        <f t="shared" si="63"/>
        <v>项</v>
      </c>
    </row>
    <row r="1027" ht="34.9" hidden="1" customHeight="1" spans="1:9">
      <c r="A1027" s="766">
        <v>2150102</v>
      </c>
      <c r="B1027" s="252" t="s">
        <v>146</v>
      </c>
      <c r="C1027" s="735"/>
      <c r="D1027" s="735">
        <v>0</v>
      </c>
      <c r="E1027" s="509">
        <v>0</v>
      </c>
      <c r="F1027" s="488" t="str">
        <f t="shared" si="60"/>
        <v/>
      </c>
      <c r="G1027" s="488" t="str">
        <f t="shared" si="61"/>
        <v/>
      </c>
      <c r="H1027" s="765" t="str">
        <f t="shared" si="62"/>
        <v>否</v>
      </c>
      <c r="I1027" s="768" t="str">
        <f t="shared" si="63"/>
        <v>项</v>
      </c>
    </row>
    <row r="1028" ht="34.9" hidden="1" customHeight="1" spans="1:9">
      <c r="A1028" s="766">
        <v>2150103</v>
      </c>
      <c r="B1028" s="252" t="s">
        <v>147</v>
      </c>
      <c r="C1028" s="735"/>
      <c r="D1028" s="735">
        <v>0</v>
      </c>
      <c r="E1028" s="509">
        <v>0</v>
      </c>
      <c r="F1028" s="488" t="str">
        <f t="shared" si="60"/>
        <v/>
      </c>
      <c r="G1028" s="488" t="str">
        <f t="shared" si="61"/>
        <v/>
      </c>
      <c r="H1028" s="765" t="str">
        <f t="shared" si="62"/>
        <v>否</v>
      </c>
      <c r="I1028" s="768" t="str">
        <f t="shared" si="63"/>
        <v>项</v>
      </c>
    </row>
    <row r="1029" ht="34.9" hidden="1" customHeight="1" spans="1:9">
      <c r="A1029" s="766">
        <v>2150104</v>
      </c>
      <c r="B1029" s="252" t="s">
        <v>914</v>
      </c>
      <c r="C1029" s="735"/>
      <c r="D1029" s="735">
        <v>0</v>
      </c>
      <c r="E1029" s="509">
        <v>0</v>
      </c>
      <c r="F1029" s="488" t="str">
        <f t="shared" ref="F1029:F1092" si="64">IF(C1029&lt;&gt;0,E1029/C1029-1,"")</f>
        <v/>
      </c>
      <c r="G1029" s="488" t="str">
        <f t="shared" ref="G1029:G1092" si="65">IF(D1029&lt;&gt;0,E1029/D1029,"")</f>
        <v/>
      </c>
      <c r="H1029" s="765" t="str">
        <f t="shared" ref="H1029:H1092" si="66">IF(LEN(A1029)=3,"是",IF(B1029&lt;&gt;"",IF(SUM(C1029:E1029)&lt;&gt;0,"是","否"),"是"))</f>
        <v>否</v>
      </c>
      <c r="I1029" s="768" t="str">
        <f t="shared" ref="I1029:I1092" si="67">IF(LEN(A1029)=3,"类",IF(LEN(A1029)=5,"款","项"))</f>
        <v>项</v>
      </c>
    </row>
    <row r="1030" ht="34.9" hidden="1" customHeight="1" spans="1:9">
      <c r="A1030" s="766">
        <v>2150105</v>
      </c>
      <c r="B1030" s="252" t="s">
        <v>915</v>
      </c>
      <c r="C1030" s="735"/>
      <c r="D1030" s="735">
        <v>0</v>
      </c>
      <c r="E1030" s="509">
        <v>0</v>
      </c>
      <c r="F1030" s="488" t="str">
        <f t="shared" si="64"/>
        <v/>
      </c>
      <c r="G1030" s="488" t="str">
        <f t="shared" si="65"/>
        <v/>
      </c>
      <c r="H1030" s="765" t="str">
        <f t="shared" si="66"/>
        <v>否</v>
      </c>
      <c r="I1030" s="768" t="str">
        <f t="shared" si="67"/>
        <v>项</v>
      </c>
    </row>
    <row r="1031" s="547" customFormat="1" ht="34.9" hidden="1" customHeight="1" spans="1:11">
      <c r="A1031" s="766">
        <v>2150106</v>
      </c>
      <c r="B1031" s="252" t="s">
        <v>916</v>
      </c>
      <c r="C1031" s="735"/>
      <c r="D1031" s="735">
        <v>0</v>
      </c>
      <c r="E1031" s="509">
        <v>0</v>
      </c>
      <c r="F1031" s="488" t="str">
        <f t="shared" si="64"/>
        <v/>
      </c>
      <c r="G1031" s="488" t="str">
        <f t="shared" si="65"/>
        <v/>
      </c>
      <c r="H1031" s="765" t="str">
        <f t="shared" si="66"/>
        <v>否</v>
      </c>
      <c r="I1031" s="768" t="str">
        <f t="shared" si="67"/>
        <v>项</v>
      </c>
      <c r="J1031" s="558"/>
      <c r="K1031" s="558"/>
    </row>
    <row r="1032" ht="34.9" hidden="1" customHeight="1" spans="1:9">
      <c r="A1032" s="766">
        <v>2150107</v>
      </c>
      <c r="B1032" s="252" t="s">
        <v>917</v>
      </c>
      <c r="C1032" s="735"/>
      <c r="D1032" s="735">
        <v>0</v>
      </c>
      <c r="E1032" s="509">
        <v>0</v>
      </c>
      <c r="F1032" s="488" t="str">
        <f t="shared" si="64"/>
        <v/>
      </c>
      <c r="G1032" s="488" t="str">
        <f t="shared" si="65"/>
        <v/>
      </c>
      <c r="H1032" s="765" t="str">
        <f t="shared" si="66"/>
        <v>否</v>
      </c>
      <c r="I1032" s="768" t="str">
        <f t="shared" si="67"/>
        <v>项</v>
      </c>
    </row>
    <row r="1033" ht="34.9" hidden="1" customHeight="1" spans="1:9">
      <c r="A1033" s="766">
        <v>2150108</v>
      </c>
      <c r="B1033" s="252" t="s">
        <v>918</v>
      </c>
      <c r="C1033" s="735"/>
      <c r="D1033" s="735">
        <v>0</v>
      </c>
      <c r="E1033" s="509">
        <v>0</v>
      </c>
      <c r="F1033" s="488" t="str">
        <f t="shared" si="64"/>
        <v/>
      </c>
      <c r="G1033" s="488" t="str">
        <f t="shared" si="65"/>
        <v/>
      </c>
      <c r="H1033" s="765" t="str">
        <f t="shared" si="66"/>
        <v>否</v>
      </c>
      <c r="I1033" s="768" t="str">
        <f t="shared" si="67"/>
        <v>项</v>
      </c>
    </row>
    <row r="1034" s="547" customFormat="1" ht="34.9" hidden="1" customHeight="1" spans="1:11">
      <c r="A1034" s="766">
        <v>2150199</v>
      </c>
      <c r="B1034" s="252" t="s">
        <v>919</v>
      </c>
      <c r="C1034" s="735"/>
      <c r="D1034" s="735">
        <v>0</v>
      </c>
      <c r="E1034" s="509">
        <v>0</v>
      </c>
      <c r="F1034" s="488" t="str">
        <f t="shared" si="64"/>
        <v/>
      </c>
      <c r="G1034" s="488" t="str">
        <f t="shared" si="65"/>
        <v/>
      </c>
      <c r="H1034" s="765" t="str">
        <f t="shared" si="66"/>
        <v>否</v>
      </c>
      <c r="I1034" s="768" t="str">
        <f t="shared" si="67"/>
        <v>项</v>
      </c>
      <c r="J1034" s="558"/>
      <c r="K1034" s="558"/>
    </row>
    <row r="1035" ht="34.9" hidden="1" customHeight="1" spans="1:9">
      <c r="A1035" s="766">
        <v>21502</v>
      </c>
      <c r="B1035" s="252" t="s">
        <v>920</v>
      </c>
      <c r="C1035" s="730">
        <f>SUM(C1036:C1050)</f>
        <v>0</v>
      </c>
      <c r="D1035" s="730">
        <f>SUM(D1036:D1050)</f>
        <v>0</v>
      </c>
      <c r="E1035" s="730">
        <f>SUM(E1036:E1050)</f>
        <v>0</v>
      </c>
      <c r="F1035" s="488" t="str">
        <f t="shared" si="64"/>
        <v/>
      </c>
      <c r="G1035" s="488" t="str">
        <f t="shared" si="65"/>
        <v/>
      </c>
      <c r="H1035" s="765" t="str">
        <f t="shared" si="66"/>
        <v>否</v>
      </c>
      <c r="I1035" s="768" t="str">
        <f t="shared" si="67"/>
        <v>款</v>
      </c>
    </row>
    <row r="1036" ht="34.9" hidden="1" customHeight="1" spans="1:9">
      <c r="A1036" s="766">
        <v>2150201</v>
      </c>
      <c r="B1036" s="252" t="s">
        <v>145</v>
      </c>
      <c r="C1036" s="735"/>
      <c r="D1036" s="735">
        <v>0</v>
      </c>
      <c r="E1036" s="509">
        <v>0</v>
      </c>
      <c r="F1036" s="488" t="str">
        <f t="shared" si="64"/>
        <v/>
      </c>
      <c r="G1036" s="488" t="str">
        <f t="shared" si="65"/>
        <v/>
      </c>
      <c r="H1036" s="765" t="str">
        <f t="shared" si="66"/>
        <v>否</v>
      </c>
      <c r="I1036" s="768" t="str">
        <f t="shared" si="67"/>
        <v>项</v>
      </c>
    </row>
    <row r="1037" ht="34.9" hidden="1" customHeight="1" spans="1:9">
      <c r="A1037" s="766">
        <v>2150202</v>
      </c>
      <c r="B1037" s="252" t="s">
        <v>146</v>
      </c>
      <c r="C1037" s="735"/>
      <c r="D1037" s="735">
        <v>0</v>
      </c>
      <c r="E1037" s="509">
        <v>0</v>
      </c>
      <c r="F1037" s="488" t="str">
        <f t="shared" si="64"/>
        <v/>
      </c>
      <c r="G1037" s="488" t="str">
        <f t="shared" si="65"/>
        <v/>
      </c>
      <c r="H1037" s="765" t="str">
        <f t="shared" si="66"/>
        <v>否</v>
      </c>
      <c r="I1037" s="768" t="str">
        <f t="shared" si="67"/>
        <v>项</v>
      </c>
    </row>
    <row r="1038" ht="34.9" hidden="1" customHeight="1" spans="1:9">
      <c r="A1038" s="766">
        <v>2150203</v>
      </c>
      <c r="B1038" s="252" t="s">
        <v>147</v>
      </c>
      <c r="C1038" s="735"/>
      <c r="D1038" s="735">
        <v>0</v>
      </c>
      <c r="E1038" s="509">
        <v>0</v>
      </c>
      <c r="F1038" s="488" t="str">
        <f t="shared" si="64"/>
        <v/>
      </c>
      <c r="G1038" s="488" t="str">
        <f t="shared" si="65"/>
        <v/>
      </c>
      <c r="H1038" s="765" t="str">
        <f t="shared" si="66"/>
        <v>否</v>
      </c>
      <c r="I1038" s="768" t="str">
        <f t="shared" si="67"/>
        <v>项</v>
      </c>
    </row>
    <row r="1039" ht="34.9" hidden="1" customHeight="1" spans="1:9">
      <c r="A1039" s="766">
        <v>2150204</v>
      </c>
      <c r="B1039" s="252" t="s">
        <v>921</v>
      </c>
      <c r="C1039" s="735"/>
      <c r="D1039" s="735">
        <v>0</v>
      </c>
      <c r="E1039" s="509">
        <v>0</v>
      </c>
      <c r="F1039" s="488" t="str">
        <f t="shared" si="64"/>
        <v/>
      </c>
      <c r="G1039" s="488" t="str">
        <f t="shared" si="65"/>
        <v/>
      </c>
      <c r="H1039" s="765" t="str">
        <f t="shared" si="66"/>
        <v>否</v>
      </c>
      <c r="I1039" s="768" t="str">
        <f t="shared" si="67"/>
        <v>项</v>
      </c>
    </row>
    <row r="1040" ht="34.9" hidden="1" customHeight="1" spans="1:9">
      <c r="A1040" s="766">
        <v>2150205</v>
      </c>
      <c r="B1040" s="252" t="s">
        <v>922</v>
      </c>
      <c r="C1040" s="735"/>
      <c r="D1040" s="735">
        <v>0</v>
      </c>
      <c r="E1040" s="509">
        <v>0</v>
      </c>
      <c r="F1040" s="488" t="str">
        <f t="shared" si="64"/>
        <v/>
      </c>
      <c r="G1040" s="488" t="str">
        <f t="shared" si="65"/>
        <v/>
      </c>
      <c r="H1040" s="765" t="str">
        <f t="shared" si="66"/>
        <v>否</v>
      </c>
      <c r="I1040" s="768" t="str">
        <f t="shared" si="67"/>
        <v>项</v>
      </c>
    </row>
    <row r="1041" ht="34.9" hidden="1" customHeight="1" spans="1:9">
      <c r="A1041" s="766">
        <v>2150206</v>
      </c>
      <c r="B1041" s="252" t="s">
        <v>923</v>
      </c>
      <c r="C1041" s="735"/>
      <c r="D1041" s="735">
        <v>0</v>
      </c>
      <c r="E1041" s="509">
        <v>0</v>
      </c>
      <c r="F1041" s="488" t="str">
        <f t="shared" si="64"/>
        <v/>
      </c>
      <c r="G1041" s="488" t="str">
        <f t="shared" si="65"/>
        <v/>
      </c>
      <c r="H1041" s="765" t="str">
        <f t="shared" si="66"/>
        <v>否</v>
      </c>
      <c r="I1041" s="768" t="str">
        <f t="shared" si="67"/>
        <v>项</v>
      </c>
    </row>
    <row r="1042" s="547" customFormat="1" ht="34.9" hidden="1" customHeight="1" spans="1:11">
      <c r="A1042" s="766">
        <v>2150207</v>
      </c>
      <c r="B1042" s="252" t="s">
        <v>924</v>
      </c>
      <c r="C1042" s="735"/>
      <c r="D1042" s="735">
        <v>0</v>
      </c>
      <c r="E1042" s="509">
        <v>0</v>
      </c>
      <c r="F1042" s="488" t="str">
        <f t="shared" si="64"/>
        <v/>
      </c>
      <c r="G1042" s="488" t="str">
        <f t="shared" si="65"/>
        <v/>
      </c>
      <c r="H1042" s="765" t="str">
        <f t="shared" si="66"/>
        <v>否</v>
      </c>
      <c r="I1042" s="768" t="str">
        <f t="shared" si="67"/>
        <v>项</v>
      </c>
      <c r="J1042" s="558"/>
      <c r="K1042" s="558"/>
    </row>
    <row r="1043" ht="34.9" hidden="1" customHeight="1" spans="1:9">
      <c r="A1043" s="766">
        <v>2150208</v>
      </c>
      <c r="B1043" s="252" t="s">
        <v>925</v>
      </c>
      <c r="C1043" s="735"/>
      <c r="D1043" s="735">
        <v>0</v>
      </c>
      <c r="E1043" s="509">
        <v>0</v>
      </c>
      <c r="F1043" s="488" t="str">
        <f t="shared" si="64"/>
        <v/>
      </c>
      <c r="G1043" s="488" t="str">
        <f t="shared" si="65"/>
        <v/>
      </c>
      <c r="H1043" s="765" t="str">
        <f t="shared" si="66"/>
        <v>否</v>
      </c>
      <c r="I1043" s="768" t="str">
        <f t="shared" si="67"/>
        <v>项</v>
      </c>
    </row>
    <row r="1044" ht="34.9" hidden="1" customHeight="1" spans="1:9">
      <c r="A1044" s="766">
        <v>2150209</v>
      </c>
      <c r="B1044" s="252" t="s">
        <v>926</v>
      </c>
      <c r="C1044" s="735"/>
      <c r="D1044" s="735">
        <v>0</v>
      </c>
      <c r="E1044" s="509">
        <v>0</v>
      </c>
      <c r="F1044" s="488" t="str">
        <f t="shared" si="64"/>
        <v/>
      </c>
      <c r="G1044" s="488" t="str">
        <f t="shared" si="65"/>
        <v/>
      </c>
      <c r="H1044" s="765" t="str">
        <f t="shared" si="66"/>
        <v>否</v>
      </c>
      <c r="I1044" s="768" t="str">
        <f t="shared" si="67"/>
        <v>项</v>
      </c>
    </row>
    <row r="1045" s="547" customFormat="1" ht="34.9" hidden="1" customHeight="1" spans="1:11">
      <c r="A1045" s="766">
        <v>2150210</v>
      </c>
      <c r="B1045" s="252" t="s">
        <v>927</v>
      </c>
      <c r="C1045" s="735"/>
      <c r="D1045" s="735">
        <v>0</v>
      </c>
      <c r="E1045" s="509">
        <v>0</v>
      </c>
      <c r="F1045" s="488" t="str">
        <f t="shared" si="64"/>
        <v/>
      </c>
      <c r="G1045" s="488" t="str">
        <f t="shared" si="65"/>
        <v/>
      </c>
      <c r="H1045" s="765" t="str">
        <f t="shared" si="66"/>
        <v>否</v>
      </c>
      <c r="I1045" s="768" t="str">
        <f t="shared" si="67"/>
        <v>项</v>
      </c>
      <c r="J1045" s="558"/>
      <c r="K1045" s="558"/>
    </row>
    <row r="1046" s="547" customFormat="1" ht="34.9" hidden="1" customHeight="1" spans="1:11">
      <c r="A1046" s="766">
        <v>2150212</v>
      </c>
      <c r="B1046" s="252" t="s">
        <v>928</v>
      </c>
      <c r="C1046" s="735"/>
      <c r="D1046" s="735">
        <v>0</v>
      </c>
      <c r="E1046" s="509">
        <v>0</v>
      </c>
      <c r="F1046" s="488" t="str">
        <f t="shared" si="64"/>
        <v/>
      </c>
      <c r="G1046" s="488" t="str">
        <f t="shared" si="65"/>
        <v/>
      </c>
      <c r="H1046" s="765" t="str">
        <f t="shared" si="66"/>
        <v>否</v>
      </c>
      <c r="I1046" s="768" t="str">
        <f t="shared" si="67"/>
        <v>项</v>
      </c>
      <c r="J1046" s="558"/>
      <c r="K1046" s="558"/>
    </row>
    <row r="1047" s="547" customFormat="1" ht="34.9" hidden="1" customHeight="1" spans="1:11">
      <c r="A1047" s="766">
        <v>2150213</v>
      </c>
      <c r="B1047" s="252" t="s">
        <v>929</v>
      </c>
      <c r="C1047" s="735"/>
      <c r="D1047" s="735">
        <v>0</v>
      </c>
      <c r="E1047" s="509">
        <v>0</v>
      </c>
      <c r="F1047" s="488" t="str">
        <f t="shared" si="64"/>
        <v/>
      </c>
      <c r="G1047" s="488" t="str">
        <f t="shared" si="65"/>
        <v/>
      </c>
      <c r="H1047" s="765" t="str">
        <f t="shared" si="66"/>
        <v>否</v>
      </c>
      <c r="I1047" s="768" t="str">
        <f t="shared" si="67"/>
        <v>项</v>
      </c>
      <c r="J1047" s="558"/>
      <c r="K1047" s="558"/>
    </row>
    <row r="1048" s="547" customFormat="1" ht="34.9" hidden="1" customHeight="1" spans="1:11">
      <c r="A1048" s="766">
        <v>2150214</v>
      </c>
      <c r="B1048" s="252" t="s">
        <v>930</v>
      </c>
      <c r="C1048" s="735"/>
      <c r="D1048" s="735">
        <v>0</v>
      </c>
      <c r="E1048" s="509">
        <v>0</v>
      </c>
      <c r="F1048" s="488" t="str">
        <f t="shared" si="64"/>
        <v/>
      </c>
      <c r="G1048" s="488" t="str">
        <f t="shared" si="65"/>
        <v/>
      </c>
      <c r="H1048" s="765" t="str">
        <f t="shared" si="66"/>
        <v>否</v>
      </c>
      <c r="I1048" s="768" t="str">
        <f t="shared" si="67"/>
        <v>项</v>
      </c>
      <c r="J1048" s="558"/>
      <c r="K1048" s="558"/>
    </row>
    <row r="1049" s="547" customFormat="1" ht="34.9" hidden="1" customHeight="1" spans="1:11">
      <c r="A1049" s="766">
        <v>2150215</v>
      </c>
      <c r="B1049" s="252" t="s">
        <v>931</v>
      </c>
      <c r="C1049" s="735"/>
      <c r="D1049" s="735">
        <v>0</v>
      </c>
      <c r="E1049" s="509">
        <v>0</v>
      </c>
      <c r="F1049" s="488" t="str">
        <f t="shared" si="64"/>
        <v/>
      </c>
      <c r="G1049" s="488" t="str">
        <f t="shared" si="65"/>
        <v/>
      </c>
      <c r="H1049" s="765" t="str">
        <f t="shared" si="66"/>
        <v>否</v>
      </c>
      <c r="I1049" s="768" t="str">
        <f t="shared" si="67"/>
        <v>项</v>
      </c>
      <c r="J1049" s="558"/>
      <c r="K1049" s="558"/>
    </row>
    <row r="1050" ht="34.9" hidden="1" customHeight="1" spans="1:9">
      <c r="A1050" s="766">
        <v>2150299</v>
      </c>
      <c r="B1050" s="252" t="s">
        <v>932</v>
      </c>
      <c r="C1050" s="735"/>
      <c r="D1050" s="735">
        <v>0</v>
      </c>
      <c r="E1050" s="509">
        <v>0</v>
      </c>
      <c r="F1050" s="488" t="str">
        <f t="shared" si="64"/>
        <v/>
      </c>
      <c r="G1050" s="488" t="str">
        <f t="shared" si="65"/>
        <v/>
      </c>
      <c r="H1050" s="765" t="str">
        <f t="shared" si="66"/>
        <v>否</v>
      </c>
      <c r="I1050" s="768" t="str">
        <f t="shared" si="67"/>
        <v>项</v>
      </c>
    </row>
    <row r="1051" ht="34.9" hidden="1" customHeight="1" spans="1:9">
      <c r="A1051" s="766">
        <v>21503</v>
      </c>
      <c r="B1051" s="252" t="s">
        <v>933</v>
      </c>
      <c r="C1051" s="730">
        <f>SUM(C1052:C1055)</f>
        <v>0</v>
      </c>
      <c r="D1051" s="730">
        <f>SUM(D1052:D1055)</f>
        <v>0</v>
      </c>
      <c r="E1051" s="730">
        <f>SUM(E1052:E1055)</f>
        <v>0</v>
      </c>
      <c r="F1051" s="488" t="str">
        <f t="shared" si="64"/>
        <v/>
      </c>
      <c r="G1051" s="488" t="str">
        <f t="shared" si="65"/>
        <v/>
      </c>
      <c r="H1051" s="765" t="str">
        <f t="shared" si="66"/>
        <v>否</v>
      </c>
      <c r="I1051" s="768" t="str">
        <f t="shared" si="67"/>
        <v>款</v>
      </c>
    </row>
    <row r="1052" ht="34.9" hidden="1" customHeight="1" spans="1:9">
      <c r="A1052" s="766">
        <v>2150301</v>
      </c>
      <c r="B1052" s="252" t="s">
        <v>145</v>
      </c>
      <c r="C1052" s="735"/>
      <c r="D1052" s="735">
        <v>0</v>
      </c>
      <c r="E1052" s="509">
        <v>0</v>
      </c>
      <c r="F1052" s="488" t="str">
        <f t="shared" si="64"/>
        <v/>
      </c>
      <c r="G1052" s="488" t="str">
        <f t="shared" si="65"/>
        <v/>
      </c>
      <c r="H1052" s="765" t="str">
        <f t="shared" si="66"/>
        <v>否</v>
      </c>
      <c r="I1052" s="768" t="str">
        <f t="shared" si="67"/>
        <v>项</v>
      </c>
    </row>
    <row r="1053" ht="34.9" hidden="1" customHeight="1" spans="1:9">
      <c r="A1053" s="766">
        <v>2150302</v>
      </c>
      <c r="B1053" s="252" t="s">
        <v>146</v>
      </c>
      <c r="C1053" s="735"/>
      <c r="D1053" s="735">
        <v>0</v>
      </c>
      <c r="E1053" s="509">
        <v>0</v>
      </c>
      <c r="F1053" s="488" t="str">
        <f t="shared" si="64"/>
        <v/>
      </c>
      <c r="G1053" s="488" t="str">
        <f t="shared" si="65"/>
        <v/>
      </c>
      <c r="H1053" s="765" t="str">
        <f t="shared" si="66"/>
        <v>否</v>
      </c>
      <c r="I1053" s="768" t="str">
        <f t="shared" si="67"/>
        <v>项</v>
      </c>
    </row>
    <row r="1054" s="547" customFormat="1" ht="34.9" hidden="1" customHeight="1" spans="1:11">
      <c r="A1054" s="766">
        <v>2150303</v>
      </c>
      <c r="B1054" s="252" t="s">
        <v>147</v>
      </c>
      <c r="C1054" s="735"/>
      <c r="D1054" s="735">
        <v>0</v>
      </c>
      <c r="E1054" s="509">
        <v>0</v>
      </c>
      <c r="F1054" s="488" t="str">
        <f t="shared" si="64"/>
        <v/>
      </c>
      <c r="G1054" s="488" t="str">
        <f t="shared" si="65"/>
        <v/>
      </c>
      <c r="H1054" s="765" t="str">
        <f t="shared" si="66"/>
        <v>否</v>
      </c>
      <c r="I1054" s="768" t="str">
        <f t="shared" si="67"/>
        <v>项</v>
      </c>
      <c r="J1054" s="558"/>
      <c r="K1054" s="558"/>
    </row>
    <row r="1055" ht="34.9" hidden="1" customHeight="1" spans="1:9">
      <c r="A1055" s="766">
        <v>2150399</v>
      </c>
      <c r="B1055" s="252" t="s">
        <v>934</v>
      </c>
      <c r="C1055" s="735"/>
      <c r="D1055" s="735">
        <v>0</v>
      </c>
      <c r="E1055" s="509">
        <v>0</v>
      </c>
      <c r="F1055" s="488" t="str">
        <f t="shared" si="64"/>
        <v/>
      </c>
      <c r="G1055" s="488" t="str">
        <f t="shared" si="65"/>
        <v/>
      </c>
      <c r="H1055" s="765" t="str">
        <f t="shared" si="66"/>
        <v>否</v>
      </c>
      <c r="I1055" s="768" t="str">
        <f t="shared" si="67"/>
        <v>项</v>
      </c>
    </row>
    <row r="1056" ht="34.9" customHeight="1" spans="1:9">
      <c r="A1056" s="766">
        <v>21505</v>
      </c>
      <c r="B1056" s="252" t="s">
        <v>935</v>
      </c>
      <c r="C1056" s="730">
        <f>SUM(C1057:C1070)</f>
        <v>57</v>
      </c>
      <c r="D1056" s="730">
        <f>SUM(D1057:D1070)</f>
        <v>0</v>
      </c>
      <c r="E1056" s="730">
        <f>SUM(E1057:E1070)</f>
        <v>325</v>
      </c>
      <c r="F1056" s="488">
        <f t="shared" si="64"/>
        <v>4.70175438596491</v>
      </c>
      <c r="G1056" s="488" t="str">
        <f t="shared" si="65"/>
        <v/>
      </c>
      <c r="H1056" s="765" t="str">
        <f t="shared" si="66"/>
        <v>是</v>
      </c>
      <c r="I1056" s="768" t="str">
        <f t="shared" si="67"/>
        <v>款</v>
      </c>
    </row>
    <row r="1057" ht="34.9" hidden="1" customHeight="1" spans="1:9">
      <c r="A1057" s="766">
        <v>2150501</v>
      </c>
      <c r="B1057" s="252" t="s">
        <v>145</v>
      </c>
      <c r="C1057" s="735"/>
      <c r="D1057" s="735">
        <v>0</v>
      </c>
      <c r="E1057" s="509">
        <v>0</v>
      </c>
      <c r="F1057" s="488" t="str">
        <f t="shared" si="64"/>
        <v/>
      </c>
      <c r="G1057" s="488" t="str">
        <f t="shared" si="65"/>
        <v/>
      </c>
      <c r="H1057" s="765" t="str">
        <f t="shared" si="66"/>
        <v>否</v>
      </c>
      <c r="I1057" s="768" t="str">
        <f t="shared" si="67"/>
        <v>项</v>
      </c>
    </row>
    <row r="1058" ht="34.9" hidden="1" customHeight="1" spans="1:9">
      <c r="A1058" s="766">
        <v>2150502</v>
      </c>
      <c r="B1058" s="252" t="s">
        <v>146</v>
      </c>
      <c r="C1058" s="735"/>
      <c r="D1058" s="735">
        <v>0</v>
      </c>
      <c r="E1058" s="509">
        <v>0</v>
      </c>
      <c r="F1058" s="488" t="str">
        <f t="shared" si="64"/>
        <v/>
      </c>
      <c r="G1058" s="488" t="str">
        <f t="shared" si="65"/>
        <v/>
      </c>
      <c r="H1058" s="765" t="str">
        <f t="shared" si="66"/>
        <v>否</v>
      </c>
      <c r="I1058" s="768" t="str">
        <f t="shared" si="67"/>
        <v>项</v>
      </c>
    </row>
    <row r="1059" ht="34.9" hidden="1" customHeight="1" spans="1:9">
      <c r="A1059" s="766">
        <v>2150503</v>
      </c>
      <c r="B1059" s="252" t="s">
        <v>147</v>
      </c>
      <c r="C1059" s="735"/>
      <c r="D1059" s="735">
        <v>0</v>
      </c>
      <c r="E1059" s="509">
        <v>0</v>
      </c>
      <c r="F1059" s="488" t="str">
        <f t="shared" si="64"/>
        <v/>
      </c>
      <c r="G1059" s="488" t="str">
        <f t="shared" si="65"/>
        <v/>
      </c>
      <c r="H1059" s="765" t="str">
        <f t="shared" si="66"/>
        <v>否</v>
      </c>
      <c r="I1059" s="768" t="str">
        <f t="shared" si="67"/>
        <v>项</v>
      </c>
    </row>
    <row r="1060" ht="34.9" hidden="1" customHeight="1" spans="1:9">
      <c r="A1060" s="766">
        <v>2150505</v>
      </c>
      <c r="B1060" s="252" t="s">
        <v>936</v>
      </c>
      <c r="C1060" s="735"/>
      <c r="D1060" s="735">
        <v>0</v>
      </c>
      <c r="E1060" s="509">
        <v>0</v>
      </c>
      <c r="F1060" s="488" t="str">
        <f t="shared" si="64"/>
        <v/>
      </c>
      <c r="G1060" s="488" t="str">
        <f t="shared" si="65"/>
        <v/>
      </c>
      <c r="H1060" s="765" t="str">
        <f t="shared" si="66"/>
        <v>否</v>
      </c>
      <c r="I1060" s="768" t="str">
        <f t="shared" si="67"/>
        <v>项</v>
      </c>
    </row>
    <row r="1061" s="547" customFormat="1" ht="34.9" hidden="1" customHeight="1" spans="1:11">
      <c r="A1061" s="766">
        <v>2150506</v>
      </c>
      <c r="B1061" s="252" t="s">
        <v>937</v>
      </c>
      <c r="C1061" s="735"/>
      <c r="D1061" s="735"/>
      <c r="E1061" s="509"/>
      <c r="F1061" s="488" t="str">
        <f t="shared" si="64"/>
        <v/>
      </c>
      <c r="G1061" s="488" t="str">
        <f t="shared" si="65"/>
        <v/>
      </c>
      <c r="H1061" s="765" t="str">
        <f t="shared" si="66"/>
        <v>否</v>
      </c>
      <c r="I1061" s="768" t="str">
        <f t="shared" si="67"/>
        <v>项</v>
      </c>
      <c r="J1061" s="558"/>
      <c r="K1061" s="558"/>
    </row>
    <row r="1062" ht="34.9" hidden="1" customHeight="1" spans="1:9">
      <c r="A1062" s="766">
        <v>2150507</v>
      </c>
      <c r="B1062" s="252" t="s">
        <v>938</v>
      </c>
      <c r="C1062" s="735">
        <v>0</v>
      </c>
      <c r="D1062" s="735">
        <v>0</v>
      </c>
      <c r="E1062" s="509">
        <v>0</v>
      </c>
      <c r="F1062" s="488" t="str">
        <f t="shared" si="64"/>
        <v/>
      </c>
      <c r="G1062" s="488" t="str">
        <f t="shared" si="65"/>
        <v/>
      </c>
      <c r="H1062" s="765" t="str">
        <f t="shared" si="66"/>
        <v>否</v>
      </c>
      <c r="I1062" s="768" t="str">
        <f t="shared" si="67"/>
        <v>项</v>
      </c>
    </row>
    <row r="1063" ht="34.9" hidden="1" customHeight="1" spans="1:9">
      <c r="A1063" s="766">
        <v>2150508</v>
      </c>
      <c r="B1063" s="252" t="s">
        <v>939</v>
      </c>
      <c r="C1063" s="735"/>
      <c r="D1063" s="735">
        <v>0</v>
      </c>
      <c r="E1063" s="509">
        <v>0</v>
      </c>
      <c r="F1063" s="488" t="str">
        <f t="shared" si="64"/>
        <v/>
      </c>
      <c r="G1063" s="488" t="str">
        <f t="shared" si="65"/>
        <v/>
      </c>
      <c r="H1063" s="765" t="str">
        <f t="shared" si="66"/>
        <v>否</v>
      </c>
      <c r="I1063" s="768" t="str">
        <f t="shared" si="67"/>
        <v>项</v>
      </c>
    </row>
    <row r="1064" ht="34.9" hidden="1" customHeight="1" spans="1:9">
      <c r="A1064" s="766">
        <v>2150509</v>
      </c>
      <c r="B1064" s="252" t="s">
        <v>940</v>
      </c>
      <c r="C1064" s="735"/>
      <c r="D1064" s="735"/>
      <c r="E1064" s="509"/>
      <c r="F1064" s="488" t="str">
        <f t="shared" si="64"/>
        <v/>
      </c>
      <c r="G1064" s="488" t="str">
        <f t="shared" si="65"/>
        <v/>
      </c>
      <c r="H1064" s="765" t="str">
        <f t="shared" si="66"/>
        <v>否</v>
      </c>
      <c r="I1064" s="768" t="str">
        <f t="shared" si="67"/>
        <v>项</v>
      </c>
    </row>
    <row r="1065" s="547" customFormat="1" ht="34.9" hidden="1" customHeight="1" spans="1:11">
      <c r="A1065" s="766">
        <v>2150510</v>
      </c>
      <c r="B1065" s="252" t="s">
        <v>941</v>
      </c>
      <c r="C1065" s="735">
        <v>0</v>
      </c>
      <c r="D1065" s="735"/>
      <c r="E1065" s="509"/>
      <c r="F1065" s="488" t="str">
        <f t="shared" si="64"/>
        <v/>
      </c>
      <c r="G1065" s="488" t="str">
        <f t="shared" si="65"/>
        <v/>
      </c>
      <c r="H1065" s="765" t="str">
        <f t="shared" si="66"/>
        <v>否</v>
      </c>
      <c r="I1065" s="768" t="str">
        <f t="shared" si="67"/>
        <v>项</v>
      </c>
      <c r="J1065" s="558"/>
      <c r="K1065" s="558"/>
    </row>
    <row r="1066" ht="34.9" hidden="1" customHeight="1" spans="1:9">
      <c r="A1066" s="766">
        <v>2150511</v>
      </c>
      <c r="B1066" s="252" t="s">
        <v>942</v>
      </c>
      <c r="C1066" s="735"/>
      <c r="D1066" s="735"/>
      <c r="E1066" s="509"/>
      <c r="F1066" s="488" t="str">
        <f t="shared" si="64"/>
        <v/>
      </c>
      <c r="G1066" s="488" t="str">
        <f t="shared" si="65"/>
        <v/>
      </c>
      <c r="H1066" s="765" t="str">
        <f t="shared" si="66"/>
        <v>否</v>
      </c>
      <c r="I1066" s="768" t="str">
        <f t="shared" si="67"/>
        <v>项</v>
      </c>
    </row>
    <row r="1067" ht="34.9" hidden="1" customHeight="1" spans="1:9">
      <c r="A1067" s="766">
        <v>2150513</v>
      </c>
      <c r="B1067" s="252" t="s">
        <v>888</v>
      </c>
      <c r="C1067" s="735"/>
      <c r="D1067" s="735"/>
      <c r="E1067" s="509"/>
      <c r="F1067" s="488" t="str">
        <f t="shared" si="64"/>
        <v/>
      </c>
      <c r="G1067" s="488" t="str">
        <f t="shared" si="65"/>
        <v/>
      </c>
      <c r="H1067" s="765" t="str">
        <f t="shared" si="66"/>
        <v>否</v>
      </c>
      <c r="I1067" s="768" t="str">
        <f t="shared" si="67"/>
        <v>项</v>
      </c>
    </row>
    <row r="1068" ht="34.9" hidden="1" customHeight="1" spans="1:9">
      <c r="A1068" s="766">
        <v>2150515</v>
      </c>
      <c r="B1068" s="252" t="s">
        <v>943</v>
      </c>
      <c r="C1068" s="735"/>
      <c r="D1068" s="735"/>
      <c r="E1068" s="509"/>
      <c r="F1068" s="488" t="str">
        <f t="shared" si="64"/>
        <v/>
      </c>
      <c r="G1068" s="488" t="str">
        <f t="shared" si="65"/>
        <v/>
      </c>
      <c r="H1068" s="765" t="str">
        <f t="shared" si="66"/>
        <v>否</v>
      </c>
      <c r="I1068" s="768" t="str">
        <f t="shared" si="67"/>
        <v>项</v>
      </c>
    </row>
    <row r="1069" ht="34.9" customHeight="1" spans="1:9">
      <c r="A1069" s="766">
        <v>2150517</v>
      </c>
      <c r="B1069" s="252" t="s">
        <v>944</v>
      </c>
      <c r="C1069" s="735">
        <v>57</v>
      </c>
      <c r="D1069" s="735">
        <v>0</v>
      </c>
      <c r="E1069" s="509">
        <v>325</v>
      </c>
      <c r="F1069" s="488">
        <f t="shared" si="64"/>
        <v>4.70175438596491</v>
      </c>
      <c r="G1069" s="488" t="str">
        <f t="shared" si="65"/>
        <v/>
      </c>
      <c r="H1069" s="765" t="str">
        <f t="shared" si="66"/>
        <v>是</v>
      </c>
      <c r="I1069" s="768" t="str">
        <f t="shared" si="67"/>
        <v>项</v>
      </c>
    </row>
    <row r="1070" ht="34.9" hidden="1" customHeight="1" spans="1:9">
      <c r="A1070" s="766">
        <v>2150599</v>
      </c>
      <c r="B1070" s="252" t="s">
        <v>945</v>
      </c>
      <c r="C1070" s="735"/>
      <c r="D1070" s="735">
        <v>0</v>
      </c>
      <c r="E1070" s="509">
        <v>0</v>
      </c>
      <c r="F1070" s="488" t="str">
        <f t="shared" si="64"/>
        <v/>
      </c>
      <c r="G1070" s="488" t="str">
        <f t="shared" si="65"/>
        <v/>
      </c>
      <c r="H1070" s="765" t="str">
        <f t="shared" si="66"/>
        <v>否</v>
      </c>
      <c r="I1070" s="768" t="str">
        <f t="shared" si="67"/>
        <v>项</v>
      </c>
    </row>
    <row r="1071" ht="34.9" hidden="1" customHeight="1" spans="1:9">
      <c r="A1071" s="766">
        <v>21507</v>
      </c>
      <c r="B1071" s="252" t="s">
        <v>946</v>
      </c>
      <c r="C1071" s="730">
        <f>SUM(C1072:C1077)</f>
        <v>0</v>
      </c>
      <c r="D1071" s="730">
        <f>SUM(D1072:D1077)</f>
        <v>0</v>
      </c>
      <c r="E1071" s="730">
        <f>SUM(E1072:E1077)</f>
        <v>0</v>
      </c>
      <c r="F1071" s="488" t="str">
        <f t="shared" si="64"/>
        <v/>
      </c>
      <c r="G1071" s="488" t="str">
        <f t="shared" si="65"/>
        <v/>
      </c>
      <c r="H1071" s="765" t="str">
        <f t="shared" si="66"/>
        <v>否</v>
      </c>
      <c r="I1071" s="768" t="str">
        <f t="shared" si="67"/>
        <v>款</v>
      </c>
    </row>
    <row r="1072" ht="34.9" hidden="1" customHeight="1" spans="1:9">
      <c r="A1072" s="766">
        <v>2150701</v>
      </c>
      <c r="B1072" s="252" t="s">
        <v>145</v>
      </c>
      <c r="C1072" s="735"/>
      <c r="D1072" s="735">
        <v>0</v>
      </c>
      <c r="E1072" s="509">
        <v>0</v>
      </c>
      <c r="F1072" s="488" t="str">
        <f t="shared" si="64"/>
        <v/>
      </c>
      <c r="G1072" s="488" t="str">
        <f t="shared" si="65"/>
        <v/>
      </c>
      <c r="H1072" s="765" t="str">
        <f t="shared" si="66"/>
        <v>否</v>
      </c>
      <c r="I1072" s="768" t="str">
        <f t="shared" si="67"/>
        <v>项</v>
      </c>
    </row>
    <row r="1073" ht="34.9" hidden="1" customHeight="1" spans="1:9">
      <c r="A1073" s="766">
        <v>2150702</v>
      </c>
      <c r="B1073" s="252" t="s">
        <v>146</v>
      </c>
      <c r="C1073" s="735"/>
      <c r="D1073" s="735">
        <v>0</v>
      </c>
      <c r="E1073" s="509">
        <v>0</v>
      </c>
      <c r="F1073" s="488" t="str">
        <f t="shared" si="64"/>
        <v/>
      </c>
      <c r="G1073" s="488" t="str">
        <f t="shared" si="65"/>
        <v/>
      </c>
      <c r="H1073" s="765" t="str">
        <f t="shared" si="66"/>
        <v>否</v>
      </c>
      <c r="I1073" s="768" t="str">
        <f t="shared" si="67"/>
        <v>项</v>
      </c>
    </row>
    <row r="1074" ht="34.9" hidden="1" customHeight="1" spans="1:9">
      <c r="A1074" s="766">
        <v>2150703</v>
      </c>
      <c r="B1074" s="252" t="s">
        <v>147</v>
      </c>
      <c r="C1074" s="735"/>
      <c r="D1074" s="735">
        <v>0</v>
      </c>
      <c r="E1074" s="509">
        <v>0</v>
      </c>
      <c r="F1074" s="488" t="str">
        <f t="shared" si="64"/>
        <v/>
      </c>
      <c r="G1074" s="488" t="str">
        <f t="shared" si="65"/>
        <v/>
      </c>
      <c r="H1074" s="765" t="str">
        <f t="shared" si="66"/>
        <v>否</v>
      </c>
      <c r="I1074" s="768" t="str">
        <f t="shared" si="67"/>
        <v>项</v>
      </c>
    </row>
    <row r="1075" ht="34.9" hidden="1" customHeight="1" spans="1:9">
      <c r="A1075" s="766">
        <v>2150704</v>
      </c>
      <c r="B1075" s="252" t="s">
        <v>947</v>
      </c>
      <c r="C1075" s="735"/>
      <c r="D1075" s="735">
        <v>0</v>
      </c>
      <c r="E1075" s="509">
        <v>0</v>
      </c>
      <c r="F1075" s="488" t="str">
        <f t="shared" si="64"/>
        <v/>
      </c>
      <c r="G1075" s="488" t="str">
        <f t="shared" si="65"/>
        <v/>
      </c>
      <c r="H1075" s="765" t="str">
        <f t="shared" si="66"/>
        <v>否</v>
      </c>
      <c r="I1075" s="768" t="str">
        <f t="shared" si="67"/>
        <v>项</v>
      </c>
    </row>
    <row r="1076" ht="34.9" hidden="1" customHeight="1" spans="1:9">
      <c r="A1076" s="766">
        <v>2150705</v>
      </c>
      <c r="B1076" s="252" t="s">
        <v>948</v>
      </c>
      <c r="C1076" s="735"/>
      <c r="D1076" s="735">
        <v>0</v>
      </c>
      <c r="E1076" s="509">
        <v>0</v>
      </c>
      <c r="F1076" s="488" t="str">
        <f t="shared" si="64"/>
        <v/>
      </c>
      <c r="G1076" s="488" t="str">
        <f t="shared" si="65"/>
        <v/>
      </c>
      <c r="H1076" s="765" t="str">
        <f t="shared" si="66"/>
        <v>否</v>
      </c>
      <c r="I1076" s="768" t="str">
        <f t="shared" si="67"/>
        <v>项</v>
      </c>
    </row>
    <row r="1077" ht="34.9" hidden="1" customHeight="1" spans="1:9">
      <c r="A1077" s="766">
        <v>2150799</v>
      </c>
      <c r="B1077" s="252" t="s">
        <v>949</v>
      </c>
      <c r="C1077" s="735"/>
      <c r="D1077" s="735">
        <v>0</v>
      </c>
      <c r="E1077" s="509">
        <v>0</v>
      </c>
      <c r="F1077" s="488" t="str">
        <f t="shared" si="64"/>
        <v/>
      </c>
      <c r="G1077" s="488" t="str">
        <f t="shared" si="65"/>
        <v/>
      </c>
      <c r="H1077" s="765" t="str">
        <f t="shared" si="66"/>
        <v>否</v>
      </c>
      <c r="I1077" s="768" t="str">
        <f t="shared" si="67"/>
        <v>项</v>
      </c>
    </row>
    <row r="1078" ht="34.9" customHeight="1" spans="1:9">
      <c r="A1078" s="766">
        <v>21508</v>
      </c>
      <c r="B1078" s="252" t="s">
        <v>950</v>
      </c>
      <c r="C1078" s="730">
        <f>SUM(C1079:C1085)</f>
        <v>200</v>
      </c>
      <c r="D1078" s="730">
        <f>SUM(D1079:D1085)</f>
        <v>42</v>
      </c>
      <c r="E1078" s="730">
        <f>SUM(E1079:E1085)</f>
        <v>278</v>
      </c>
      <c r="F1078" s="488">
        <f t="shared" si="64"/>
        <v>0.39</v>
      </c>
      <c r="G1078" s="488">
        <f t="shared" si="65"/>
        <v>6.61904761904762</v>
      </c>
      <c r="H1078" s="765" t="str">
        <f t="shared" si="66"/>
        <v>是</v>
      </c>
      <c r="I1078" s="768" t="str">
        <f t="shared" si="67"/>
        <v>款</v>
      </c>
    </row>
    <row r="1079" ht="34.9" hidden="1" customHeight="1" spans="1:9">
      <c r="A1079" s="766">
        <v>2150801</v>
      </c>
      <c r="B1079" s="252" t="s">
        <v>145</v>
      </c>
      <c r="C1079" s="735"/>
      <c r="D1079" s="735">
        <v>0</v>
      </c>
      <c r="E1079" s="509">
        <v>0</v>
      </c>
      <c r="F1079" s="488" t="str">
        <f t="shared" si="64"/>
        <v/>
      </c>
      <c r="G1079" s="488" t="str">
        <f t="shared" si="65"/>
        <v/>
      </c>
      <c r="H1079" s="765" t="str">
        <f t="shared" si="66"/>
        <v>否</v>
      </c>
      <c r="I1079" s="768" t="str">
        <f t="shared" si="67"/>
        <v>项</v>
      </c>
    </row>
    <row r="1080" ht="34.9" hidden="1" customHeight="1" spans="1:9">
      <c r="A1080" s="766">
        <v>2150802</v>
      </c>
      <c r="B1080" s="252" t="s">
        <v>146</v>
      </c>
      <c r="C1080" s="735"/>
      <c r="D1080" s="735">
        <v>0</v>
      </c>
      <c r="E1080" s="509">
        <v>0</v>
      </c>
      <c r="F1080" s="488" t="str">
        <f t="shared" si="64"/>
        <v/>
      </c>
      <c r="G1080" s="488" t="str">
        <f t="shared" si="65"/>
        <v/>
      </c>
      <c r="H1080" s="765" t="str">
        <f t="shared" si="66"/>
        <v>否</v>
      </c>
      <c r="I1080" s="768" t="str">
        <f t="shared" si="67"/>
        <v>项</v>
      </c>
    </row>
    <row r="1081" ht="34.9" hidden="1" customHeight="1" spans="1:9">
      <c r="A1081" s="766">
        <v>2150803</v>
      </c>
      <c r="B1081" s="252" t="s">
        <v>147</v>
      </c>
      <c r="C1081" s="735"/>
      <c r="D1081" s="735">
        <v>0</v>
      </c>
      <c r="E1081" s="509">
        <v>0</v>
      </c>
      <c r="F1081" s="488" t="str">
        <f t="shared" si="64"/>
        <v/>
      </c>
      <c r="G1081" s="488" t="str">
        <f t="shared" si="65"/>
        <v/>
      </c>
      <c r="H1081" s="765" t="str">
        <f t="shared" si="66"/>
        <v>否</v>
      </c>
      <c r="I1081" s="768" t="str">
        <f t="shared" si="67"/>
        <v>项</v>
      </c>
    </row>
    <row r="1082" ht="34.9" hidden="1" customHeight="1" spans="1:9">
      <c r="A1082" s="766">
        <v>2150804</v>
      </c>
      <c r="B1082" s="252" t="s">
        <v>951</v>
      </c>
      <c r="C1082" s="735"/>
      <c r="D1082" s="735">
        <v>0</v>
      </c>
      <c r="E1082" s="509">
        <v>0</v>
      </c>
      <c r="F1082" s="488" t="str">
        <f t="shared" si="64"/>
        <v/>
      </c>
      <c r="G1082" s="488" t="str">
        <f t="shared" si="65"/>
        <v/>
      </c>
      <c r="H1082" s="765" t="str">
        <f t="shared" si="66"/>
        <v>否</v>
      </c>
      <c r="I1082" s="768" t="str">
        <f t="shared" si="67"/>
        <v>项</v>
      </c>
    </row>
    <row r="1083" ht="34.9" customHeight="1" spans="1:9">
      <c r="A1083" s="766">
        <v>2150805</v>
      </c>
      <c r="B1083" s="252" t="s">
        <v>952</v>
      </c>
      <c r="C1083" s="735">
        <v>200</v>
      </c>
      <c r="D1083" s="735">
        <v>42</v>
      </c>
      <c r="E1083" s="509">
        <v>278</v>
      </c>
      <c r="F1083" s="488">
        <f t="shared" si="64"/>
        <v>0.39</v>
      </c>
      <c r="G1083" s="488">
        <f t="shared" si="65"/>
        <v>6.61904761904762</v>
      </c>
      <c r="H1083" s="765" t="str">
        <f t="shared" si="66"/>
        <v>是</v>
      </c>
      <c r="I1083" s="768" t="str">
        <f t="shared" si="67"/>
        <v>项</v>
      </c>
    </row>
    <row r="1084" s="547" customFormat="1" ht="34.9" hidden="1" customHeight="1" spans="1:11">
      <c r="A1084" s="766">
        <v>2150806</v>
      </c>
      <c r="B1084" s="252" t="s">
        <v>953</v>
      </c>
      <c r="C1084" s="735"/>
      <c r="D1084" s="735">
        <v>0</v>
      </c>
      <c r="E1084" s="509">
        <v>0</v>
      </c>
      <c r="F1084" s="488" t="str">
        <f t="shared" si="64"/>
        <v/>
      </c>
      <c r="G1084" s="488" t="str">
        <f t="shared" si="65"/>
        <v/>
      </c>
      <c r="H1084" s="765" t="str">
        <f t="shared" si="66"/>
        <v>否</v>
      </c>
      <c r="I1084" s="768" t="str">
        <f t="shared" si="67"/>
        <v>项</v>
      </c>
      <c r="J1084" s="558"/>
      <c r="K1084" s="558"/>
    </row>
    <row r="1085" ht="34.9" hidden="1" customHeight="1" spans="1:9">
      <c r="A1085" s="766">
        <v>2150899</v>
      </c>
      <c r="B1085" s="252" t="s">
        <v>954</v>
      </c>
      <c r="C1085" s="735">
        <v>0</v>
      </c>
      <c r="D1085" s="735">
        <v>0</v>
      </c>
      <c r="E1085" s="509">
        <v>0</v>
      </c>
      <c r="F1085" s="488" t="str">
        <f t="shared" si="64"/>
        <v/>
      </c>
      <c r="G1085" s="488" t="str">
        <f t="shared" si="65"/>
        <v/>
      </c>
      <c r="H1085" s="765" t="str">
        <f t="shared" si="66"/>
        <v>否</v>
      </c>
      <c r="I1085" s="768" t="str">
        <f t="shared" si="67"/>
        <v>项</v>
      </c>
    </row>
    <row r="1086" ht="34.9" hidden="1" customHeight="1" spans="1:9">
      <c r="A1086" s="766">
        <v>21599</v>
      </c>
      <c r="B1086" s="252" t="s">
        <v>955</v>
      </c>
      <c r="C1086" s="730">
        <f>SUM(C1087:C1091)</f>
        <v>0</v>
      </c>
      <c r="D1086" s="730">
        <f>SUM(D1087:D1091)</f>
        <v>0</v>
      </c>
      <c r="E1086" s="730">
        <f>SUM(E1087:E1091)</f>
        <v>0</v>
      </c>
      <c r="F1086" s="488" t="str">
        <f t="shared" si="64"/>
        <v/>
      </c>
      <c r="G1086" s="488" t="str">
        <f t="shared" si="65"/>
        <v/>
      </c>
      <c r="H1086" s="765" t="str">
        <f t="shared" si="66"/>
        <v>否</v>
      </c>
      <c r="I1086" s="768" t="str">
        <f t="shared" si="67"/>
        <v>款</v>
      </c>
    </row>
    <row r="1087" ht="34.9" hidden="1" customHeight="1" spans="1:9">
      <c r="A1087" s="766">
        <v>2159901</v>
      </c>
      <c r="B1087" s="252" t="s">
        <v>956</v>
      </c>
      <c r="C1087" s="735"/>
      <c r="D1087" s="735">
        <v>0</v>
      </c>
      <c r="E1087" s="509">
        <v>0</v>
      </c>
      <c r="F1087" s="488" t="str">
        <f t="shared" si="64"/>
        <v/>
      </c>
      <c r="G1087" s="488" t="str">
        <f t="shared" si="65"/>
        <v/>
      </c>
      <c r="H1087" s="765" t="str">
        <f t="shared" si="66"/>
        <v>否</v>
      </c>
      <c r="I1087" s="768" t="str">
        <f t="shared" si="67"/>
        <v>项</v>
      </c>
    </row>
    <row r="1088" ht="34.9" hidden="1" customHeight="1" spans="1:9">
      <c r="A1088" s="766">
        <v>2159904</v>
      </c>
      <c r="B1088" s="252" t="s">
        <v>957</v>
      </c>
      <c r="C1088" s="735">
        <v>0</v>
      </c>
      <c r="D1088" s="735">
        <v>0</v>
      </c>
      <c r="E1088" s="509">
        <v>0</v>
      </c>
      <c r="F1088" s="488" t="str">
        <f t="shared" si="64"/>
        <v/>
      </c>
      <c r="G1088" s="488" t="str">
        <f t="shared" si="65"/>
        <v/>
      </c>
      <c r="H1088" s="765" t="str">
        <f t="shared" si="66"/>
        <v>否</v>
      </c>
      <c r="I1088" s="768" t="str">
        <f t="shared" si="67"/>
        <v>项</v>
      </c>
    </row>
    <row r="1089" ht="34.9" hidden="1" customHeight="1" spans="1:9">
      <c r="A1089" s="766">
        <v>2159905</v>
      </c>
      <c r="B1089" s="252" t="s">
        <v>958</v>
      </c>
      <c r="C1089" s="735">
        <v>0</v>
      </c>
      <c r="D1089" s="735">
        <v>0</v>
      </c>
      <c r="E1089" s="509">
        <v>0</v>
      </c>
      <c r="F1089" s="488" t="str">
        <f t="shared" si="64"/>
        <v/>
      </c>
      <c r="G1089" s="488" t="str">
        <f t="shared" si="65"/>
        <v/>
      </c>
      <c r="H1089" s="765" t="str">
        <f t="shared" si="66"/>
        <v>否</v>
      </c>
      <c r="I1089" s="768" t="str">
        <f t="shared" si="67"/>
        <v>项</v>
      </c>
    </row>
    <row r="1090" ht="34.9" hidden="1" customHeight="1" spans="1:9">
      <c r="A1090" s="766">
        <v>2159906</v>
      </c>
      <c r="B1090" s="252" t="s">
        <v>959</v>
      </c>
      <c r="C1090" s="735"/>
      <c r="D1090" s="735">
        <v>0</v>
      </c>
      <c r="E1090" s="509">
        <v>0</v>
      </c>
      <c r="F1090" s="488" t="str">
        <f t="shared" si="64"/>
        <v/>
      </c>
      <c r="G1090" s="488" t="str">
        <f t="shared" si="65"/>
        <v/>
      </c>
      <c r="H1090" s="765" t="str">
        <f t="shared" si="66"/>
        <v>否</v>
      </c>
      <c r="I1090" s="768" t="str">
        <f t="shared" si="67"/>
        <v>项</v>
      </c>
    </row>
    <row r="1091" ht="34.9" hidden="1" customHeight="1" spans="1:9">
      <c r="A1091" s="766">
        <v>2159999</v>
      </c>
      <c r="B1091" s="252" t="s">
        <v>960</v>
      </c>
      <c r="C1091" s="735">
        <v>0</v>
      </c>
      <c r="D1091" s="735">
        <v>0</v>
      </c>
      <c r="E1091" s="509">
        <v>0</v>
      </c>
      <c r="F1091" s="488" t="str">
        <f t="shared" si="64"/>
        <v/>
      </c>
      <c r="G1091" s="488" t="str">
        <f t="shared" si="65"/>
        <v/>
      </c>
      <c r="H1091" s="765" t="str">
        <f t="shared" si="66"/>
        <v>否</v>
      </c>
      <c r="I1091" s="768" t="str">
        <f t="shared" si="67"/>
        <v>项</v>
      </c>
    </row>
    <row r="1092" ht="34.9" customHeight="1" spans="1:9">
      <c r="A1092" s="764">
        <v>216</v>
      </c>
      <c r="B1092" s="248" t="s">
        <v>110</v>
      </c>
      <c r="C1092" s="361">
        <f>SUM(C1093,C1103,C1109)</f>
        <v>142</v>
      </c>
      <c r="D1092" s="361">
        <f>SUM(D1093,D1103,D1109)</f>
        <v>66</v>
      </c>
      <c r="E1092" s="361">
        <f>SUM(E1093,E1103,E1109)</f>
        <v>185</v>
      </c>
      <c r="F1092" s="486">
        <f t="shared" si="64"/>
        <v>0.302816901408451</v>
      </c>
      <c r="G1092" s="486">
        <f t="shared" si="65"/>
        <v>2.8030303030303</v>
      </c>
      <c r="H1092" s="765" t="str">
        <f t="shared" si="66"/>
        <v>是</v>
      </c>
      <c r="I1092" s="768" t="str">
        <f t="shared" si="67"/>
        <v>类</v>
      </c>
    </row>
    <row r="1093" ht="34.9" customHeight="1" spans="1:9">
      <c r="A1093" s="766">
        <v>21602</v>
      </c>
      <c r="B1093" s="252" t="s">
        <v>961</v>
      </c>
      <c r="C1093" s="730">
        <f>SUM(C1094:C1102)</f>
        <v>61</v>
      </c>
      <c r="D1093" s="730">
        <f>SUM(D1094:D1102)</f>
        <v>20</v>
      </c>
      <c r="E1093" s="730">
        <f>SUM(E1094:E1102)</f>
        <v>25</v>
      </c>
      <c r="F1093" s="488">
        <f>IF(C1093&lt;&gt;0,E1093/C1093-1,"")</f>
        <v>-0.590163934426229</v>
      </c>
      <c r="G1093" s="488">
        <f>IF(D1093&lt;&gt;0,E1093/D1093,"")</f>
        <v>1.25</v>
      </c>
      <c r="H1093" s="765" t="str">
        <f>IF(LEN(A1093)=3,"是",IF(B1093&lt;&gt;"",IF(SUM(C1093:E1093)&lt;&gt;0,"是","否"),"是"))</f>
        <v>是</v>
      </c>
      <c r="I1093" s="768" t="str">
        <f>IF(LEN(A1093)=3,"类",IF(LEN(A1093)=5,"款","项"))</f>
        <v>款</v>
      </c>
    </row>
    <row r="1094" s="547" customFormat="1" ht="34.9" hidden="1" customHeight="1" spans="1:11">
      <c r="A1094" s="766">
        <v>2160201</v>
      </c>
      <c r="B1094" s="252" t="s">
        <v>145</v>
      </c>
      <c r="C1094" s="735">
        <v>0</v>
      </c>
      <c r="D1094" s="735">
        <v>0</v>
      </c>
      <c r="E1094" s="509">
        <v>0</v>
      </c>
      <c r="F1094" s="488" t="str">
        <f t="shared" ref="F1094:F1157" si="68">IF(C1094&lt;&gt;0,E1094/C1094-1,"")</f>
        <v/>
      </c>
      <c r="G1094" s="488" t="str">
        <f t="shared" ref="G1094:G1157" si="69">IF(D1094&lt;&gt;0,E1094/D1094,"")</f>
        <v/>
      </c>
      <c r="H1094" s="765" t="str">
        <f t="shared" ref="H1094:H1157" si="70">IF(LEN(A1094)=3,"是",IF(B1094&lt;&gt;"",IF(SUM(C1094:E1094)&lt;&gt;0,"是","否"),"是"))</f>
        <v>否</v>
      </c>
      <c r="I1094" s="768" t="str">
        <f t="shared" ref="I1094:I1157" si="71">IF(LEN(A1094)=3,"类",IF(LEN(A1094)=5,"款","项"))</f>
        <v>项</v>
      </c>
      <c r="J1094" s="558"/>
      <c r="K1094" s="558"/>
    </row>
    <row r="1095" ht="34.9" hidden="1" customHeight="1" spans="1:9">
      <c r="A1095" s="766">
        <v>2160202</v>
      </c>
      <c r="B1095" s="252" t="s">
        <v>146</v>
      </c>
      <c r="C1095" s="735"/>
      <c r="D1095" s="735">
        <v>0</v>
      </c>
      <c r="E1095" s="509">
        <v>0</v>
      </c>
      <c r="F1095" s="488" t="str">
        <f t="shared" si="68"/>
        <v/>
      </c>
      <c r="G1095" s="488" t="str">
        <f t="shared" si="69"/>
        <v/>
      </c>
      <c r="H1095" s="765" t="str">
        <f t="shared" si="70"/>
        <v>否</v>
      </c>
      <c r="I1095" s="768" t="str">
        <f t="shared" si="71"/>
        <v>项</v>
      </c>
    </row>
    <row r="1096" ht="34.9" hidden="1" customHeight="1" spans="1:9">
      <c r="A1096" s="766">
        <v>2160203</v>
      </c>
      <c r="B1096" s="252" t="s">
        <v>147</v>
      </c>
      <c r="C1096" s="735"/>
      <c r="D1096" s="735">
        <v>0</v>
      </c>
      <c r="E1096" s="509">
        <v>0</v>
      </c>
      <c r="F1096" s="488" t="str">
        <f t="shared" si="68"/>
        <v/>
      </c>
      <c r="G1096" s="488" t="str">
        <f t="shared" si="69"/>
        <v/>
      </c>
      <c r="H1096" s="765" t="str">
        <f t="shared" si="70"/>
        <v>否</v>
      </c>
      <c r="I1096" s="768" t="str">
        <f t="shared" si="71"/>
        <v>项</v>
      </c>
    </row>
    <row r="1097" ht="34.9" hidden="1" customHeight="1" spans="1:9">
      <c r="A1097" s="766">
        <v>2160216</v>
      </c>
      <c r="B1097" s="252" t="s">
        <v>962</v>
      </c>
      <c r="C1097" s="735"/>
      <c r="D1097" s="735">
        <v>0</v>
      </c>
      <c r="E1097" s="509">
        <v>0</v>
      </c>
      <c r="F1097" s="488" t="str">
        <f t="shared" si="68"/>
        <v/>
      </c>
      <c r="G1097" s="488" t="str">
        <f t="shared" si="69"/>
        <v/>
      </c>
      <c r="H1097" s="765" t="str">
        <f t="shared" si="70"/>
        <v>否</v>
      </c>
      <c r="I1097" s="768" t="str">
        <f t="shared" si="71"/>
        <v>项</v>
      </c>
    </row>
    <row r="1098" ht="34.9" hidden="1" customHeight="1" spans="1:9">
      <c r="A1098" s="766">
        <v>2160217</v>
      </c>
      <c r="B1098" s="252" t="s">
        <v>963</v>
      </c>
      <c r="C1098" s="735">
        <v>0</v>
      </c>
      <c r="D1098" s="735">
        <v>0</v>
      </c>
      <c r="E1098" s="509">
        <v>0</v>
      </c>
      <c r="F1098" s="488" t="str">
        <f t="shared" si="68"/>
        <v/>
      </c>
      <c r="G1098" s="488" t="str">
        <f t="shared" si="69"/>
        <v/>
      </c>
      <c r="H1098" s="765" t="str">
        <f t="shared" si="70"/>
        <v>否</v>
      </c>
      <c r="I1098" s="768" t="str">
        <f t="shared" si="71"/>
        <v>项</v>
      </c>
    </row>
    <row r="1099" ht="34.9" hidden="1" customHeight="1" spans="1:9">
      <c r="A1099" s="766">
        <v>2160218</v>
      </c>
      <c r="B1099" s="252" t="s">
        <v>964</v>
      </c>
      <c r="C1099" s="735"/>
      <c r="D1099" s="735">
        <v>0</v>
      </c>
      <c r="E1099" s="509">
        <v>0</v>
      </c>
      <c r="F1099" s="488" t="str">
        <f t="shared" si="68"/>
        <v/>
      </c>
      <c r="G1099" s="488" t="str">
        <f t="shared" si="69"/>
        <v/>
      </c>
      <c r="H1099" s="765" t="str">
        <f t="shared" si="70"/>
        <v>否</v>
      </c>
      <c r="I1099" s="768" t="str">
        <f t="shared" si="71"/>
        <v>项</v>
      </c>
    </row>
    <row r="1100" ht="34.9" hidden="1" customHeight="1" spans="1:9">
      <c r="A1100" s="766">
        <v>2160219</v>
      </c>
      <c r="B1100" s="252" t="s">
        <v>965</v>
      </c>
      <c r="C1100" s="735"/>
      <c r="D1100" s="735">
        <v>0</v>
      </c>
      <c r="E1100" s="509">
        <v>0</v>
      </c>
      <c r="F1100" s="488" t="str">
        <f t="shared" si="68"/>
        <v/>
      </c>
      <c r="G1100" s="488" t="str">
        <f t="shared" si="69"/>
        <v/>
      </c>
      <c r="H1100" s="765" t="str">
        <f t="shared" si="70"/>
        <v>否</v>
      </c>
      <c r="I1100" s="768" t="str">
        <f t="shared" si="71"/>
        <v>项</v>
      </c>
    </row>
    <row r="1101" ht="34.9" hidden="1" customHeight="1" spans="1:9">
      <c r="A1101" s="766">
        <v>2160250</v>
      </c>
      <c r="B1101" s="252" t="s">
        <v>154</v>
      </c>
      <c r="C1101" s="735"/>
      <c r="D1101" s="735">
        <v>0</v>
      </c>
      <c r="E1101" s="509">
        <v>0</v>
      </c>
      <c r="F1101" s="488" t="str">
        <f t="shared" si="68"/>
        <v/>
      </c>
      <c r="G1101" s="488" t="str">
        <f t="shared" si="69"/>
        <v/>
      </c>
      <c r="H1101" s="765" t="str">
        <f t="shared" si="70"/>
        <v>否</v>
      </c>
      <c r="I1101" s="768" t="str">
        <f t="shared" si="71"/>
        <v>项</v>
      </c>
    </row>
    <row r="1102" ht="34.9" customHeight="1" spans="1:9">
      <c r="A1102" s="766">
        <v>2160299</v>
      </c>
      <c r="B1102" s="252" t="s">
        <v>966</v>
      </c>
      <c r="C1102" s="735">
        <v>61</v>
      </c>
      <c r="D1102" s="735">
        <v>20</v>
      </c>
      <c r="E1102" s="509">
        <v>25</v>
      </c>
      <c r="F1102" s="488">
        <f t="shared" si="68"/>
        <v>-0.590163934426229</v>
      </c>
      <c r="G1102" s="488">
        <f t="shared" si="69"/>
        <v>1.25</v>
      </c>
      <c r="H1102" s="765" t="str">
        <f t="shared" si="70"/>
        <v>是</v>
      </c>
      <c r="I1102" s="768" t="str">
        <f t="shared" si="71"/>
        <v>项</v>
      </c>
    </row>
    <row r="1103" ht="34.9" customHeight="1" spans="1:9">
      <c r="A1103" s="766">
        <v>21606</v>
      </c>
      <c r="B1103" s="252" t="s">
        <v>967</v>
      </c>
      <c r="C1103" s="730">
        <f>SUM(C1104:C1108)</f>
        <v>81</v>
      </c>
      <c r="D1103" s="730">
        <f>SUM(D1104:D1108)</f>
        <v>10</v>
      </c>
      <c r="E1103" s="730">
        <f>SUM(E1104:E1108)</f>
        <v>39</v>
      </c>
      <c r="F1103" s="488">
        <f t="shared" si="68"/>
        <v>-0.518518518518519</v>
      </c>
      <c r="G1103" s="488">
        <f t="shared" si="69"/>
        <v>3.9</v>
      </c>
      <c r="H1103" s="765" t="str">
        <f t="shared" si="70"/>
        <v>是</v>
      </c>
      <c r="I1103" s="768" t="str">
        <f t="shared" si="71"/>
        <v>款</v>
      </c>
    </row>
    <row r="1104" ht="34.9" hidden="1" customHeight="1" spans="1:9">
      <c r="A1104" s="766">
        <v>2160601</v>
      </c>
      <c r="B1104" s="252" t="s">
        <v>145</v>
      </c>
      <c r="C1104" s="735"/>
      <c r="D1104" s="735">
        <v>0</v>
      </c>
      <c r="E1104" s="509">
        <v>0</v>
      </c>
      <c r="F1104" s="488" t="str">
        <f t="shared" si="68"/>
        <v/>
      </c>
      <c r="G1104" s="488" t="str">
        <f t="shared" si="69"/>
        <v/>
      </c>
      <c r="H1104" s="765" t="str">
        <f t="shared" si="70"/>
        <v>否</v>
      </c>
      <c r="I1104" s="768" t="str">
        <f t="shared" si="71"/>
        <v>项</v>
      </c>
    </row>
    <row r="1105" ht="34.9" hidden="1" customHeight="1" spans="1:9">
      <c r="A1105" s="766">
        <v>2160602</v>
      </c>
      <c r="B1105" s="252" t="s">
        <v>146</v>
      </c>
      <c r="C1105" s="735"/>
      <c r="D1105" s="735">
        <v>0</v>
      </c>
      <c r="E1105" s="509">
        <v>0</v>
      </c>
      <c r="F1105" s="488" t="str">
        <f t="shared" si="68"/>
        <v/>
      </c>
      <c r="G1105" s="488" t="str">
        <f t="shared" si="69"/>
        <v/>
      </c>
      <c r="H1105" s="765" t="str">
        <f t="shared" si="70"/>
        <v>否</v>
      </c>
      <c r="I1105" s="768" t="str">
        <f t="shared" si="71"/>
        <v>项</v>
      </c>
    </row>
    <row r="1106" ht="34.9" hidden="1" customHeight="1" spans="1:9">
      <c r="A1106" s="766">
        <v>2160603</v>
      </c>
      <c r="B1106" s="252" t="s">
        <v>147</v>
      </c>
      <c r="C1106" s="735"/>
      <c r="D1106" s="735">
        <v>0</v>
      </c>
      <c r="E1106" s="509">
        <v>0</v>
      </c>
      <c r="F1106" s="488" t="str">
        <f t="shared" si="68"/>
        <v/>
      </c>
      <c r="G1106" s="488" t="str">
        <f t="shared" si="69"/>
        <v/>
      </c>
      <c r="H1106" s="765" t="str">
        <f t="shared" si="70"/>
        <v>否</v>
      </c>
      <c r="I1106" s="768" t="str">
        <f t="shared" si="71"/>
        <v>项</v>
      </c>
    </row>
    <row r="1107" ht="34.9" hidden="1" customHeight="1" spans="1:9">
      <c r="A1107" s="766">
        <v>2160607</v>
      </c>
      <c r="B1107" s="252" t="s">
        <v>968</v>
      </c>
      <c r="C1107" s="735"/>
      <c r="D1107" s="735">
        <v>0</v>
      </c>
      <c r="E1107" s="509">
        <v>0</v>
      </c>
      <c r="F1107" s="488" t="str">
        <f t="shared" si="68"/>
        <v/>
      </c>
      <c r="G1107" s="488" t="str">
        <f t="shared" si="69"/>
        <v/>
      </c>
      <c r="H1107" s="765" t="str">
        <f t="shared" si="70"/>
        <v>否</v>
      </c>
      <c r="I1107" s="768" t="str">
        <f t="shared" si="71"/>
        <v>项</v>
      </c>
    </row>
    <row r="1108" ht="34.9" customHeight="1" spans="1:9">
      <c r="A1108" s="766">
        <v>2160699</v>
      </c>
      <c r="B1108" s="252" t="s">
        <v>969</v>
      </c>
      <c r="C1108" s="735">
        <v>81</v>
      </c>
      <c r="D1108" s="735">
        <v>10</v>
      </c>
      <c r="E1108" s="509">
        <v>39</v>
      </c>
      <c r="F1108" s="488">
        <f t="shared" si="68"/>
        <v>-0.518518518518519</v>
      </c>
      <c r="G1108" s="488">
        <f t="shared" si="69"/>
        <v>3.9</v>
      </c>
      <c r="H1108" s="765" t="str">
        <f t="shared" si="70"/>
        <v>是</v>
      </c>
      <c r="I1108" s="768" t="str">
        <f t="shared" si="71"/>
        <v>项</v>
      </c>
    </row>
    <row r="1109" ht="34.9" customHeight="1" spans="1:9">
      <c r="A1109" s="766">
        <v>21699</v>
      </c>
      <c r="B1109" s="252" t="s">
        <v>970</v>
      </c>
      <c r="C1109" s="730">
        <f>SUM(C1110:C1111)</f>
        <v>0</v>
      </c>
      <c r="D1109" s="730">
        <f>SUM(D1110:D1111)</f>
        <v>36</v>
      </c>
      <c r="E1109" s="730">
        <f>SUM(E1110:E1111)</f>
        <v>121</v>
      </c>
      <c r="F1109" s="488" t="str">
        <f t="shared" si="68"/>
        <v/>
      </c>
      <c r="G1109" s="488">
        <f t="shared" si="69"/>
        <v>3.36111111111111</v>
      </c>
      <c r="H1109" s="765" t="str">
        <f t="shared" si="70"/>
        <v>是</v>
      </c>
      <c r="I1109" s="768" t="str">
        <f t="shared" si="71"/>
        <v>款</v>
      </c>
    </row>
    <row r="1110" ht="34.9" hidden="1" customHeight="1" spans="1:9">
      <c r="A1110" s="766">
        <v>2169901</v>
      </c>
      <c r="B1110" s="252" t="s">
        <v>971</v>
      </c>
      <c r="C1110" s="735"/>
      <c r="D1110" s="735">
        <v>0</v>
      </c>
      <c r="E1110" s="509">
        <v>0</v>
      </c>
      <c r="F1110" s="488" t="str">
        <f t="shared" si="68"/>
        <v/>
      </c>
      <c r="G1110" s="488" t="str">
        <f t="shared" si="69"/>
        <v/>
      </c>
      <c r="H1110" s="765" t="str">
        <f t="shared" si="70"/>
        <v>否</v>
      </c>
      <c r="I1110" s="768" t="str">
        <f t="shared" si="71"/>
        <v>项</v>
      </c>
    </row>
    <row r="1111" ht="34.9" customHeight="1" spans="1:9">
      <c r="A1111" s="766">
        <v>2169999</v>
      </c>
      <c r="B1111" s="252" t="s">
        <v>972</v>
      </c>
      <c r="C1111" s="735">
        <v>0</v>
      </c>
      <c r="D1111" s="735">
        <v>36</v>
      </c>
      <c r="E1111" s="509">
        <v>121</v>
      </c>
      <c r="F1111" s="488" t="str">
        <f t="shared" si="68"/>
        <v/>
      </c>
      <c r="G1111" s="488">
        <f t="shared" si="69"/>
        <v>3.36111111111111</v>
      </c>
      <c r="H1111" s="765" t="str">
        <f t="shared" si="70"/>
        <v>是</v>
      </c>
      <c r="I1111" s="768" t="str">
        <f t="shared" si="71"/>
        <v>项</v>
      </c>
    </row>
    <row r="1112" ht="34.9" customHeight="1" spans="1:9">
      <c r="A1112" s="764">
        <v>217</v>
      </c>
      <c r="B1112" s="248" t="s">
        <v>112</v>
      </c>
      <c r="C1112" s="361">
        <f>SUM(C1113,C1120,C1130,C1136,C1139)</f>
        <v>0</v>
      </c>
      <c r="D1112" s="361">
        <f>SUM(D1113,D1120,D1130,D1136,D1139)</f>
        <v>0</v>
      </c>
      <c r="E1112" s="361">
        <f>SUM(E1113,E1120,E1130,E1136,E1139)</f>
        <v>0</v>
      </c>
      <c r="F1112" s="486" t="str">
        <f t="shared" si="68"/>
        <v/>
      </c>
      <c r="G1112" s="486" t="str">
        <f t="shared" si="69"/>
        <v/>
      </c>
      <c r="H1112" s="765" t="str">
        <f t="shared" si="70"/>
        <v>是</v>
      </c>
      <c r="I1112" s="768" t="str">
        <f t="shared" si="71"/>
        <v>类</v>
      </c>
    </row>
    <row r="1113" ht="34.9" hidden="1" customHeight="1" spans="1:9">
      <c r="A1113" s="766">
        <v>21701</v>
      </c>
      <c r="B1113" s="252" t="s">
        <v>973</v>
      </c>
      <c r="C1113" s="730">
        <f>SUM(C1114:C1119)</f>
        <v>0</v>
      </c>
      <c r="D1113" s="730">
        <f>SUM(D1114:D1119)</f>
        <v>0</v>
      </c>
      <c r="E1113" s="730">
        <f>SUM(E1114:E1119)</f>
        <v>0</v>
      </c>
      <c r="F1113" s="488" t="str">
        <f t="shared" si="68"/>
        <v/>
      </c>
      <c r="G1113" s="488" t="str">
        <f t="shared" si="69"/>
        <v/>
      </c>
      <c r="H1113" s="765" t="str">
        <f t="shared" si="70"/>
        <v>否</v>
      </c>
      <c r="I1113" s="768" t="str">
        <f t="shared" si="71"/>
        <v>款</v>
      </c>
    </row>
    <row r="1114" ht="34.9" hidden="1" customHeight="1" spans="1:9">
      <c r="A1114" s="766">
        <v>2170101</v>
      </c>
      <c r="B1114" s="732" t="s">
        <v>145</v>
      </c>
      <c r="C1114" s="735">
        <v>0</v>
      </c>
      <c r="D1114" s="735">
        <v>0</v>
      </c>
      <c r="E1114" s="509">
        <v>0</v>
      </c>
      <c r="F1114" s="488" t="str">
        <f t="shared" si="68"/>
        <v/>
      </c>
      <c r="G1114" s="488" t="str">
        <f t="shared" si="69"/>
        <v/>
      </c>
      <c r="H1114" s="765" t="str">
        <f t="shared" si="70"/>
        <v>否</v>
      </c>
      <c r="I1114" s="768" t="str">
        <f t="shared" si="71"/>
        <v>项</v>
      </c>
    </row>
    <row r="1115" ht="34.9" hidden="1" customHeight="1" spans="1:9">
      <c r="A1115" s="766">
        <v>2170102</v>
      </c>
      <c r="B1115" s="252" t="s">
        <v>146</v>
      </c>
      <c r="C1115" s="735"/>
      <c r="D1115" s="735">
        <v>0</v>
      </c>
      <c r="E1115" s="509">
        <v>0</v>
      </c>
      <c r="F1115" s="488" t="str">
        <f t="shared" si="68"/>
        <v/>
      </c>
      <c r="G1115" s="488" t="str">
        <f t="shared" si="69"/>
        <v/>
      </c>
      <c r="H1115" s="765" t="str">
        <f t="shared" si="70"/>
        <v>否</v>
      </c>
      <c r="I1115" s="768" t="str">
        <f t="shared" si="71"/>
        <v>项</v>
      </c>
    </row>
    <row r="1116" ht="34.9" hidden="1" customHeight="1" spans="1:9">
      <c r="A1116" s="766">
        <v>2170103</v>
      </c>
      <c r="B1116" s="252" t="s">
        <v>147</v>
      </c>
      <c r="C1116" s="735"/>
      <c r="D1116" s="735">
        <v>0</v>
      </c>
      <c r="E1116" s="509">
        <v>0</v>
      </c>
      <c r="F1116" s="488" t="str">
        <f t="shared" si="68"/>
        <v/>
      </c>
      <c r="G1116" s="488" t="str">
        <f t="shared" si="69"/>
        <v/>
      </c>
      <c r="H1116" s="765" t="str">
        <f t="shared" si="70"/>
        <v>否</v>
      </c>
      <c r="I1116" s="768" t="str">
        <f t="shared" si="71"/>
        <v>项</v>
      </c>
    </row>
    <row r="1117" ht="34.9" hidden="1" customHeight="1" spans="1:9">
      <c r="A1117" s="766">
        <v>2170104</v>
      </c>
      <c r="B1117" s="252" t="s">
        <v>974</v>
      </c>
      <c r="C1117" s="735"/>
      <c r="D1117" s="735">
        <v>0</v>
      </c>
      <c r="E1117" s="509">
        <v>0</v>
      </c>
      <c r="F1117" s="488" t="str">
        <f t="shared" si="68"/>
        <v/>
      </c>
      <c r="G1117" s="488" t="str">
        <f t="shared" si="69"/>
        <v/>
      </c>
      <c r="H1117" s="765" t="str">
        <f t="shared" si="70"/>
        <v>否</v>
      </c>
      <c r="I1117" s="768" t="str">
        <f t="shared" si="71"/>
        <v>项</v>
      </c>
    </row>
    <row r="1118" ht="34.9" hidden="1" customHeight="1" spans="1:9">
      <c r="A1118" s="766">
        <v>2170150</v>
      </c>
      <c r="B1118" s="252" t="s">
        <v>154</v>
      </c>
      <c r="C1118" s="735"/>
      <c r="D1118" s="735">
        <v>0</v>
      </c>
      <c r="E1118" s="509">
        <v>0</v>
      </c>
      <c r="F1118" s="488" t="str">
        <f t="shared" si="68"/>
        <v/>
      </c>
      <c r="G1118" s="488" t="str">
        <f t="shared" si="69"/>
        <v/>
      </c>
      <c r="H1118" s="765" t="str">
        <f t="shared" si="70"/>
        <v>否</v>
      </c>
      <c r="I1118" s="768" t="str">
        <f t="shared" si="71"/>
        <v>项</v>
      </c>
    </row>
    <row r="1119" ht="34.9" hidden="1" customHeight="1" spans="1:9">
      <c r="A1119" s="766">
        <v>2170199</v>
      </c>
      <c r="B1119" s="252" t="s">
        <v>975</v>
      </c>
      <c r="C1119" s="735"/>
      <c r="D1119" s="735">
        <v>0</v>
      </c>
      <c r="E1119" s="509">
        <v>0</v>
      </c>
      <c r="F1119" s="488" t="str">
        <f t="shared" si="68"/>
        <v/>
      </c>
      <c r="G1119" s="488" t="str">
        <f t="shared" si="69"/>
        <v/>
      </c>
      <c r="H1119" s="765" t="str">
        <f t="shared" si="70"/>
        <v>否</v>
      </c>
      <c r="I1119" s="768" t="str">
        <f t="shared" si="71"/>
        <v>项</v>
      </c>
    </row>
    <row r="1120" ht="34.9" hidden="1" customHeight="1" spans="1:9">
      <c r="A1120" s="766">
        <v>21702</v>
      </c>
      <c r="B1120" s="252" t="s">
        <v>976</v>
      </c>
      <c r="C1120" s="730">
        <f>SUM(C1121:C1129)</f>
        <v>0</v>
      </c>
      <c r="D1120" s="730">
        <f>SUM(D1121:D1129)</f>
        <v>0</v>
      </c>
      <c r="E1120" s="730">
        <f>SUM(E1121:E1129)</f>
        <v>0</v>
      </c>
      <c r="F1120" s="488" t="str">
        <f t="shared" si="68"/>
        <v/>
      </c>
      <c r="G1120" s="488" t="str">
        <f t="shared" si="69"/>
        <v/>
      </c>
      <c r="H1120" s="765" t="str">
        <f t="shared" si="70"/>
        <v>否</v>
      </c>
      <c r="I1120" s="768" t="str">
        <f t="shared" si="71"/>
        <v>款</v>
      </c>
    </row>
    <row r="1121" ht="34.9" hidden="1" customHeight="1" spans="1:9">
      <c r="A1121" s="766">
        <v>2170201</v>
      </c>
      <c r="B1121" s="252" t="s">
        <v>977</v>
      </c>
      <c r="C1121" s="735"/>
      <c r="D1121" s="735">
        <v>0</v>
      </c>
      <c r="E1121" s="509">
        <v>0</v>
      </c>
      <c r="F1121" s="488" t="str">
        <f t="shared" si="68"/>
        <v/>
      </c>
      <c r="G1121" s="488" t="str">
        <f t="shared" si="69"/>
        <v/>
      </c>
      <c r="H1121" s="765" t="str">
        <f t="shared" si="70"/>
        <v>否</v>
      </c>
      <c r="I1121" s="768" t="str">
        <f t="shared" si="71"/>
        <v>项</v>
      </c>
    </row>
    <row r="1122" ht="34.9" hidden="1" customHeight="1" spans="1:9">
      <c r="A1122" s="766">
        <v>2170202</v>
      </c>
      <c r="B1122" s="252" t="s">
        <v>978</v>
      </c>
      <c r="C1122" s="735"/>
      <c r="D1122" s="735">
        <v>0</v>
      </c>
      <c r="E1122" s="509">
        <v>0</v>
      </c>
      <c r="F1122" s="488" t="str">
        <f t="shared" si="68"/>
        <v/>
      </c>
      <c r="G1122" s="488" t="str">
        <f t="shared" si="69"/>
        <v/>
      </c>
      <c r="H1122" s="765" t="str">
        <f t="shared" si="70"/>
        <v>否</v>
      </c>
      <c r="I1122" s="768" t="str">
        <f t="shared" si="71"/>
        <v>项</v>
      </c>
    </row>
    <row r="1123" ht="34.9" hidden="1" customHeight="1" spans="1:9">
      <c r="A1123" s="766">
        <v>2170203</v>
      </c>
      <c r="B1123" s="252" t="s">
        <v>979</v>
      </c>
      <c r="C1123" s="735"/>
      <c r="D1123" s="735">
        <v>0</v>
      </c>
      <c r="E1123" s="509">
        <v>0</v>
      </c>
      <c r="F1123" s="488" t="str">
        <f t="shared" si="68"/>
        <v/>
      </c>
      <c r="G1123" s="488" t="str">
        <f t="shared" si="69"/>
        <v/>
      </c>
      <c r="H1123" s="765" t="str">
        <f t="shared" si="70"/>
        <v>否</v>
      </c>
      <c r="I1123" s="768" t="str">
        <f t="shared" si="71"/>
        <v>项</v>
      </c>
    </row>
    <row r="1124" ht="34.9" hidden="1" customHeight="1" spans="1:9">
      <c r="A1124" s="766">
        <v>2170204</v>
      </c>
      <c r="B1124" s="252" t="s">
        <v>980</v>
      </c>
      <c r="C1124" s="735"/>
      <c r="D1124" s="735">
        <v>0</v>
      </c>
      <c r="E1124" s="509">
        <v>0</v>
      </c>
      <c r="F1124" s="488" t="str">
        <f t="shared" si="68"/>
        <v/>
      </c>
      <c r="G1124" s="488" t="str">
        <f t="shared" si="69"/>
        <v/>
      </c>
      <c r="H1124" s="765" t="str">
        <f t="shared" si="70"/>
        <v>否</v>
      </c>
      <c r="I1124" s="768" t="str">
        <f t="shared" si="71"/>
        <v>项</v>
      </c>
    </row>
    <row r="1125" ht="34.9" hidden="1" customHeight="1" spans="1:9">
      <c r="A1125" s="766">
        <v>2170205</v>
      </c>
      <c r="B1125" s="252" t="s">
        <v>981</v>
      </c>
      <c r="C1125" s="735"/>
      <c r="D1125" s="735">
        <v>0</v>
      </c>
      <c r="E1125" s="509">
        <v>0</v>
      </c>
      <c r="F1125" s="488" t="str">
        <f t="shared" si="68"/>
        <v/>
      </c>
      <c r="G1125" s="488" t="str">
        <f t="shared" si="69"/>
        <v/>
      </c>
      <c r="H1125" s="765" t="str">
        <f t="shared" si="70"/>
        <v>否</v>
      </c>
      <c r="I1125" s="768" t="str">
        <f t="shared" si="71"/>
        <v>项</v>
      </c>
    </row>
    <row r="1126" ht="34.9" hidden="1" customHeight="1" spans="1:9">
      <c r="A1126" s="766">
        <v>2170206</v>
      </c>
      <c r="B1126" s="252" t="s">
        <v>982</v>
      </c>
      <c r="C1126" s="735"/>
      <c r="D1126" s="735">
        <v>0</v>
      </c>
      <c r="E1126" s="509">
        <v>0</v>
      </c>
      <c r="F1126" s="488" t="str">
        <f t="shared" si="68"/>
        <v/>
      </c>
      <c r="G1126" s="488" t="str">
        <f t="shared" si="69"/>
        <v/>
      </c>
      <c r="H1126" s="765" t="str">
        <f t="shared" si="70"/>
        <v>否</v>
      </c>
      <c r="I1126" s="768" t="str">
        <f t="shared" si="71"/>
        <v>项</v>
      </c>
    </row>
    <row r="1127" ht="34.9" hidden="1" customHeight="1" spans="1:9">
      <c r="A1127" s="766">
        <v>2170207</v>
      </c>
      <c r="B1127" s="252" t="s">
        <v>983</v>
      </c>
      <c r="C1127" s="735"/>
      <c r="D1127" s="735">
        <v>0</v>
      </c>
      <c r="E1127" s="509">
        <v>0</v>
      </c>
      <c r="F1127" s="488" t="str">
        <f t="shared" si="68"/>
        <v/>
      </c>
      <c r="G1127" s="488" t="str">
        <f t="shared" si="69"/>
        <v/>
      </c>
      <c r="H1127" s="765" t="str">
        <f t="shared" si="70"/>
        <v>否</v>
      </c>
      <c r="I1127" s="768" t="str">
        <f t="shared" si="71"/>
        <v>项</v>
      </c>
    </row>
    <row r="1128" ht="34.9" hidden="1" customHeight="1" spans="1:9">
      <c r="A1128" s="766">
        <v>2170208</v>
      </c>
      <c r="B1128" s="252" t="s">
        <v>984</v>
      </c>
      <c r="C1128" s="735"/>
      <c r="D1128" s="735">
        <v>0</v>
      </c>
      <c r="E1128" s="509">
        <v>0</v>
      </c>
      <c r="F1128" s="488" t="str">
        <f t="shared" si="68"/>
        <v/>
      </c>
      <c r="G1128" s="488" t="str">
        <f t="shared" si="69"/>
        <v/>
      </c>
      <c r="H1128" s="765" t="str">
        <f t="shared" si="70"/>
        <v>否</v>
      </c>
      <c r="I1128" s="768" t="str">
        <f t="shared" si="71"/>
        <v>项</v>
      </c>
    </row>
    <row r="1129" ht="34.9" hidden="1" customHeight="1" spans="1:9">
      <c r="A1129" s="766">
        <v>2170299</v>
      </c>
      <c r="B1129" s="252" t="s">
        <v>985</v>
      </c>
      <c r="C1129" s="735">
        <v>0</v>
      </c>
      <c r="D1129" s="735">
        <v>0</v>
      </c>
      <c r="E1129" s="509">
        <v>0</v>
      </c>
      <c r="F1129" s="488" t="str">
        <f t="shared" si="68"/>
        <v/>
      </c>
      <c r="G1129" s="488" t="str">
        <f t="shared" si="69"/>
        <v/>
      </c>
      <c r="H1129" s="765" t="str">
        <f t="shared" si="70"/>
        <v>否</v>
      </c>
      <c r="I1129" s="768" t="str">
        <f t="shared" si="71"/>
        <v>项</v>
      </c>
    </row>
    <row r="1130" ht="34.9" hidden="1" customHeight="1" spans="1:9">
      <c r="A1130" s="766">
        <v>21703</v>
      </c>
      <c r="B1130" s="252" t="s">
        <v>986</v>
      </c>
      <c r="C1130" s="730">
        <f>SUM(C1131:C1135)</f>
        <v>0</v>
      </c>
      <c r="D1130" s="730">
        <f>SUM(D1131:D1135)</f>
        <v>0</v>
      </c>
      <c r="E1130" s="730">
        <f>SUM(E1131:E1135)</f>
        <v>0</v>
      </c>
      <c r="F1130" s="488" t="str">
        <f t="shared" si="68"/>
        <v/>
      </c>
      <c r="G1130" s="488" t="str">
        <f t="shared" si="69"/>
        <v/>
      </c>
      <c r="H1130" s="765" t="str">
        <f t="shared" si="70"/>
        <v>否</v>
      </c>
      <c r="I1130" s="768" t="str">
        <f t="shared" si="71"/>
        <v>款</v>
      </c>
    </row>
    <row r="1131" ht="34.9" hidden="1" customHeight="1" spans="1:9">
      <c r="A1131" s="766">
        <v>2170301</v>
      </c>
      <c r="B1131" s="252" t="s">
        <v>987</v>
      </c>
      <c r="C1131" s="735"/>
      <c r="D1131" s="735">
        <v>0</v>
      </c>
      <c r="E1131" s="509">
        <v>0</v>
      </c>
      <c r="F1131" s="488" t="str">
        <f t="shared" si="68"/>
        <v/>
      </c>
      <c r="G1131" s="488" t="str">
        <f t="shared" si="69"/>
        <v/>
      </c>
      <c r="H1131" s="765" t="str">
        <f t="shared" si="70"/>
        <v>否</v>
      </c>
      <c r="I1131" s="768" t="str">
        <f t="shared" si="71"/>
        <v>项</v>
      </c>
    </row>
    <row r="1132" s="547" customFormat="1" ht="34.9" hidden="1" customHeight="1" spans="1:11">
      <c r="A1132" s="766">
        <v>2170302</v>
      </c>
      <c r="B1132" s="252" t="s">
        <v>988</v>
      </c>
      <c r="C1132" s="735"/>
      <c r="D1132" s="735">
        <v>0</v>
      </c>
      <c r="E1132" s="509">
        <v>0</v>
      </c>
      <c r="F1132" s="488" t="str">
        <f t="shared" si="68"/>
        <v/>
      </c>
      <c r="G1132" s="488" t="str">
        <f t="shared" si="69"/>
        <v/>
      </c>
      <c r="H1132" s="765" t="str">
        <f t="shared" si="70"/>
        <v>否</v>
      </c>
      <c r="I1132" s="768" t="str">
        <f t="shared" si="71"/>
        <v>项</v>
      </c>
      <c r="J1132" s="558"/>
      <c r="K1132" s="558"/>
    </row>
    <row r="1133" s="547" customFormat="1" ht="34.9" hidden="1" customHeight="1" spans="1:11">
      <c r="A1133" s="766">
        <v>2170303</v>
      </c>
      <c r="B1133" s="252" t="s">
        <v>989</v>
      </c>
      <c r="C1133" s="735"/>
      <c r="D1133" s="735">
        <v>0</v>
      </c>
      <c r="E1133" s="509">
        <v>0</v>
      </c>
      <c r="F1133" s="488" t="str">
        <f t="shared" si="68"/>
        <v/>
      </c>
      <c r="G1133" s="488" t="str">
        <f t="shared" si="69"/>
        <v/>
      </c>
      <c r="H1133" s="765" t="str">
        <f t="shared" si="70"/>
        <v>否</v>
      </c>
      <c r="I1133" s="768" t="str">
        <f t="shared" si="71"/>
        <v>项</v>
      </c>
      <c r="J1133" s="558"/>
      <c r="K1133" s="558"/>
    </row>
    <row r="1134" ht="34.9" hidden="1" customHeight="1" spans="1:9">
      <c r="A1134" s="766">
        <v>2170304</v>
      </c>
      <c r="B1134" s="252" t="s">
        <v>990</v>
      </c>
      <c r="C1134" s="735"/>
      <c r="D1134" s="735">
        <v>0</v>
      </c>
      <c r="E1134" s="509">
        <v>0</v>
      </c>
      <c r="F1134" s="488" t="str">
        <f t="shared" si="68"/>
        <v/>
      </c>
      <c r="G1134" s="488" t="str">
        <f t="shared" si="69"/>
        <v/>
      </c>
      <c r="H1134" s="765" t="str">
        <f t="shared" si="70"/>
        <v>否</v>
      </c>
      <c r="I1134" s="768" t="str">
        <f t="shared" si="71"/>
        <v>项</v>
      </c>
    </row>
    <row r="1135" ht="34.9" hidden="1" customHeight="1" spans="1:9">
      <c r="A1135" s="766">
        <v>2170399</v>
      </c>
      <c r="B1135" s="252" t="s">
        <v>991</v>
      </c>
      <c r="C1135" s="735"/>
      <c r="D1135" s="735">
        <v>0</v>
      </c>
      <c r="E1135" s="509">
        <v>0</v>
      </c>
      <c r="F1135" s="488" t="str">
        <f t="shared" si="68"/>
        <v/>
      </c>
      <c r="G1135" s="488" t="str">
        <f t="shared" si="69"/>
        <v/>
      </c>
      <c r="H1135" s="765" t="str">
        <f t="shared" si="70"/>
        <v>否</v>
      </c>
      <c r="I1135" s="768" t="str">
        <f t="shared" si="71"/>
        <v>项</v>
      </c>
    </row>
    <row r="1136" s="547" customFormat="1" ht="34.9" hidden="1" customHeight="1" spans="1:11">
      <c r="A1136" s="766">
        <v>21704</v>
      </c>
      <c r="B1136" s="252" t="s">
        <v>992</v>
      </c>
      <c r="C1136" s="730">
        <f>SUM(C1137:C1138)</f>
        <v>0</v>
      </c>
      <c r="D1136" s="730">
        <f>SUM(D1137:D1138)</f>
        <v>0</v>
      </c>
      <c r="E1136" s="730">
        <f>SUM(E1137:E1138)</f>
        <v>0</v>
      </c>
      <c r="F1136" s="488" t="str">
        <f t="shared" si="68"/>
        <v/>
      </c>
      <c r="G1136" s="488" t="str">
        <f t="shared" si="69"/>
        <v/>
      </c>
      <c r="H1136" s="765" t="str">
        <f t="shared" si="70"/>
        <v>否</v>
      </c>
      <c r="I1136" s="768" t="str">
        <f t="shared" si="71"/>
        <v>款</v>
      </c>
      <c r="J1136" s="558"/>
      <c r="K1136" s="558"/>
    </row>
    <row r="1137" s="547" customFormat="1" ht="34.9" hidden="1" customHeight="1" spans="1:11">
      <c r="A1137" s="766">
        <v>2170401</v>
      </c>
      <c r="B1137" s="252" t="s">
        <v>993</v>
      </c>
      <c r="C1137" s="735"/>
      <c r="D1137" s="735"/>
      <c r="E1137" s="509">
        <v>0</v>
      </c>
      <c r="F1137" s="488" t="str">
        <f t="shared" si="68"/>
        <v/>
      </c>
      <c r="G1137" s="488" t="str">
        <f t="shared" si="69"/>
        <v/>
      </c>
      <c r="H1137" s="765" t="str">
        <f t="shared" si="70"/>
        <v>否</v>
      </c>
      <c r="I1137" s="768" t="str">
        <f t="shared" si="71"/>
        <v>项</v>
      </c>
      <c r="J1137" s="558"/>
      <c r="K1137" s="558"/>
    </row>
    <row r="1138" ht="34.9" hidden="1" customHeight="1" spans="1:9">
      <c r="A1138" s="766">
        <v>2170499</v>
      </c>
      <c r="B1138" s="252" t="s">
        <v>994</v>
      </c>
      <c r="C1138" s="735"/>
      <c r="D1138" s="735"/>
      <c r="E1138" s="509">
        <v>0</v>
      </c>
      <c r="F1138" s="488" t="str">
        <f t="shared" si="68"/>
        <v/>
      </c>
      <c r="G1138" s="488" t="str">
        <f t="shared" si="69"/>
        <v/>
      </c>
      <c r="H1138" s="765" t="str">
        <f t="shared" si="70"/>
        <v>否</v>
      </c>
      <c r="I1138" s="768" t="str">
        <f t="shared" si="71"/>
        <v>项</v>
      </c>
    </row>
    <row r="1139" s="547" customFormat="1" ht="34.9" hidden="1" customHeight="1" spans="1:11">
      <c r="A1139" s="766">
        <v>21799</v>
      </c>
      <c r="B1139" s="252" t="s">
        <v>995</v>
      </c>
      <c r="C1139" s="730">
        <f>SUM(C1140:C1141)</f>
        <v>0</v>
      </c>
      <c r="D1139" s="730">
        <f>SUM(D1140:D1141)</f>
        <v>0</v>
      </c>
      <c r="E1139" s="730">
        <f>SUM(E1140:E1141)</f>
        <v>0</v>
      </c>
      <c r="F1139" s="488" t="str">
        <f t="shared" si="68"/>
        <v/>
      </c>
      <c r="G1139" s="488" t="str">
        <f t="shared" si="69"/>
        <v/>
      </c>
      <c r="H1139" s="765" t="str">
        <f t="shared" si="70"/>
        <v>否</v>
      </c>
      <c r="I1139" s="768" t="str">
        <f t="shared" si="71"/>
        <v>款</v>
      </c>
      <c r="J1139" s="558"/>
      <c r="K1139" s="558"/>
    </row>
    <row r="1140" ht="34.9" hidden="1" customHeight="1" spans="1:9">
      <c r="A1140" s="766">
        <v>2179902</v>
      </c>
      <c r="B1140" s="252" t="s">
        <v>996</v>
      </c>
      <c r="C1140" s="735">
        <v>0</v>
      </c>
      <c r="D1140" s="735">
        <v>0</v>
      </c>
      <c r="E1140" s="509">
        <v>0</v>
      </c>
      <c r="F1140" s="488" t="str">
        <f t="shared" si="68"/>
        <v/>
      </c>
      <c r="G1140" s="488" t="str">
        <f t="shared" si="69"/>
        <v/>
      </c>
      <c r="H1140" s="765" t="str">
        <f t="shared" si="70"/>
        <v>否</v>
      </c>
      <c r="I1140" s="768" t="str">
        <f t="shared" si="71"/>
        <v>项</v>
      </c>
    </row>
    <row r="1141" ht="34.9" hidden="1" customHeight="1" spans="1:9">
      <c r="A1141" s="766">
        <v>2179999</v>
      </c>
      <c r="B1141" s="252" t="s">
        <v>997</v>
      </c>
      <c r="C1141" s="735">
        <v>0</v>
      </c>
      <c r="D1141" s="735">
        <v>0</v>
      </c>
      <c r="E1141" s="509">
        <v>0</v>
      </c>
      <c r="F1141" s="488" t="str">
        <f t="shared" si="68"/>
        <v/>
      </c>
      <c r="G1141" s="488" t="str">
        <f t="shared" si="69"/>
        <v/>
      </c>
      <c r="H1141" s="765" t="str">
        <f t="shared" si="70"/>
        <v>否</v>
      </c>
      <c r="I1141" s="768" t="str">
        <f t="shared" si="71"/>
        <v>项</v>
      </c>
    </row>
    <row r="1142" ht="34.9" customHeight="1" spans="1:9">
      <c r="A1142" s="764">
        <v>219</v>
      </c>
      <c r="B1142" s="248" t="s">
        <v>114</v>
      </c>
      <c r="C1142" s="361">
        <f>SUM(C1143:C1151)</f>
        <v>0</v>
      </c>
      <c r="D1142" s="361">
        <f>SUM(D1143:D1151)</f>
        <v>0</v>
      </c>
      <c r="E1142" s="361">
        <f>SUM(E1143:E1151)</f>
        <v>0</v>
      </c>
      <c r="F1142" s="486" t="str">
        <f t="shared" si="68"/>
        <v/>
      </c>
      <c r="G1142" s="486" t="str">
        <f t="shared" si="69"/>
        <v/>
      </c>
      <c r="H1142" s="765" t="str">
        <f t="shared" si="70"/>
        <v>是</v>
      </c>
      <c r="I1142" s="768" t="str">
        <f t="shared" si="71"/>
        <v>类</v>
      </c>
    </row>
    <row r="1143" s="547" customFormat="1" ht="34.9" hidden="1" customHeight="1" spans="1:11">
      <c r="A1143" s="766">
        <v>21901</v>
      </c>
      <c r="B1143" s="252" t="s">
        <v>998</v>
      </c>
      <c r="C1143" s="396"/>
      <c r="D1143" s="396">
        <v>0</v>
      </c>
      <c r="E1143" s="395">
        <v>0</v>
      </c>
      <c r="F1143" s="488" t="str">
        <f t="shared" si="68"/>
        <v/>
      </c>
      <c r="G1143" s="488" t="str">
        <f t="shared" si="69"/>
        <v/>
      </c>
      <c r="H1143" s="765" t="str">
        <f t="shared" si="70"/>
        <v>否</v>
      </c>
      <c r="I1143" s="768" t="str">
        <f t="shared" si="71"/>
        <v>款</v>
      </c>
      <c r="J1143" s="558"/>
      <c r="K1143" s="558"/>
    </row>
    <row r="1144" s="547" customFormat="1" ht="34.9" hidden="1" customHeight="1" spans="1:11">
      <c r="A1144" s="766">
        <v>21902</v>
      </c>
      <c r="B1144" s="252" t="s">
        <v>999</v>
      </c>
      <c r="C1144" s="396"/>
      <c r="D1144" s="396">
        <v>0</v>
      </c>
      <c r="E1144" s="395">
        <v>0</v>
      </c>
      <c r="F1144" s="488" t="str">
        <f t="shared" si="68"/>
        <v/>
      </c>
      <c r="G1144" s="488" t="str">
        <f t="shared" si="69"/>
        <v/>
      </c>
      <c r="H1144" s="765" t="str">
        <f t="shared" si="70"/>
        <v>否</v>
      </c>
      <c r="I1144" s="768" t="str">
        <f t="shared" si="71"/>
        <v>款</v>
      </c>
      <c r="J1144" s="558"/>
      <c r="K1144" s="558"/>
    </row>
    <row r="1145" s="547" customFormat="1" ht="34.9" hidden="1" customHeight="1" spans="1:11">
      <c r="A1145" s="766">
        <v>21903</v>
      </c>
      <c r="B1145" s="252" t="s">
        <v>1000</v>
      </c>
      <c r="C1145" s="396"/>
      <c r="D1145" s="396">
        <v>0</v>
      </c>
      <c r="E1145" s="395">
        <v>0</v>
      </c>
      <c r="F1145" s="488" t="str">
        <f t="shared" si="68"/>
        <v/>
      </c>
      <c r="G1145" s="488" t="str">
        <f t="shared" si="69"/>
        <v/>
      </c>
      <c r="H1145" s="765" t="str">
        <f t="shared" si="70"/>
        <v>否</v>
      </c>
      <c r="I1145" s="768" t="str">
        <f t="shared" si="71"/>
        <v>款</v>
      </c>
      <c r="J1145" s="558"/>
      <c r="K1145" s="558"/>
    </row>
    <row r="1146" s="547" customFormat="1" ht="34.9" hidden="1" customHeight="1" spans="1:11">
      <c r="A1146" s="766">
        <v>21904</v>
      </c>
      <c r="B1146" s="252" t="s">
        <v>1001</v>
      </c>
      <c r="C1146" s="396"/>
      <c r="D1146" s="396">
        <v>0</v>
      </c>
      <c r="E1146" s="395">
        <v>0</v>
      </c>
      <c r="F1146" s="488" t="str">
        <f t="shared" si="68"/>
        <v/>
      </c>
      <c r="G1146" s="488" t="str">
        <f t="shared" si="69"/>
        <v/>
      </c>
      <c r="H1146" s="765" t="str">
        <f t="shared" si="70"/>
        <v>否</v>
      </c>
      <c r="I1146" s="768" t="str">
        <f t="shared" si="71"/>
        <v>款</v>
      </c>
      <c r="J1146" s="558"/>
      <c r="K1146" s="558"/>
    </row>
    <row r="1147" s="547" customFormat="1" ht="34.9" hidden="1" customHeight="1" spans="1:11">
      <c r="A1147" s="766">
        <v>21905</v>
      </c>
      <c r="B1147" s="252" t="s">
        <v>1002</v>
      </c>
      <c r="C1147" s="396"/>
      <c r="D1147" s="396">
        <v>0</v>
      </c>
      <c r="E1147" s="395">
        <v>0</v>
      </c>
      <c r="F1147" s="488" t="str">
        <f t="shared" si="68"/>
        <v/>
      </c>
      <c r="G1147" s="488" t="str">
        <f t="shared" si="69"/>
        <v/>
      </c>
      <c r="H1147" s="765" t="str">
        <f t="shared" si="70"/>
        <v>否</v>
      </c>
      <c r="I1147" s="768" t="str">
        <f t="shared" si="71"/>
        <v>款</v>
      </c>
      <c r="J1147" s="558"/>
      <c r="K1147" s="558"/>
    </row>
    <row r="1148" s="547" customFormat="1" ht="34.9" hidden="1" customHeight="1" spans="1:11">
      <c r="A1148" s="766">
        <v>21906</v>
      </c>
      <c r="B1148" s="252" t="s">
        <v>1003</v>
      </c>
      <c r="C1148" s="396"/>
      <c r="D1148" s="396">
        <v>0</v>
      </c>
      <c r="E1148" s="395">
        <v>0</v>
      </c>
      <c r="F1148" s="488" t="str">
        <f t="shared" si="68"/>
        <v/>
      </c>
      <c r="G1148" s="488" t="str">
        <f t="shared" si="69"/>
        <v/>
      </c>
      <c r="H1148" s="765" t="str">
        <f t="shared" si="70"/>
        <v>否</v>
      </c>
      <c r="I1148" s="768" t="str">
        <f t="shared" si="71"/>
        <v>款</v>
      </c>
      <c r="J1148" s="558"/>
      <c r="K1148" s="558"/>
    </row>
    <row r="1149" s="547" customFormat="1" ht="34.9" hidden="1" customHeight="1" spans="1:11">
      <c r="A1149" s="766">
        <v>21907</v>
      </c>
      <c r="B1149" s="252" t="s">
        <v>1004</v>
      </c>
      <c r="C1149" s="396"/>
      <c r="D1149" s="396">
        <v>0</v>
      </c>
      <c r="E1149" s="395">
        <v>0</v>
      </c>
      <c r="F1149" s="488" t="str">
        <f t="shared" si="68"/>
        <v/>
      </c>
      <c r="G1149" s="488" t="str">
        <f t="shared" si="69"/>
        <v/>
      </c>
      <c r="H1149" s="765" t="str">
        <f t="shared" si="70"/>
        <v>否</v>
      </c>
      <c r="I1149" s="768" t="str">
        <f t="shared" si="71"/>
        <v>款</v>
      </c>
      <c r="J1149" s="558"/>
      <c r="K1149" s="558"/>
    </row>
    <row r="1150" s="547" customFormat="1" ht="34.9" hidden="1" customHeight="1" spans="1:11">
      <c r="A1150" s="766">
        <v>21908</v>
      </c>
      <c r="B1150" s="252" t="s">
        <v>1005</v>
      </c>
      <c r="C1150" s="396"/>
      <c r="D1150" s="396">
        <v>0</v>
      </c>
      <c r="E1150" s="395">
        <v>0</v>
      </c>
      <c r="F1150" s="488" t="str">
        <f t="shared" si="68"/>
        <v/>
      </c>
      <c r="G1150" s="488" t="str">
        <f t="shared" si="69"/>
        <v/>
      </c>
      <c r="H1150" s="765" t="str">
        <f t="shared" si="70"/>
        <v>否</v>
      </c>
      <c r="I1150" s="768" t="str">
        <f t="shared" si="71"/>
        <v>款</v>
      </c>
      <c r="J1150" s="558"/>
      <c r="K1150" s="558"/>
    </row>
    <row r="1151" ht="34.9" hidden="1" customHeight="1" spans="1:9">
      <c r="A1151" s="766">
        <v>21999</v>
      </c>
      <c r="B1151" s="252" t="s">
        <v>1006</v>
      </c>
      <c r="C1151" s="396"/>
      <c r="D1151" s="396">
        <v>0</v>
      </c>
      <c r="E1151" s="395">
        <v>0</v>
      </c>
      <c r="F1151" s="488" t="str">
        <f t="shared" si="68"/>
        <v/>
      </c>
      <c r="G1151" s="488" t="str">
        <f t="shared" si="69"/>
        <v/>
      </c>
      <c r="H1151" s="765" t="str">
        <f t="shared" si="70"/>
        <v>否</v>
      </c>
      <c r="I1151" s="768" t="str">
        <f t="shared" si="71"/>
        <v>款</v>
      </c>
    </row>
    <row r="1152" ht="34.9" customHeight="1" spans="1:9">
      <c r="A1152" s="764">
        <v>220</v>
      </c>
      <c r="B1152" s="248" t="s">
        <v>116</v>
      </c>
      <c r="C1152" s="361">
        <f>SUM(C1153,C1182,C1201,C1210,C1225)</f>
        <v>2582</v>
      </c>
      <c r="D1152" s="361">
        <f>SUM(D1153,D1182,D1201,D1210,D1225)</f>
        <v>7566</v>
      </c>
      <c r="E1152" s="361">
        <f>SUM(E1153,E1182,E1201,E1210,E1225)</f>
        <v>4305</v>
      </c>
      <c r="F1152" s="486">
        <f t="shared" si="68"/>
        <v>0.667312161115414</v>
      </c>
      <c r="G1152" s="486">
        <f t="shared" si="69"/>
        <v>0.568992862807296</v>
      </c>
      <c r="H1152" s="765" t="str">
        <f t="shared" si="70"/>
        <v>是</v>
      </c>
      <c r="I1152" s="768" t="str">
        <f t="shared" si="71"/>
        <v>类</v>
      </c>
    </row>
    <row r="1153" ht="34.9" customHeight="1" spans="1:9">
      <c r="A1153" s="766">
        <v>22001</v>
      </c>
      <c r="B1153" s="252" t="s">
        <v>1007</v>
      </c>
      <c r="C1153" s="730">
        <f>SUM(C1154:C1181)</f>
        <v>2493</v>
      </c>
      <c r="D1153" s="730">
        <f>SUM(D1154:D1181)</f>
        <v>1767</v>
      </c>
      <c r="E1153" s="730">
        <f>SUM(E1154:E1181)</f>
        <v>4251</v>
      </c>
      <c r="F1153" s="488">
        <f t="shared" si="68"/>
        <v>0.70517448856799</v>
      </c>
      <c r="G1153" s="488">
        <f t="shared" si="69"/>
        <v>2.40577249575552</v>
      </c>
      <c r="H1153" s="765" t="str">
        <f t="shared" si="70"/>
        <v>是</v>
      </c>
      <c r="I1153" s="768" t="str">
        <f t="shared" si="71"/>
        <v>款</v>
      </c>
    </row>
    <row r="1154" ht="34.9" customHeight="1" spans="1:9">
      <c r="A1154" s="766">
        <v>2200101</v>
      </c>
      <c r="B1154" s="252" t="s">
        <v>145</v>
      </c>
      <c r="C1154" s="735">
        <v>1165</v>
      </c>
      <c r="D1154" s="735">
        <v>860</v>
      </c>
      <c r="E1154" s="509">
        <v>906</v>
      </c>
      <c r="F1154" s="488">
        <f t="shared" si="68"/>
        <v>-0.222317596566524</v>
      </c>
      <c r="G1154" s="488">
        <f t="shared" si="69"/>
        <v>1.05348837209302</v>
      </c>
      <c r="H1154" s="765" t="str">
        <f t="shared" si="70"/>
        <v>是</v>
      </c>
      <c r="I1154" s="768" t="str">
        <f t="shared" si="71"/>
        <v>项</v>
      </c>
    </row>
    <row r="1155" ht="34.9" hidden="1" customHeight="1" spans="1:9">
      <c r="A1155" s="766">
        <v>2200102</v>
      </c>
      <c r="B1155" s="252" t="s">
        <v>146</v>
      </c>
      <c r="C1155" s="735"/>
      <c r="D1155" s="735">
        <v>0</v>
      </c>
      <c r="E1155" s="509">
        <v>0</v>
      </c>
      <c r="F1155" s="488" t="str">
        <f t="shared" si="68"/>
        <v/>
      </c>
      <c r="G1155" s="488" t="str">
        <f t="shared" si="69"/>
        <v/>
      </c>
      <c r="H1155" s="765" t="str">
        <f t="shared" si="70"/>
        <v>否</v>
      </c>
      <c r="I1155" s="768" t="str">
        <f t="shared" si="71"/>
        <v>项</v>
      </c>
    </row>
    <row r="1156" ht="34.9" hidden="1" customHeight="1" spans="1:9">
      <c r="A1156" s="766">
        <v>2200103</v>
      </c>
      <c r="B1156" s="252" t="s">
        <v>147</v>
      </c>
      <c r="C1156" s="735"/>
      <c r="D1156" s="735">
        <v>0</v>
      </c>
      <c r="E1156" s="509">
        <v>0</v>
      </c>
      <c r="F1156" s="488" t="str">
        <f t="shared" si="68"/>
        <v/>
      </c>
      <c r="G1156" s="488" t="str">
        <f t="shared" si="69"/>
        <v/>
      </c>
      <c r="H1156" s="765" t="str">
        <f t="shared" si="70"/>
        <v>否</v>
      </c>
      <c r="I1156" s="768" t="str">
        <f t="shared" si="71"/>
        <v>项</v>
      </c>
    </row>
    <row r="1157" ht="34.9" customHeight="1" spans="1:9">
      <c r="A1157" s="766">
        <v>2200104</v>
      </c>
      <c r="B1157" s="252" t="s">
        <v>1008</v>
      </c>
      <c r="C1157" s="735">
        <v>66</v>
      </c>
      <c r="D1157" s="735">
        <v>0</v>
      </c>
      <c r="E1157" s="509">
        <v>292</v>
      </c>
      <c r="F1157" s="488">
        <f t="shared" si="68"/>
        <v>3.42424242424242</v>
      </c>
      <c r="G1157" s="488" t="str">
        <f t="shared" si="69"/>
        <v/>
      </c>
      <c r="H1157" s="765" t="str">
        <f t="shared" si="70"/>
        <v>是</v>
      </c>
      <c r="I1157" s="768" t="str">
        <f t="shared" si="71"/>
        <v>项</v>
      </c>
    </row>
    <row r="1158" ht="34.9" hidden="1" customHeight="1" spans="1:9">
      <c r="A1158" s="766">
        <v>2200105</v>
      </c>
      <c r="B1158" s="252" t="s">
        <v>1009</v>
      </c>
      <c r="C1158" s="735"/>
      <c r="D1158" s="735"/>
      <c r="E1158" s="509"/>
      <c r="F1158" s="488" t="str">
        <f t="shared" ref="F1158:F1221" si="72">IF(C1158&lt;&gt;0,E1158/C1158-1,"")</f>
        <v/>
      </c>
      <c r="G1158" s="488" t="str">
        <f t="shared" ref="G1158:G1221" si="73">IF(D1158&lt;&gt;0,E1158/D1158,"")</f>
        <v/>
      </c>
      <c r="H1158" s="765" t="str">
        <f t="shared" ref="H1158:H1221" si="74">IF(LEN(A1158)=3,"是",IF(B1158&lt;&gt;"",IF(SUM(C1158:E1158)&lt;&gt;0,"是","否"),"是"))</f>
        <v>否</v>
      </c>
      <c r="I1158" s="768" t="str">
        <f t="shared" ref="I1158:I1221" si="75">IF(LEN(A1158)=3,"类",IF(LEN(A1158)=5,"款","项"))</f>
        <v>项</v>
      </c>
    </row>
    <row r="1159" ht="34.9" customHeight="1" spans="1:9">
      <c r="A1159" s="766">
        <v>2200106</v>
      </c>
      <c r="B1159" s="252" t="s">
        <v>1010</v>
      </c>
      <c r="C1159" s="735">
        <v>506</v>
      </c>
      <c r="D1159" s="735">
        <v>354</v>
      </c>
      <c r="E1159" s="509">
        <v>2431</v>
      </c>
      <c r="F1159" s="488">
        <f t="shared" si="72"/>
        <v>3.80434782608696</v>
      </c>
      <c r="G1159" s="488">
        <f t="shared" si="73"/>
        <v>6.86723163841808</v>
      </c>
      <c r="H1159" s="765" t="str">
        <f t="shared" si="74"/>
        <v>是</v>
      </c>
      <c r="I1159" s="768" t="str">
        <f t="shared" si="75"/>
        <v>项</v>
      </c>
    </row>
    <row r="1160" ht="34.9" hidden="1" customHeight="1" spans="1:9">
      <c r="A1160" s="766">
        <v>2200107</v>
      </c>
      <c r="B1160" s="252" t="s">
        <v>1011</v>
      </c>
      <c r="C1160" s="735">
        <v>0</v>
      </c>
      <c r="D1160" s="735">
        <v>0</v>
      </c>
      <c r="E1160" s="509">
        <v>0</v>
      </c>
      <c r="F1160" s="488" t="str">
        <f t="shared" si="72"/>
        <v/>
      </c>
      <c r="G1160" s="488" t="str">
        <f t="shared" si="73"/>
        <v/>
      </c>
      <c r="H1160" s="765" t="str">
        <f t="shared" si="74"/>
        <v>否</v>
      </c>
      <c r="I1160" s="768" t="str">
        <f t="shared" si="75"/>
        <v>项</v>
      </c>
    </row>
    <row r="1161" ht="34.9" hidden="1" customHeight="1" spans="1:9">
      <c r="A1161" s="766">
        <v>2200108</v>
      </c>
      <c r="B1161" s="252" t="s">
        <v>1012</v>
      </c>
      <c r="C1161" s="735"/>
      <c r="D1161" s="735">
        <v>0</v>
      </c>
      <c r="E1161" s="509">
        <v>0</v>
      </c>
      <c r="F1161" s="488" t="str">
        <f t="shared" si="72"/>
        <v/>
      </c>
      <c r="G1161" s="488" t="str">
        <f t="shared" si="73"/>
        <v/>
      </c>
      <c r="H1161" s="765" t="str">
        <f t="shared" si="74"/>
        <v>否</v>
      </c>
      <c r="I1161" s="768" t="str">
        <f t="shared" si="75"/>
        <v>项</v>
      </c>
    </row>
    <row r="1162" ht="34.9" customHeight="1" spans="1:9">
      <c r="A1162" s="766">
        <v>2200109</v>
      </c>
      <c r="B1162" s="252" t="s">
        <v>1013</v>
      </c>
      <c r="C1162" s="735">
        <v>0</v>
      </c>
      <c r="D1162" s="735">
        <v>0</v>
      </c>
      <c r="E1162" s="509">
        <v>132</v>
      </c>
      <c r="F1162" s="488" t="str">
        <f t="shared" si="72"/>
        <v/>
      </c>
      <c r="G1162" s="488" t="str">
        <f t="shared" si="73"/>
        <v/>
      </c>
      <c r="H1162" s="765" t="str">
        <f t="shared" si="74"/>
        <v>是</v>
      </c>
      <c r="I1162" s="768" t="str">
        <f t="shared" si="75"/>
        <v>项</v>
      </c>
    </row>
    <row r="1163" ht="34.9" hidden="1" customHeight="1" spans="1:9">
      <c r="A1163" s="766">
        <v>2200110</v>
      </c>
      <c r="B1163" s="252" t="s">
        <v>1014</v>
      </c>
      <c r="C1163" s="735"/>
      <c r="D1163" s="735"/>
      <c r="E1163" s="509"/>
      <c r="F1163" s="488" t="str">
        <f t="shared" si="72"/>
        <v/>
      </c>
      <c r="G1163" s="488" t="str">
        <f t="shared" si="73"/>
        <v/>
      </c>
      <c r="H1163" s="765" t="str">
        <f t="shared" si="74"/>
        <v>否</v>
      </c>
      <c r="I1163" s="768" t="str">
        <f t="shared" si="75"/>
        <v>项</v>
      </c>
    </row>
    <row r="1164" ht="34.9" hidden="1" customHeight="1" spans="1:9">
      <c r="A1164" s="766">
        <v>2200112</v>
      </c>
      <c r="B1164" s="252" t="s">
        <v>1015</v>
      </c>
      <c r="C1164" s="735"/>
      <c r="D1164" s="735">
        <v>0</v>
      </c>
      <c r="E1164" s="509">
        <v>0</v>
      </c>
      <c r="F1164" s="488" t="str">
        <f t="shared" si="72"/>
        <v/>
      </c>
      <c r="G1164" s="488" t="str">
        <f t="shared" si="73"/>
        <v/>
      </c>
      <c r="H1164" s="765" t="str">
        <f t="shared" si="74"/>
        <v>否</v>
      </c>
      <c r="I1164" s="768" t="str">
        <f t="shared" si="75"/>
        <v>项</v>
      </c>
    </row>
    <row r="1165" ht="34.9" customHeight="1" spans="1:9">
      <c r="A1165" s="766">
        <v>2200113</v>
      </c>
      <c r="B1165" s="252" t="s">
        <v>1016</v>
      </c>
      <c r="C1165" s="735">
        <v>0</v>
      </c>
      <c r="D1165" s="735">
        <v>74</v>
      </c>
      <c r="E1165" s="509">
        <v>0</v>
      </c>
      <c r="F1165" s="488" t="str">
        <f t="shared" si="72"/>
        <v/>
      </c>
      <c r="G1165" s="488">
        <f t="shared" si="73"/>
        <v>0</v>
      </c>
      <c r="H1165" s="765" t="str">
        <f t="shared" si="74"/>
        <v>是</v>
      </c>
      <c r="I1165" s="768" t="str">
        <f t="shared" si="75"/>
        <v>项</v>
      </c>
    </row>
    <row r="1166" ht="34.9" hidden="1" customHeight="1" spans="1:9">
      <c r="A1166" s="766">
        <v>2200114</v>
      </c>
      <c r="B1166" s="252" t="s">
        <v>1017</v>
      </c>
      <c r="C1166" s="735">
        <v>0</v>
      </c>
      <c r="D1166" s="735">
        <v>0</v>
      </c>
      <c r="E1166" s="509">
        <v>0</v>
      </c>
      <c r="F1166" s="488" t="str">
        <f t="shared" si="72"/>
        <v/>
      </c>
      <c r="G1166" s="488" t="str">
        <f t="shared" si="73"/>
        <v/>
      </c>
      <c r="H1166" s="765" t="str">
        <f t="shared" si="74"/>
        <v>否</v>
      </c>
      <c r="I1166" s="768" t="str">
        <f t="shared" si="75"/>
        <v>项</v>
      </c>
    </row>
    <row r="1167" ht="34.9" hidden="1" customHeight="1" spans="1:9">
      <c r="A1167" s="766">
        <v>2200115</v>
      </c>
      <c r="B1167" s="252" t="s">
        <v>1018</v>
      </c>
      <c r="C1167" s="735"/>
      <c r="D1167" s="735">
        <v>0</v>
      </c>
      <c r="E1167" s="509">
        <v>0</v>
      </c>
      <c r="F1167" s="488" t="str">
        <f t="shared" si="72"/>
        <v/>
      </c>
      <c r="G1167" s="488" t="str">
        <f t="shared" si="73"/>
        <v/>
      </c>
      <c r="H1167" s="765" t="str">
        <f t="shared" si="74"/>
        <v>否</v>
      </c>
      <c r="I1167" s="768" t="str">
        <f t="shared" si="75"/>
        <v>项</v>
      </c>
    </row>
    <row r="1168" s="547" customFormat="1" ht="34.9" hidden="1" customHeight="1" spans="1:11">
      <c r="A1168" s="766">
        <v>2200116</v>
      </c>
      <c r="B1168" s="252" t="s">
        <v>1019</v>
      </c>
      <c r="C1168" s="735"/>
      <c r="D1168" s="735">
        <v>0</v>
      </c>
      <c r="E1168" s="509">
        <v>0</v>
      </c>
      <c r="F1168" s="488" t="str">
        <f t="shared" si="72"/>
        <v/>
      </c>
      <c r="G1168" s="488" t="str">
        <f t="shared" si="73"/>
        <v/>
      </c>
      <c r="H1168" s="765" t="str">
        <f t="shared" si="74"/>
        <v>否</v>
      </c>
      <c r="I1168" s="768" t="str">
        <f t="shared" si="75"/>
        <v>项</v>
      </c>
      <c r="J1168" s="558"/>
      <c r="K1168" s="558"/>
    </row>
    <row r="1169" ht="34.9" hidden="1" customHeight="1" spans="1:9">
      <c r="A1169" s="766">
        <v>2200119</v>
      </c>
      <c r="B1169" s="252" t="s">
        <v>1020</v>
      </c>
      <c r="C1169" s="735"/>
      <c r="D1169" s="735">
        <v>0</v>
      </c>
      <c r="E1169" s="509">
        <v>0</v>
      </c>
      <c r="F1169" s="488" t="str">
        <f t="shared" si="72"/>
        <v/>
      </c>
      <c r="G1169" s="488" t="str">
        <f t="shared" si="73"/>
        <v/>
      </c>
      <c r="H1169" s="765" t="str">
        <f t="shared" si="74"/>
        <v>否</v>
      </c>
      <c r="I1169" s="768" t="str">
        <f t="shared" si="75"/>
        <v>项</v>
      </c>
    </row>
    <row r="1170" ht="34.9" hidden="1" customHeight="1" spans="1:9">
      <c r="A1170" s="766">
        <v>2200120</v>
      </c>
      <c r="B1170" s="252" t="s">
        <v>1021</v>
      </c>
      <c r="C1170" s="735"/>
      <c r="D1170" s="735">
        <v>0</v>
      </c>
      <c r="E1170" s="509">
        <v>0</v>
      </c>
      <c r="F1170" s="488" t="str">
        <f t="shared" si="72"/>
        <v/>
      </c>
      <c r="G1170" s="488" t="str">
        <f t="shared" si="73"/>
        <v/>
      </c>
      <c r="H1170" s="765" t="str">
        <f t="shared" si="74"/>
        <v>否</v>
      </c>
      <c r="I1170" s="768" t="str">
        <f t="shared" si="75"/>
        <v>项</v>
      </c>
    </row>
    <row r="1171" ht="34.9" hidden="1" customHeight="1" spans="1:9">
      <c r="A1171" s="766">
        <v>2200121</v>
      </c>
      <c r="B1171" s="252" t="s">
        <v>1022</v>
      </c>
      <c r="C1171" s="735"/>
      <c r="D1171" s="735">
        <v>0</v>
      </c>
      <c r="E1171" s="509">
        <v>0</v>
      </c>
      <c r="F1171" s="488" t="str">
        <f t="shared" si="72"/>
        <v/>
      </c>
      <c r="G1171" s="488" t="str">
        <f t="shared" si="73"/>
        <v/>
      </c>
      <c r="H1171" s="765" t="str">
        <f t="shared" si="74"/>
        <v>否</v>
      </c>
      <c r="I1171" s="768" t="str">
        <f t="shared" si="75"/>
        <v>项</v>
      </c>
    </row>
    <row r="1172" ht="34.9" hidden="1" customHeight="1" spans="1:9">
      <c r="A1172" s="766">
        <v>2200122</v>
      </c>
      <c r="B1172" s="252" t="s">
        <v>1023</v>
      </c>
      <c r="C1172" s="735"/>
      <c r="D1172" s="735">
        <v>0</v>
      </c>
      <c r="E1172" s="509">
        <v>0</v>
      </c>
      <c r="F1172" s="488" t="str">
        <f t="shared" si="72"/>
        <v/>
      </c>
      <c r="G1172" s="488" t="str">
        <f t="shared" si="73"/>
        <v/>
      </c>
      <c r="H1172" s="765" t="str">
        <f t="shared" si="74"/>
        <v>否</v>
      </c>
      <c r="I1172" s="768" t="str">
        <f t="shared" si="75"/>
        <v>项</v>
      </c>
    </row>
    <row r="1173" ht="34.9" hidden="1" customHeight="1" spans="1:9">
      <c r="A1173" s="766">
        <v>2200123</v>
      </c>
      <c r="B1173" s="252" t="s">
        <v>1024</v>
      </c>
      <c r="C1173" s="735"/>
      <c r="D1173" s="735">
        <v>0</v>
      </c>
      <c r="E1173" s="509">
        <v>0</v>
      </c>
      <c r="F1173" s="488" t="str">
        <f t="shared" si="72"/>
        <v/>
      </c>
      <c r="G1173" s="488" t="str">
        <f t="shared" si="73"/>
        <v/>
      </c>
      <c r="H1173" s="765" t="str">
        <f t="shared" si="74"/>
        <v>否</v>
      </c>
      <c r="I1173" s="768" t="str">
        <f t="shared" si="75"/>
        <v>项</v>
      </c>
    </row>
    <row r="1174" ht="34.9" hidden="1" customHeight="1" spans="1:9">
      <c r="A1174" s="766">
        <v>2200124</v>
      </c>
      <c r="B1174" s="252" t="s">
        <v>1025</v>
      </c>
      <c r="C1174" s="735"/>
      <c r="D1174" s="735">
        <v>0</v>
      </c>
      <c r="E1174" s="509">
        <v>0</v>
      </c>
      <c r="F1174" s="488" t="str">
        <f t="shared" si="72"/>
        <v/>
      </c>
      <c r="G1174" s="488" t="str">
        <f t="shared" si="73"/>
        <v/>
      </c>
      <c r="H1174" s="765" t="str">
        <f t="shared" si="74"/>
        <v>否</v>
      </c>
      <c r="I1174" s="768" t="str">
        <f t="shared" si="75"/>
        <v>项</v>
      </c>
    </row>
    <row r="1175" ht="34.9" hidden="1" customHeight="1" spans="1:9">
      <c r="A1175" s="766">
        <v>2200125</v>
      </c>
      <c r="B1175" s="252" t="s">
        <v>1026</v>
      </c>
      <c r="C1175" s="735"/>
      <c r="D1175" s="735">
        <v>0</v>
      </c>
      <c r="E1175" s="509">
        <v>0</v>
      </c>
      <c r="F1175" s="488" t="str">
        <f t="shared" si="72"/>
        <v/>
      </c>
      <c r="G1175" s="488" t="str">
        <f t="shared" si="73"/>
        <v/>
      </c>
      <c r="H1175" s="765" t="str">
        <f t="shared" si="74"/>
        <v>否</v>
      </c>
      <c r="I1175" s="768" t="str">
        <f t="shared" si="75"/>
        <v>项</v>
      </c>
    </row>
    <row r="1176" s="547" customFormat="1" ht="34.9" hidden="1" customHeight="1" spans="1:11">
      <c r="A1176" s="766">
        <v>2200126</v>
      </c>
      <c r="B1176" s="252" t="s">
        <v>1027</v>
      </c>
      <c r="C1176" s="735"/>
      <c r="D1176" s="735">
        <v>0</v>
      </c>
      <c r="E1176" s="509">
        <v>0</v>
      </c>
      <c r="F1176" s="488" t="str">
        <f t="shared" si="72"/>
        <v/>
      </c>
      <c r="G1176" s="488" t="str">
        <f t="shared" si="73"/>
        <v/>
      </c>
      <c r="H1176" s="765" t="str">
        <f t="shared" si="74"/>
        <v>否</v>
      </c>
      <c r="I1176" s="768" t="str">
        <f t="shared" si="75"/>
        <v>项</v>
      </c>
      <c r="J1176" s="558"/>
      <c r="K1176" s="558"/>
    </row>
    <row r="1177" s="547" customFormat="1" ht="34.9" hidden="1" customHeight="1" spans="1:11">
      <c r="A1177" s="766">
        <v>2200127</v>
      </c>
      <c r="B1177" s="252" t="s">
        <v>1028</v>
      </c>
      <c r="C1177" s="735"/>
      <c r="D1177" s="735">
        <v>0</v>
      </c>
      <c r="E1177" s="509">
        <v>0</v>
      </c>
      <c r="F1177" s="488" t="str">
        <f t="shared" si="72"/>
        <v/>
      </c>
      <c r="G1177" s="488" t="str">
        <f t="shared" si="73"/>
        <v/>
      </c>
      <c r="H1177" s="765" t="str">
        <f t="shared" si="74"/>
        <v>否</v>
      </c>
      <c r="I1177" s="768" t="str">
        <f t="shared" si="75"/>
        <v>项</v>
      </c>
      <c r="J1177" s="558"/>
      <c r="K1177" s="558"/>
    </row>
    <row r="1178" s="547" customFormat="1" ht="34.9" hidden="1" customHeight="1" spans="1:11">
      <c r="A1178" s="766">
        <v>2200128</v>
      </c>
      <c r="B1178" s="252" t="s">
        <v>1029</v>
      </c>
      <c r="C1178" s="735"/>
      <c r="D1178" s="735">
        <v>0</v>
      </c>
      <c r="E1178" s="509">
        <v>0</v>
      </c>
      <c r="F1178" s="488" t="str">
        <f t="shared" si="72"/>
        <v/>
      </c>
      <c r="G1178" s="488" t="str">
        <f t="shared" si="73"/>
        <v/>
      </c>
      <c r="H1178" s="765" t="str">
        <f t="shared" si="74"/>
        <v>否</v>
      </c>
      <c r="I1178" s="768" t="str">
        <f t="shared" si="75"/>
        <v>项</v>
      </c>
      <c r="J1178" s="558"/>
      <c r="K1178" s="558"/>
    </row>
    <row r="1179" s="547" customFormat="1" ht="34.9" hidden="1" customHeight="1" spans="1:11">
      <c r="A1179" s="766">
        <v>2200129</v>
      </c>
      <c r="B1179" s="252" t="s">
        <v>1030</v>
      </c>
      <c r="C1179" s="735"/>
      <c r="D1179" s="735">
        <v>0</v>
      </c>
      <c r="E1179" s="509">
        <v>0</v>
      </c>
      <c r="F1179" s="488" t="str">
        <f t="shared" si="72"/>
        <v/>
      </c>
      <c r="G1179" s="488" t="str">
        <f t="shared" si="73"/>
        <v/>
      </c>
      <c r="H1179" s="765" t="str">
        <f t="shared" si="74"/>
        <v>否</v>
      </c>
      <c r="I1179" s="768" t="str">
        <f t="shared" si="75"/>
        <v>项</v>
      </c>
      <c r="J1179" s="558"/>
      <c r="K1179" s="558"/>
    </row>
    <row r="1180" s="547" customFormat="1" ht="34.9" customHeight="1" spans="1:11">
      <c r="A1180" s="766">
        <v>2200150</v>
      </c>
      <c r="B1180" s="252" t="s">
        <v>154</v>
      </c>
      <c r="C1180" s="735">
        <v>755</v>
      </c>
      <c r="D1180" s="735">
        <v>471</v>
      </c>
      <c r="E1180" s="509">
        <v>482</v>
      </c>
      <c r="F1180" s="488">
        <f t="shared" si="72"/>
        <v>-0.36158940397351</v>
      </c>
      <c r="G1180" s="488">
        <f t="shared" si="73"/>
        <v>1.02335456475584</v>
      </c>
      <c r="H1180" s="765" t="str">
        <f t="shared" si="74"/>
        <v>是</v>
      </c>
      <c r="I1180" s="768" t="str">
        <f t="shared" si="75"/>
        <v>项</v>
      </c>
      <c r="J1180" s="558"/>
      <c r="K1180" s="558"/>
    </row>
    <row r="1181" s="547" customFormat="1" ht="34.9" customHeight="1" spans="1:11">
      <c r="A1181" s="766">
        <v>2200199</v>
      </c>
      <c r="B1181" s="252" t="s">
        <v>1031</v>
      </c>
      <c r="C1181" s="735">
        <v>1</v>
      </c>
      <c r="D1181" s="735">
        <v>8</v>
      </c>
      <c r="E1181" s="509">
        <v>8</v>
      </c>
      <c r="F1181" s="488">
        <f t="shared" si="72"/>
        <v>7</v>
      </c>
      <c r="G1181" s="488">
        <f t="shared" si="73"/>
        <v>1</v>
      </c>
      <c r="H1181" s="765" t="str">
        <f t="shared" si="74"/>
        <v>是</v>
      </c>
      <c r="I1181" s="768" t="str">
        <f t="shared" si="75"/>
        <v>项</v>
      </c>
      <c r="J1181" s="558"/>
      <c r="K1181" s="558"/>
    </row>
    <row r="1182" s="547" customFormat="1" ht="34.9" hidden="1" customHeight="1" spans="1:11">
      <c r="A1182" s="766">
        <v>22002</v>
      </c>
      <c r="B1182" s="252" t="s">
        <v>1032</v>
      </c>
      <c r="C1182" s="730">
        <f>SUM(C1183:C1200)</f>
        <v>0</v>
      </c>
      <c r="D1182" s="730">
        <f>SUM(D1183:D1200)</f>
        <v>0</v>
      </c>
      <c r="E1182" s="730">
        <f>SUM(E1183:E1200)</f>
        <v>0</v>
      </c>
      <c r="F1182" s="488" t="str">
        <f t="shared" si="72"/>
        <v/>
      </c>
      <c r="G1182" s="488" t="str">
        <f t="shared" si="73"/>
        <v/>
      </c>
      <c r="H1182" s="765" t="str">
        <f t="shared" si="74"/>
        <v>否</v>
      </c>
      <c r="I1182" s="768" t="str">
        <f t="shared" si="75"/>
        <v>款</v>
      </c>
      <c r="J1182" s="558"/>
      <c r="K1182" s="558"/>
    </row>
    <row r="1183" s="547" customFormat="1" ht="34.9" hidden="1" customHeight="1" spans="1:11">
      <c r="A1183" s="766">
        <v>2200201</v>
      </c>
      <c r="B1183" s="252" t="s">
        <v>145</v>
      </c>
      <c r="C1183" s="735"/>
      <c r="D1183" s="735"/>
      <c r="E1183" s="509"/>
      <c r="F1183" s="488" t="str">
        <f t="shared" si="72"/>
        <v/>
      </c>
      <c r="G1183" s="488" t="str">
        <f t="shared" si="73"/>
        <v/>
      </c>
      <c r="H1183" s="765" t="str">
        <f t="shared" si="74"/>
        <v>否</v>
      </c>
      <c r="I1183" s="768" t="str">
        <f t="shared" si="75"/>
        <v>项</v>
      </c>
      <c r="J1183" s="558"/>
      <c r="K1183" s="558"/>
    </row>
    <row r="1184" s="547" customFormat="1" ht="34.9" hidden="1" customHeight="1" spans="1:11">
      <c r="A1184" s="766">
        <v>2200202</v>
      </c>
      <c r="B1184" s="252" t="s">
        <v>146</v>
      </c>
      <c r="C1184" s="735"/>
      <c r="D1184" s="735"/>
      <c r="E1184" s="509"/>
      <c r="F1184" s="488" t="str">
        <f t="shared" si="72"/>
        <v/>
      </c>
      <c r="G1184" s="488" t="str">
        <f t="shared" si="73"/>
        <v/>
      </c>
      <c r="H1184" s="765" t="str">
        <f t="shared" si="74"/>
        <v>否</v>
      </c>
      <c r="I1184" s="768" t="str">
        <f t="shared" si="75"/>
        <v>项</v>
      </c>
      <c r="J1184" s="558"/>
      <c r="K1184" s="558"/>
    </row>
    <row r="1185" s="547" customFormat="1" ht="34.9" hidden="1" customHeight="1" spans="1:11">
      <c r="A1185" s="766">
        <v>2200203</v>
      </c>
      <c r="B1185" s="252" t="s">
        <v>147</v>
      </c>
      <c r="C1185" s="735"/>
      <c r="D1185" s="735"/>
      <c r="E1185" s="509"/>
      <c r="F1185" s="488" t="str">
        <f t="shared" si="72"/>
        <v/>
      </c>
      <c r="G1185" s="488" t="str">
        <f t="shared" si="73"/>
        <v/>
      </c>
      <c r="H1185" s="765" t="str">
        <f t="shared" si="74"/>
        <v>否</v>
      </c>
      <c r="I1185" s="768" t="str">
        <f t="shared" si="75"/>
        <v>项</v>
      </c>
      <c r="J1185" s="558"/>
      <c r="K1185" s="558"/>
    </row>
    <row r="1186" s="547" customFormat="1" ht="34.9" hidden="1" customHeight="1" spans="1:11">
      <c r="A1186" s="766">
        <v>2200204</v>
      </c>
      <c r="B1186" s="252" t="s">
        <v>1033</v>
      </c>
      <c r="C1186" s="735"/>
      <c r="D1186" s="735"/>
      <c r="E1186" s="509"/>
      <c r="F1186" s="488" t="str">
        <f t="shared" si="72"/>
        <v/>
      </c>
      <c r="G1186" s="488" t="str">
        <f t="shared" si="73"/>
        <v/>
      </c>
      <c r="H1186" s="765" t="str">
        <f t="shared" si="74"/>
        <v>否</v>
      </c>
      <c r="I1186" s="768" t="str">
        <f t="shared" si="75"/>
        <v>项</v>
      </c>
      <c r="J1186" s="558"/>
      <c r="K1186" s="558"/>
    </row>
    <row r="1187" s="547" customFormat="1" ht="34.9" hidden="1" customHeight="1" spans="1:11">
      <c r="A1187" s="766">
        <v>2200205</v>
      </c>
      <c r="B1187" s="252" t="s">
        <v>1034</v>
      </c>
      <c r="C1187" s="735"/>
      <c r="D1187" s="735"/>
      <c r="E1187" s="509"/>
      <c r="F1187" s="488" t="str">
        <f t="shared" si="72"/>
        <v/>
      </c>
      <c r="G1187" s="488" t="str">
        <f t="shared" si="73"/>
        <v/>
      </c>
      <c r="H1187" s="765" t="str">
        <f t="shared" si="74"/>
        <v>否</v>
      </c>
      <c r="I1187" s="768" t="str">
        <f t="shared" si="75"/>
        <v>项</v>
      </c>
      <c r="J1187" s="558"/>
      <c r="K1187" s="558"/>
    </row>
    <row r="1188" s="547" customFormat="1" ht="34.9" hidden="1" customHeight="1" spans="1:11">
      <c r="A1188" s="766">
        <v>2200206</v>
      </c>
      <c r="B1188" s="252" t="s">
        <v>1035</v>
      </c>
      <c r="C1188" s="735"/>
      <c r="D1188" s="735"/>
      <c r="E1188" s="509"/>
      <c r="F1188" s="488" t="str">
        <f t="shared" si="72"/>
        <v/>
      </c>
      <c r="G1188" s="488" t="str">
        <f t="shared" si="73"/>
        <v/>
      </c>
      <c r="H1188" s="765" t="str">
        <f t="shared" si="74"/>
        <v>否</v>
      </c>
      <c r="I1188" s="768" t="str">
        <f t="shared" si="75"/>
        <v>项</v>
      </c>
      <c r="J1188" s="558"/>
      <c r="K1188" s="558"/>
    </row>
    <row r="1189" s="547" customFormat="1" ht="34.9" hidden="1" customHeight="1" spans="1:11">
      <c r="A1189" s="766">
        <v>2200207</v>
      </c>
      <c r="B1189" s="252" t="s">
        <v>1036</v>
      </c>
      <c r="C1189" s="735"/>
      <c r="D1189" s="735"/>
      <c r="E1189" s="509"/>
      <c r="F1189" s="488" t="str">
        <f t="shared" si="72"/>
        <v/>
      </c>
      <c r="G1189" s="488" t="str">
        <f t="shared" si="73"/>
        <v/>
      </c>
      <c r="H1189" s="765" t="str">
        <f t="shared" si="74"/>
        <v>否</v>
      </c>
      <c r="I1189" s="768" t="str">
        <f t="shared" si="75"/>
        <v>项</v>
      </c>
      <c r="J1189" s="558"/>
      <c r="K1189" s="558"/>
    </row>
    <row r="1190" s="547" customFormat="1" ht="34.9" hidden="1" customHeight="1" spans="1:11">
      <c r="A1190" s="766">
        <v>2200208</v>
      </c>
      <c r="B1190" s="252" t="s">
        <v>1037</v>
      </c>
      <c r="C1190" s="735"/>
      <c r="D1190" s="735"/>
      <c r="E1190" s="509"/>
      <c r="F1190" s="488" t="str">
        <f t="shared" si="72"/>
        <v/>
      </c>
      <c r="G1190" s="488" t="str">
        <f t="shared" si="73"/>
        <v/>
      </c>
      <c r="H1190" s="765" t="str">
        <f t="shared" si="74"/>
        <v>否</v>
      </c>
      <c r="I1190" s="768" t="str">
        <f t="shared" si="75"/>
        <v>项</v>
      </c>
      <c r="J1190" s="558"/>
      <c r="K1190" s="558"/>
    </row>
    <row r="1191" s="547" customFormat="1" ht="34.9" hidden="1" customHeight="1" spans="1:11">
      <c r="A1191" s="766">
        <v>2200209</v>
      </c>
      <c r="B1191" s="252" t="s">
        <v>1038</v>
      </c>
      <c r="C1191" s="735"/>
      <c r="D1191" s="735"/>
      <c r="E1191" s="509"/>
      <c r="F1191" s="488" t="str">
        <f t="shared" si="72"/>
        <v/>
      </c>
      <c r="G1191" s="488" t="str">
        <f t="shared" si="73"/>
        <v/>
      </c>
      <c r="H1191" s="765" t="str">
        <f t="shared" si="74"/>
        <v>否</v>
      </c>
      <c r="I1191" s="768" t="str">
        <f t="shared" si="75"/>
        <v>项</v>
      </c>
      <c r="J1191" s="558"/>
      <c r="K1191" s="558"/>
    </row>
    <row r="1192" s="547" customFormat="1" ht="34.9" hidden="1" customHeight="1" spans="1:11">
      <c r="A1192" s="766">
        <v>2200210</v>
      </c>
      <c r="B1192" s="252" t="s">
        <v>1039</v>
      </c>
      <c r="C1192" s="735"/>
      <c r="D1192" s="735"/>
      <c r="E1192" s="509"/>
      <c r="F1192" s="488" t="str">
        <f t="shared" si="72"/>
        <v/>
      </c>
      <c r="G1192" s="488" t="str">
        <f t="shared" si="73"/>
        <v/>
      </c>
      <c r="H1192" s="765" t="str">
        <f t="shared" si="74"/>
        <v>否</v>
      </c>
      <c r="I1192" s="768" t="str">
        <f t="shared" si="75"/>
        <v>项</v>
      </c>
      <c r="J1192" s="558"/>
      <c r="K1192" s="558"/>
    </row>
    <row r="1193" s="547" customFormat="1" ht="34.9" hidden="1" customHeight="1" spans="1:11">
      <c r="A1193" s="766">
        <v>2200211</v>
      </c>
      <c r="B1193" s="252" t="s">
        <v>1024</v>
      </c>
      <c r="C1193" s="735"/>
      <c r="D1193" s="735"/>
      <c r="E1193" s="509"/>
      <c r="F1193" s="488" t="str">
        <f t="shared" si="72"/>
        <v/>
      </c>
      <c r="G1193" s="488" t="str">
        <f t="shared" si="73"/>
        <v/>
      </c>
      <c r="H1193" s="765" t="str">
        <f t="shared" si="74"/>
        <v>否</v>
      </c>
      <c r="I1193" s="768" t="str">
        <f t="shared" si="75"/>
        <v>项</v>
      </c>
      <c r="J1193" s="558"/>
      <c r="K1193" s="558"/>
    </row>
    <row r="1194" s="547" customFormat="1" ht="34.9" hidden="1" customHeight="1" spans="1:11">
      <c r="A1194" s="766">
        <v>2200212</v>
      </c>
      <c r="B1194" s="252" t="s">
        <v>1040</v>
      </c>
      <c r="C1194" s="735"/>
      <c r="D1194" s="735"/>
      <c r="E1194" s="509"/>
      <c r="F1194" s="488" t="str">
        <f t="shared" si="72"/>
        <v/>
      </c>
      <c r="G1194" s="488" t="str">
        <f t="shared" si="73"/>
        <v/>
      </c>
      <c r="H1194" s="765" t="str">
        <f t="shared" si="74"/>
        <v>否</v>
      </c>
      <c r="I1194" s="768" t="str">
        <f t="shared" si="75"/>
        <v>项</v>
      </c>
      <c r="J1194" s="558"/>
      <c r="K1194" s="558"/>
    </row>
    <row r="1195" ht="34.9" hidden="1" customHeight="1" spans="1:9">
      <c r="A1195" s="766">
        <v>2200213</v>
      </c>
      <c r="B1195" s="252" t="s">
        <v>1026</v>
      </c>
      <c r="C1195" s="735"/>
      <c r="D1195" s="735"/>
      <c r="E1195" s="509"/>
      <c r="F1195" s="488" t="str">
        <f t="shared" si="72"/>
        <v/>
      </c>
      <c r="G1195" s="488" t="str">
        <f t="shared" si="73"/>
        <v/>
      </c>
      <c r="H1195" s="765" t="str">
        <f t="shared" si="74"/>
        <v>否</v>
      </c>
      <c r="I1195" s="768" t="str">
        <f t="shared" si="75"/>
        <v>项</v>
      </c>
    </row>
    <row r="1196" ht="34.9" hidden="1" customHeight="1" spans="1:9">
      <c r="A1196" s="766">
        <v>2200215</v>
      </c>
      <c r="B1196" s="252" t="s">
        <v>1027</v>
      </c>
      <c r="C1196" s="735"/>
      <c r="D1196" s="735"/>
      <c r="E1196" s="509"/>
      <c r="F1196" s="488" t="str">
        <f t="shared" si="72"/>
        <v/>
      </c>
      <c r="G1196" s="488" t="str">
        <f t="shared" si="73"/>
        <v/>
      </c>
      <c r="H1196" s="765" t="str">
        <f t="shared" si="74"/>
        <v>否</v>
      </c>
      <c r="I1196" s="768" t="str">
        <f t="shared" si="75"/>
        <v>项</v>
      </c>
    </row>
    <row r="1197" ht="34.9" hidden="1" customHeight="1" spans="1:9">
      <c r="A1197" s="766">
        <v>2200217</v>
      </c>
      <c r="B1197" s="252" t="s">
        <v>1028</v>
      </c>
      <c r="C1197" s="735"/>
      <c r="D1197" s="735"/>
      <c r="E1197" s="509"/>
      <c r="F1197" s="488" t="str">
        <f t="shared" si="72"/>
        <v/>
      </c>
      <c r="G1197" s="488" t="str">
        <f t="shared" si="73"/>
        <v/>
      </c>
      <c r="H1197" s="765" t="str">
        <f t="shared" si="74"/>
        <v>否</v>
      </c>
      <c r="I1197" s="768" t="str">
        <f t="shared" si="75"/>
        <v>项</v>
      </c>
    </row>
    <row r="1198" ht="34.9" hidden="1" customHeight="1" spans="1:9">
      <c r="A1198" s="766">
        <v>2200218</v>
      </c>
      <c r="B1198" s="252" t="s">
        <v>1041</v>
      </c>
      <c r="C1198" s="735"/>
      <c r="D1198" s="735"/>
      <c r="E1198" s="509"/>
      <c r="F1198" s="488" t="str">
        <f t="shared" si="72"/>
        <v/>
      </c>
      <c r="G1198" s="488" t="str">
        <f t="shared" si="73"/>
        <v/>
      </c>
      <c r="H1198" s="765" t="str">
        <f t="shared" si="74"/>
        <v>否</v>
      </c>
      <c r="I1198" s="768" t="str">
        <f t="shared" si="75"/>
        <v>项</v>
      </c>
    </row>
    <row r="1199" ht="34.9" hidden="1" customHeight="1" spans="1:9">
      <c r="A1199" s="766">
        <v>2200250</v>
      </c>
      <c r="B1199" s="252" t="s">
        <v>154</v>
      </c>
      <c r="C1199" s="735"/>
      <c r="D1199" s="735"/>
      <c r="E1199" s="509"/>
      <c r="F1199" s="488" t="str">
        <f t="shared" si="72"/>
        <v/>
      </c>
      <c r="G1199" s="488" t="str">
        <f t="shared" si="73"/>
        <v/>
      </c>
      <c r="H1199" s="765" t="str">
        <f t="shared" si="74"/>
        <v>否</v>
      </c>
      <c r="I1199" s="768" t="str">
        <f t="shared" si="75"/>
        <v>项</v>
      </c>
    </row>
    <row r="1200" s="547" customFormat="1" ht="34.9" hidden="1" customHeight="1" spans="1:11">
      <c r="A1200" s="766">
        <v>2200299</v>
      </c>
      <c r="B1200" s="252" t="s">
        <v>1042</v>
      </c>
      <c r="C1200" s="735"/>
      <c r="D1200" s="735"/>
      <c r="E1200" s="509"/>
      <c r="F1200" s="488" t="str">
        <f t="shared" si="72"/>
        <v/>
      </c>
      <c r="G1200" s="488" t="str">
        <f t="shared" si="73"/>
        <v/>
      </c>
      <c r="H1200" s="765" t="str">
        <f t="shared" si="74"/>
        <v>否</v>
      </c>
      <c r="I1200" s="768" t="str">
        <f t="shared" si="75"/>
        <v>项</v>
      </c>
      <c r="J1200" s="558"/>
      <c r="K1200" s="558"/>
    </row>
    <row r="1201" ht="34.9" hidden="1" customHeight="1" spans="1:9">
      <c r="A1201" s="766">
        <v>22003</v>
      </c>
      <c r="B1201" s="252" t="s">
        <v>1043</v>
      </c>
      <c r="C1201" s="730">
        <f>SUM(C1202:C1209)</f>
        <v>0</v>
      </c>
      <c r="D1201" s="730">
        <f>SUM(D1202:D1209)</f>
        <v>0</v>
      </c>
      <c r="E1201" s="730">
        <f>SUM(E1202:E1209)</f>
        <v>0</v>
      </c>
      <c r="F1201" s="488" t="str">
        <f t="shared" si="72"/>
        <v/>
      </c>
      <c r="G1201" s="488" t="str">
        <f t="shared" si="73"/>
        <v/>
      </c>
      <c r="H1201" s="765" t="str">
        <f t="shared" si="74"/>
        <v>否</v>
      </c>
      <c r="I1201" s="768" t="str">
        <f t="shared" si="75"/>
        <v>款</v>
      </c>
    </row>
    <row r="1202" ht="34.9" hidden="1" customHeight="1" spans="1:9">
      <c r="A1202" s="766">
        <v>2200301</v>
      </c>
      <c r="B1202" s="252" t="s">
        <v>145</v>
      </c>
      <c r="C1202" s="735"/>
      <c r="D1202" s="735"/>
      <c r="E1202" s="509"/>
      <c r="F1202" s="488" t="str">
        <f t="shared" si="72"/>
        <v/>
      </c>
      <c r="G1202" s="488" t="str">
        <f t="shared" si="73"/>
        <v/>
      </c>
      <c r="H1202" s="765" t="str">
        <f t="shared" si="74"/>
        <v>否</v>
      </c>
      <c r="I1202" s="768" t="str">
        <f t="shared" si="75"/>
        <v>项</v>
      </c>
    </row>
    <row r="1203" ht="34.9" hidden="1" customHeight="1" spans="1:9">
      <c r="A1203" s="766">
        <v>2200302</v>
      </c>
      <c r="B1203" s="252" t="s">
        <v>146</v>
      </c>
      <c r="C1203" s="735"/>
      <c r="D1203" s="735"/>
      <c r="E1203" s="509"/>
      <c r="F1203" s="488" t="str">
        <f t="shared" si="72"/>
        <v/>
      </c>
      <c r="G1203" s="488" t="str">
        <f t="shared" si="73"/>
        <v/>
      </c>
      <c r="H1203" s="765" t="str">
        <f t="shared" si="74"/>
        <v>否</v>
      </c>
      <c r="I1203" s="768" t="str">
        <f t="shared" si="75"/>
        <v>项</v>
      </c>
    </row>
    <row r="1204" ht="34.9" hidden="1" customHeight="1" spans="1:9">
      <c r="A1204" s="766">
        <v>2200303</v>
      </c>
      <c r="B1204" s="252" t="s">
        <v>147</v>
      </c>
      <c r="C1204" s="735"/>
      <c r="D1204" s="735"/>
      <c r="E1204" s="509"/>
      <c r="F1204" s="488" t="str">
        <f t="shared" si="72"/>
        <v/>
      </c>
      <c r="G1204" s="488" t="str">
        <f t="shared" si="73"/>
        <v/>
      </c>
      <c r="H1204" s="765" t="str">
        <f t="shared" si="74"/>
        <v>否</v>
      </c>
      <c r="I1204" s="768" t="str">
        <f t="shared" si="75"/>
        <v>项</v>
      </c>
    </row>
    <row r="1205" ht="34.9" hidden="1" customHeight="1" spans="1:9">
      <c r="A1205" s="766">
        <v>2200304</v>
      </c>
      <c r="B1205" s="252" t="s">
        <v>1044</v>
      </c>
      <c r="C1205" s="735"/>
      <c r="D1205" s="735"/>
      <c r="E1205" s="509"/>
      <c r="F1205" s="488" t="str">
        <f t="shared" si="72"/>
        <v/>
      </c>
      <c r="G1205" s="488" t="str">
        <f t="shared" si="73"/>
        <v/>
      </c>
      <c r="H1205" s="765" t="str">
        <f t="shared" si="74"/>
        <v>否</v>
      </c>
      <c r="I1205" s="768" t="str">
        <f t="shared" si="75"/>
        <v>项</v>
      </c>
    </row>
    <row r="1206" ht="34.9" hidden="1" customHeight="1" spans="1:9">
      <c r="A1206" s="766">
        <v>2200305</v>
      </c>
      <c r="B1206" s="252" t="s">
        <v>1045</v>
      </c>
      <c r="C1206" s="735"/>
      <c r="D1206" s="735"/>
      <c r="E1206" s="509"/>
      <c r="F1206" s="488" t="str">
        <f t="shared" si="72"/>
        <v/>
      </c>
      <c r="G1206" s="488" t="str">
        <f t="shared" si="73"/>
        <v/>
      </c>
      <c r="H1206" s="765" t="str">
        <f t="shared" si="74"/>
        <v>否</v>
      </c>
      <c r="I1206" s="768" t="str">
        <f t="shared" si="75"/>
        <v>项</v>
      </c>
    </row>
    <row r="1207" ht="34.9" hidden="1" customHeight="1" spans="1:9">
      <c r="A1207" s="766">
        <v>2200306</v>
      </c>
      <c r="B1207" s="252" t="s">
        <v>1046</v>
      </c>
      <c r="C1207" s="735"/>
      <c r="D1207" s="735"/>
      <c r="E1207" s="509"/>
      <c r="F1207" s="488" t="str">
        <f t="shared" si="72"/>
        <v/>
      </c>
      <c r="G1207" s="488" t="str">
        <f t="shared" si="73"/>
        <v/>
      </c>
      <c r="H1207" s="765" t="str">
        <f t="shared" si="74"/>
        <v>否</v>
      </c>
      <c r="I1207" s="768" t="str">
        <f t="shared" si="75"/>
        <v>项</v>
      </c>
    </row>
    <row r="1208" ht="34.9" hidden="1" customHeight="1" spans="1:9">
      <c r="A1208" s="766">
        <v>2200350</v>
      </c>
      <c r="B1208" s="252" t="s">
        <v>154</v>
      </c>
      <c r="C1208" s="735"/>
      <c r="D1208" s="735"/>
      <c r="E1208" s="509"/>
      <c r="F1208" s="488" t="str">
        <f t="shared" si="72"/>
        <v/>
      </c>
      <c r="G1208" s="488" t="str">
        <f t="shared" si="73"/>
        <v/>
      </c>
      <c r="H1208" s="765" t="str">
        <f t="shared" si="74"/>
        <v>否</v>
      </c>
      <c r="I1208" s="768" t="str">
        <f t="shared" si="75"/>
        <v>项</v>
      </c>
    </row>
    <row r="1209" ht="34.9" hidden="1" customHeight="1" spans="1:9">
      <c r="A1209" s="766">
        <v>2200399</v>
      </c>
      <c r="B1209" s="252" t="s">
        <v>1047</v>
      </c>
      <c r="C1209" s="735"/>
      <c r="D1209" s="735"/>
      <c r="E1209" s="509"/>
      <c r="F1209" s="488" t="str">
        <f t="shared" si="72"/>
        <v/>
      </c>
      <c r="G1209" s="488" t="str">
        <f t="shared" si="73"/>
        <v/>
      </c>
      <c r="H1209" s="765" t="str">
        <f t="shared" si="74"/>
        <v>否</v>
      </c>
      <c r="I1209" s="768" t="str">
        <f t="shared" si="75"/>
        <v>项</v>
      </c>
    </row>
    <row r="1210" ht="34.9" customHeight="1" spans="1:9">
      <c r="A1210" s="766">
        <v>22005</v>
      </c>
      <c r="B1210" s="252" t="s">
        <v>1048</v>
      </c>
      <c r="C1210" s="730">
        <f>SUM(C1211:C1224)</f>
        <v>89</v>
      </c>
      <c r="D1210" s="730">
        <f>SUM(D1211:D1224)</f>
        <v>47</v>
      </c>
      <c r="E1210" s="730">
        <f>SUM(E1211:E1224)</f>
        <v>54</v>
      </c>
      <c r="F1210" s="488">
        <f t="shared" si="72"/>
        <v>-0.393258426966292</v>
      </c>
      <c r="G1210" s="488">
        <f t="shared" si="73"/>
        <v>1.14893617021277</v>
      </c>
      <c r="H1210" s="765" t="str">
        <f t="shared" si="74"/>
        <v>是</v>
      </c>
      <c r="I1210" s="768" t="str">
        <f t="shared" si="75"/>
        <v>款</v>
      </c>
    </row>
    <row r="1211" ht="34.9" customHeight="1" spans="1:9">
      <c r="A1211" s="766">
        <v>2200501</v>
      </c>
      <c r="B1211" s="252" t="s">
        <v>145</v>
      </c>
      <c r="C1211" s="735">
        <v>34</v>
      </c>
      <c r="D1211" s="735">
        <v>30</v>
      </c>
      <c r="E1211" s="509">
        <v>26</v>
      </c>
      <c r="F1211" s="488">
        <f t="shared" si="72"/>
        <v>-0.235294117647059</v>
      </c>
      <c r="G1211" s="488">
        <f t="shared" si="73"/>
        <v>0.866666666666667</v>
      </c>
      <c r="H1211" s="765" t="str">
        <f t="shared" si="74"/>
        <v>是</v>
      </c>
      <c r="I1211" s="768" t="str">
        <f t="shared" si="75"/>
        <v>项</v>
      </c>
    </row>
    <row r="1212" ht="34.9" hidden="1" customHeight="1" spans="1:9">
      <c r="A1212" s="766">
        <v>2200502</v>
      </c>
      <c r="B1212" s="252" t="s">
        <v>146</v>
      </c>
      <c r="C1212" s="735"/>
      <c r="D1212" s="735">
        <v>0</v>
      </c>
      <c r="E1212" s="509">
        <v>0</v>
      </c>
      <c r="F1212" s="488" t="str">
        <f t="shared" si="72"/>
        <v/>
      </c>
      <c r="G1212" s="488" t="str">
        <f t="shared" si="73"/>
        <v/>
      </c>
      <c r="H1212" s="765" t="str">
        <f t="shared" si="74"/>
        <v>否</v>
      </c>
      <c r="I1212" s="768" t="str">
        <f t="shared" si="75"/>
        <v>项</v>
      </c>
    </row>
    <row r="1213" ht="34.9" hidden="1" customHeight="1" spans="1:9">
      <c r="A1213" s="766">
        <v>2200503</v>
      </c>
      <c r="B1213" s="252" t="s">
        <v>147</v>
      </c>
      <c r="C1213" s="735"/>
      <c r="D1213" s="735">
        <v>0</v>
      </c>
      <c r="E1213" s="509">
        <v>0</v>
      </c>
      <c r="F1213" s="488" t="str">
        <f t="shared" si="72"/>
        <v/>
      </c>
      <c r="G1213" s="488" t="str">
        <f t="shared" si="73"/>
        <v/>
      </c>
      <c r="H1213" s="765" t="str">
        <f t="shared" si="74"/>
        <v>否</v>
      </c>
      <c r="I1213" s="768" t="str">
        <f t="shared" si="75"/>
        <v>项</v>
      </c>
    </row>
    <row r="1214" ht="34.9" customHeight="1" spans="1:9">
      <c r="A1214" s="766">
        <v>2200504</v>
      </c>
      <c r="B1214" s="252" t="s">
        <v>1049</v>
      </c>
      <c r="C1214" s="735">
        <v>25</v>
      </c>
      <c r="D1214" s="735">
        <v>17</v>
      </c>
      <c r="E1214" s="509">
        <v>20</v>
      </c>
      <c r="F1214" s="488">
        <f t="shared" si="72"/>
        <v>-0.2</v>
      </c>
      <c r="G1214" s="488">
        <f t="shared" si="73"/>
        <v>1.17647058823529</v>
      </c>
      <c r="H1214" s="765" t="str">
        <f t="shared" si="74"/>
        <v>是</v>
      </c>
      <c r="I1214" s="768" t="str">
        <f t="shared" si="75"/>
        <v>项</v>
      </c>
    </row>
    <row r="1215" ht="34.9" hidden="1" customHeight="1" spans="1:9">
      <c r="A1215" s="766">
        <v>2200506</v>
      </c>
      <c r="B1215" s="252" t="s">
        <v>1050</v>
      </c>
      <c r="C1215" s="735"/>
      <c r="D1215" s="735">
        <v>0</v>
      </c>
      <c r="E1215" s="509">
        <v>0</v>
      </c>
      <c r="F1215" s="488" t="str">
        <f t="shared" si="72"/>
        <v/>
      </c>
      <c r="G1215" s="488" t="str">
        <f t="shared" si="73"/>
        <v/>
      </c>
      <c r="H1215" s="765" t="str">
        <f t="shared" si="74"/>
        <v>否</v>
      </c>
      <c r="I1215" s="768" t="str">
        <f t="shared" si="75"/>
        <v>项</v>
      </c>
    </row>
    <row r="1216" ht="34.9" hidden="1" customHeight="1" spans="1:9">
      <c r="A1216" s="766">
        <v>2200507</v>
      </c>
      <c r="B1216" s="252" t="s">
        <v>1051</v>
      </c>
      <c r="C1216" s="735"/>
      <c r="D1216" s="735">
        <v>0</v>
      </c>
      <c r="E1216" s="509">
        <v>0</v>
      </c>
      <c r="F1216" s="488" t="str">
        <f t="shared" si="72"/>
        <v/>
      </c>
      <c r="G1216" s="488" t="str">
        <f t="shared" si="73"/>
        <v/>
      </c>
      <c r="H1216" s="765" t="str">
        <f t="shared" si="74"/>
        <v>否</v>
      </c>
      <c r="I1216" s="768" t="str">
        <f t="shared" si="75"/>
        <v>项</v>
      </c>
    </row>
    <row r="1217" ht="34.9" hidden="1" customHeight="1" spans="1:9">
      <c r="A1217" s="766">
        <v>2200508</v>
      </c>
      <c r="B1217" s="252" t="s">
        <v>1052</v>
      </c>
      <c r="C1217" s="735"/>
      <c r="D1217" s="735">
        <v>0</v>
      </c>
      <c r="E1217" s="509">
        <v>0</v>
      </c>
      <c r="F1217" s="488" t="str">
        <f t="shared" si="72"/>
        <v/>
      </c>
      <c r="G1217" s="488" t="str">
        <f t="shared" si="73"/>
        <v/>
      </c>
      <c r="H1217" s="765" t="str">
        <f t="shared" si="74"/>
        <v>否</v>
      </c>
      <c r="I1217" s="768" t="str">
        <f t="shared" si="75"/>
        <v>项</v>
      </c>
    </row>
    <row r="1218" ht="34.9" customHeight="1" spans="1:9">
      <c r="A1218" s="766">
        <v>2200509</v>
      </c>
      <c r="B1218" s="252" t="s">
        <v>1053</v>
      </c>
      <c r="C1218" s="735"/>
      <c r="D1218" s="735">
        <v>0</v>
      </c>
      <c r="E1218" s="509">
        <v>8</v>
      </c>
      <c r="F1218" s="488" t="str">
        <f t="shared" si="72"/>
        <v/>
      </c>
      <c r="G1218" s="488" t="str">
        <f t="shared" si="73"/>
        <v/>
      </c>
      <c r="H1218" s="765" t="str">
        <f t="shared" si="74"/>
        <v>是</v>
      </c>
      <c r="I1218" s="768" t="str">
        <f t="shared" si="75"/>
        <v>项</v>
      </c>
    </row>
    <row r="1219" ht="34.9" customHeight="1" spans="1:9">
      <c r="A1219" s="766">
        <v>2200510</v>
      </c>
      <c r="B1219" s="252" t="s">
        <v>1054</v>
      </c>
      <c r="C1219" s="735">
        <v>30</v>
      </c>
      <c r="D1219" s="735">
        <v>0</v>
      </c>
      <c r="E1219" s="509">
        <v>0</v>
      </c>
      <c r="F1219" s="488">
        <f t="shared" si="72"/>
        <v>-1</v>
      </c>
      <c r="G1219" s="488" t="str">
        <f t="shared" si="73"/>
        <v/>
      </c>
      <c r="H1219" s="765" t="str">
        <f t="shared" si="74"/>
        <v>是</v>
      </c>
      <c r="I1219" s="768" t="str">
        <f t="shared" si="75"/>
        <v>项</v>
      </c>
    </row>
    <row r="1220" s="547" customFormat="1" ht="34.9" hidden="1" customHeight="1" spans="1:11">
      <c r="A1220" s="766">
        <v>2200511</v>
      </c>
      <c r="B1220" s="252" t="s">
        <v>1055</v>
      </c>
      <c r="C1220" s="735"/>
      <c r="D1220" s="735">
        <v>0</v>
      </c>
      <c r="E1220" s="509">
        <v>0</v>
      </c>
      <c r="F1220" s="488" t="str">
        <f t="shared" si="72"/>
        <v/>
      </c>
      <c r="G1220" s="488" t="str">
        <f t="shared" si="73"/>
        <v/>
      </c>
      <c r="H1220" s="765" t="str">
        <f t="shared" si="74"/>
        <v>否</v>
      </c>
      <c r="I1220" s="768" t="str">
        <f t="shared" si="75"/>
        <v>项</v>
      </c>
      <c r="J1220" s="558"/>
      <c r="K1220" s="558"/>
    </row>
    <row r="1221" ht="34.9" hidden="1" customHeight="1" spans="1:9">
      <c r="A1221" s="766">
        <v>2200512</v>
      </c>
      <c r="B1221" s="252" t="s">
        <v>1056</v>
      </c>
      <c r="C1221" s="735"/>
      <c r="D1221" s="735">
        <v>0</v>
      </c>
      <c r="E1221" s="509">
        <v>0</v>
      </c>
      <c r="F1221" s="488" t="str">
        <f t="shared" si="72"/>
        <v/>
      </c>
      <c r="G1221" s="488" t="str">
        <f t="shared" si="73"/>
        <v/>
      </c>
      <c r="H1221" s="765" t="str">
        <f t="shared" si="74"/>
        <v>否</v>
      </c>
      <c r="I1221" s="768" t="str">
        <f t="shared" si="75"/>
        <v>项</v>
      </c>
    </row>
    <row r="1222" ht="34.9" hidden="1" customHeight="1" spans="1:9">
      <c r="A1222" s="766">
        <v>2200513</v>
      </c>
      <c r="B1222" s="252" t="s">
        <v>1057</v>
      </c>
      <c r="C1222" s="735"/>
      <c r="D1222" s="735">
        <v>0</v>
      </c>
      <c r="E1222" s="509">
        <v>0</v>
      </c>
      <c r="F1222" s="488" t="str">
        <f t="shared" ref="F1222:F1285" si="76">IF(C1222&lt;&gt;0,E1222/C1222-1,"")</f>
        <v/>
      </c>
      <c r="G1222" s="488" t="str">
        <f t="shared" ref="G1222:G1285" si="77">IF(D1222&lt;&gt;0,E1222/D1222,"")</f>
        <v/>
      </c>
      <c r="H1222" s="765" t="str">
        <f t="shared" ref="H1222:H1285" si="78">IF(LEN(A1222)=3,"是",IF(B1222&lt;&gt;"",IF(SUM(C1222:E1222)&lt;&gt;0,"是","否"),"是"))</f>
        <v>否</v>
      </c>
      <c r="I1222" s="768" t="str">
        <f t="shared" ref="I1222:I1285" si="79">IF(LEN(A1222)=3,"类",IF(LEN(A1222)=5,"款","项"))</f>
        <v>项</v>
      </c>
    </row>
    <row r="1223" ht="34.9" hidden="1" customHeight="1" spans="1:9">
      <c r="A1223" s="766">
        <v>2200514</v>
      </c>
      <c r="B1223" s="252" t="s">
        <v>1058</v>
      </c>
      <c r="C1223" s="735"/>
      <c r="D1223" s="735">
        <v>0</v>
      </c>
      <c r="E1223" s="509">
        <v>0</v>
      </c>
      <c r="F1223" s="488" t="str">
        <f t="shared" si="76"/>
        <v/>
      </c>
      <c r="G1223" s="488" t="str">
        <f t="shared" si="77"/>
        <v/>
      </c>
      <c r="H1223" s="765" t="str">
        <f t="shared" si="78"/>
        <v>否</v>
      </c>
      <c r="I1223" s="768" t="str">
        <f t="shared" si="79"/>
        <v>项</v>
      </c>
    </row>
    <row r="1224" ht="34.9" hidden="1" customHeight="1" spans="1:9">
      <c r="A1224" s="766">
        <v>2200599</v>
      </c>
      <c r="B1224" s="252" t="s">
        <v>1059</v>
      </c>
      <c r="C1224" s="735">
        <v>0</v>
      </c>
      <c r="D1224" s="735">
        <v>0</v>
      </c>
      <c r="E1224" s="509">
        <v>0</v>
      </c>
      <c r="F1224" s="488" t="str">
        <f t="shared" si="76"/>
        <v/>
      </c>
      <c r="G1224" s="488" t="str">
        <f t="shared" si="77"/>
        <v/>
      </c>
      <c r="H1224" s="765" t="str">
        <f t="shared" si="78"/>
        <v>否</v>
      </c>
      <c r="I1224" s="768" t="str">
        <f t="shared" si="79"/>
        <v>项</v>
      </c>
    </row>
    <row r="1225" ht="34.9" customHeight="1" spans="1:9">
      <c r="A1225" s="766">
        <v>22099</v>
      </c>
      <c r="B1225" s="252" t="s">
        <v>1060</v>
      </c>
      <c r="C1225" s="730">
        <f>C1226</f>
        <v>0</v>
      </c>
      <c r="D1225" s="730">
        <f>D1226</f>
        <v>5752</v>
      </c>
      <c r="E1225" s="730">
        <f>E1226</f>
        <v>0</v>
      </c>
      <c r="F1225" s="488" t="str">
        <f t="shared" si="76"/>
        <v/>
      </c>
      <c r="G1225" s="488">
        <f t="shared" si="77"/>
        <v>0</v>
      </c>
      <c r="H1225" s="765" t="str">
        <f t="shared" si="78"/>
        <v>是</v>
      </c>
      <c r="I1225" s="768" t="str">
        <f t="shared" si="79"/>
        <v>款</v>
      </c>
    </row>
    <row r="1226" ht="34.9" customHeight="1" spans="1:9">
      <c r="A1226" s="766">
        <v>2209999</v>
      </c>
      <c r="B1226" s="252" t="s">
        <v>1061</v>
      </c>
      <c r="C1226" s="735">
        <v>0</v>
      </c>
      <c r="D1226" s="735">
        <v>5752</v>
      </c>
      <c r="E1226" s="509">
        <v>0</v>
      </c>
      <c r="F1226" s="488" t="str">
        <f t="shared" si="76"/>
        <v/>
      </c>
      <c r="G1226" s="488">
        <f t="shared" si="77"/>
        <v>0</v>
      </c>
      <c r="H1226" s="765" t="str">
        <f t="shared" si="78"/>
        <v>是</v>
      </c>
      <c r="I1226" s="768" t="str">
        <f t="shared" si="79"/>
        <v>项</v>
      </c>
    </row>
    <row r="1227" ht="34.9" customHeight="1" spans="1:9">
      <c r="A1227" s="764">
        <v>221</v>
      </c>
      <c r="B1227" s="248" t="s">
        <v>118</v>
      </c>
      <c r="C1227" s="361">
        <f>SUM(C1228,C1239,C1243)</f>
        <v>2661</v>
      </c>
      <c r="D1227" s="361">
        <f>SUM(D1228,D1239,D1243)</f>
        <v>15434</v>
      </c>
      <c r="E1227" s="361">
        <f>SUM(E1228,E1239,E1243)</f>
        <v>14968</v>
      </c>
      <c r="F1227" s="486">
        <f t="shared" si="76"/>
        <v>4.6249530251785</v>
      </c>
      <c r="G1227" s="486">
        <f t="shared" si="77"/>
        <v>0.969806919787482</v>
      </c>
      <c r="H1227" s="765" t="str">
        <f t="shared" si="78"/>
        <v>是</v>
      </c>
      <c r="I1227" s="768" t="str">
        <f t="shared" si="79"/>
        <v>类</v>
      </c>
    </row>
    <row r="1228" s="547" customFormat="1" ht="34.9" customHeight="1" spans="1:11">
      <c r="A1228" s="766">
        <v>22101</v>
      </c>
      <c r="B1228" s="252" t="s">
        <v>1062</v>
      </c>
      <c r="C1228" s="730">
        <f>SUM(C1229:C1238)</f>
        <v>2661</v>
      </c>
      <c r="D1228" s="730">
        <f>SUM(D1229:D1238)</f>
        <v>5488</v>
      </c>
      <c r="E1228" s="730">
        <f>SUM(E1229:E1238)</f>
        <v>5155</v>
      </c>
      <c r="F1228" s="488">
        <f t="shared" si="76"/>
        <v>0.937241638481774</v>
      </c>
      <c r="G1228" s="488">
        <f t="shared" si="77"/>
        <v>0.939322157434402</v>
      </c>
      <c r="H1228" s="765" t="str">
        <f t="shared" si="78"/>
        <v>是</v>
      </c>
      <c r="I1228" s="768" t="str">
        <f t="shared" si="79"/>
        <v>款</v>
      </c>
      <c r="J1228" s="558"/>
      <c r="K1228" s="558"/>
    </row>
    <row r="1229" ht="34.9" hidden="1" customHeight="1" spans="1:9">
      <c r="A1229" s="766">
        <v>2210101</v>
      </c>
      <c r="B1229" s="252" t="s">
        <v>1063</v>
      </c>
      <c r="C1229" s="735"/>
      <c r="D1229" s="735">
        <v>0</v>
      </c>
      <c r="E1229" s="509">
        <v>0</v>
      </c>
      <c r="F1229" s="488" t="str">
        <f t="shared" si="76"/>
        <v/>
      </c>
      <c r="G1229" s="488" t="str">
        <f t="shared" si="77"/>
        <v/>
      </c>
      <c r="H1229" s="765" t="str">
        <f t="shared" si="78"/>
        <v>否</v>
      </c>
      <c r="I1229" s="768" t="str">
        <f t="shared" si="79"/>
        <v>项</v>
      </c>
    </row>
    <row r="1230" s="547" customFormat="1" ht="34.9" hidden="1" customHeight="1" spans="1:11">
      <c r="A1230" s="766">
        <v>2210102</v>
      </c>
      <c r="B1230" s="252" t="s">
        <v>1064</v>
      </c>
      <c r="C1230" s="735"/>
      <c r="D1230" s="735">
        <v>0</v>
      </c>
      <c r="E1230" s="509">
        <v>0</v>
      </c>
      <c r="F1230" s="488" t="str">
        <f t="shared" si="76"/>
        <v/>
      </c>
      <c r="G1230" s="488" t="str">
        <f t="shared" si="77"/>
        <v/>
      </c>
      <c r="H1230" s="765" t="str">
        <f t="shared" si="78"/>
        <v>否</v>
      </c>
      <c r="I1230" s="768" t="str">
        <f t="shared" si="79"/>
        <v>项</v>
      </c>
      <c r="J1230" s="558"/>
      <c r="K1230" s="558"/>
    </row>
    <row r="1231" ht="34.9" customHeight="1" spans="1:9">
      <c r="A1231" s="766">
        <v>2210103</v>
      </c>
      <c r="B1231" s="252" t="s">
        <v>1065</v>
      </c>
      <c r="C1231" s="735">
        <v>1009</v>
      </c>
      <c r="D1231" s="735">
        <v>982</v>
      </c>
      <c r="E1231" s="509">
        <v>982</v>
      </c>
      <c r="F1231" s="488">
        <f t="shared" si="76"/>
        <v>-0.0267591674925669</v>
      </c>
      <c r="G1231" s="488">
        <f t="shared" si="77"/>
        <v>1</v>
      </c>
      <c r="H1231" s="765" t="str">
        <f t="shared" si="78"/>
        <v>是</v>
      </c>
      <c r="I1231" s="768" t="str">
        <f t="shared" si="79"/>
        <v>项</v>
      </c>
    </row>
    <row r="1232" ht="34.9" hidden="1" customHeight="1" spans="1:9">
      <c r="A1232" s="766">
        <v>2210104</v>
      </c>
      <c r="B1232" s="252" t="s">
        <v>1066</v>
      </c>
      <c r="C1232" s="735"/>
      <c r="D1232" s="735">
        <v>0</v>
      </c>
      <c r="E1232" s="509">
        <v>0</v>
      </c>
      <c r="F1232" s="488" t="str">
        <f t="shared" si="76"/>
        <v/>
      </c>
      <c r="G1232" s="488" t="str">
        <f t="shared" si="77"/>
        <v/>
      </c>
      <c r="H1232" s="765" t="str">
        <f t="shared" si="78"/>
        <v>否</v>
      </c>
      <c r="I1232" s="768" t="str">
        <f t="shared" si="79"/>
        <v>项</v>
      </c>
    </row>
    <row r="1233" ht="34.9" customHeight="1" spans="1:9">
      <c r="A1233" s="766">
        <v>2210105</v>
      </c>
      <c r="B1233" s="252" t="s">
        <v>1067</v>
      </c>
      <c r="C1233" s="735">
        <v>9</v>
      </c>
      <c r="D1233" s="735">
        <v>43</v>
      </c>
      <c r="E1233" s="509">
        <v>21</v>
      </c>
      <c r="F1233" s="488">
        <f t="shared" si="76"/>
        <v>1.33333333333333</v>
      </c>
      <c r="G1233" s="488">
        <f t="shared" si="77"/>
        <v>0.488372093023256</v>
      </c>
      <c r="H1233" s="765" t="str">
        <f t="shared" si="78"/>
        <v>是</v>
      </c>
      <c r="I1233" s="768" t="str">
        <f t="shared" si="79"/>
        <v>项</v>
      </c>
    </row>
    <row r="1234" ht="34.9" hidden="1" customHeight="1" spans="1:9">
      <c r="A1234" s="766">
        <v>2210106</v>
      </c>
      <c r="B1234" s="252" t="s">
        <v>1068</v>
      </c>
      <c r="C1234" s="735">
        <v>0</v>
      </c>
      <c r="D1234" s="735">
        <v>0</v>
      </c>
      <c r="E1234" s="509">
        <v>0</v>
      </c>
      <c r="F1234" s="488" t="str">
        <f t="shared" si="76"/>
        <v/>
      </c>
      <c r="G1234" s="488" t="str">
        <f t="shared" si="77"/>
        <v/>
      </c>
      <c r="H1234" s="765" t="str">
        <f t="shared" si="78"/>
        <v>否</v>
      </c>
      <c r="I1234" s="768" t="str">
        <f t="shared" si="79"/>
        <v>项</v>
      </c>
    </row>
    <row r="1235" ht="34.9" hidden="1" customHeight="1" spans="1:9">
      <c r="A1235" s="766">
        <v>2210107</v>
      </c>
      <c r="B1235" s="252" t="s">
        <v>1069</v>
      </c>
      <c r="C1235" s="735"/>
      <c r="D1235" s="735">
        <v>0</v>
      </c>
      <c r="E1235" s="509">
        <v>0</v>
      </c>
      <c r="F1235" s="488" t="str">
        <f t="shared" si="76"/>
        <v/>
      </c>
      <c r="G1235" s="488" t="str">
        <f t="shared" si="77"/>
        <v/>
      </c>
      <c r="H1235" s="765" t="str">
        <f t="shared" si="78"/>
        <v>否</v>
      </c>
      <c r="I1235" s="768" t="str">
        <f t="shared" si="79"/>
        <v>项</v>
      </c>
    </row>
    <row r="1236" s="547" customFormat="1" ht="34.9" customHeight="1" spans="1:11">
      <c r="A1236" s="766">
        <v>2210108</v>
      </c>
      <c r="B1236" s="252" t="s">
        <v>1070</v>
      </c>
      <c r="C1236" s="735">
        <v>1643</v>
      </c>
      <c r="D1236" s="735">
        <v>4463</v>
      </c>
      <c r="E1236" s="509">
        <v>4152</v>
      </c>
      <c r="F1236" s="488">
        <f t="shared" si="76"/>
        <v>1.52708460133901</v>
      </c>
      <c r="G1236" s="488">
        <f t="shared" si="77"/>
        <v>0.930315930988125</v>
      </c>
      <c r="H1236" s="765" t="str">
        <f t="shared" si="78"/>
        <v>是</v>
      </c>
      <c r="I1236" s="768" t="str">
        <f t="shared" si="79"/>
        <v>项</v>
      </c>
      <c r="J1236" s="558"/>
      <c r="K1236" s="558"/>
    </row>
    <row r="1237" ht="34.9" hidden="1" customHeight="1" spans="1:9">
      <c r="A1237" s="766">
        <v>2210109</v>
      </c>
      <c r="B1237" s="252" t="s">
        <v>1071</v>
      </c>
      <c r="C1237" s="735"/>
      <c r="D1237" s="735">
        <v>0</v>
      </c>
      <c r="E1237" s="509">
        <v>0</v>
      </c>
      <c r="F1237" s="488" t="str">
        <f t="shared" si="76"/>
        <v/>
      </c>
      <c r="G1237" s="488" t="str">
        <f t="shared" si="77"/>
        <v/>
      </c>
      <c r="H1237" s="765" t="str">
        <f t="shared" si="78"/>
        <v>否</v>
      </c>
      <c r="I1237" s="768" t="str">
        <f t="shared" si="79"/>
        <v>项</v>
      </c>
    </row>
    <row r="1238" s="547" customFormat="1" ht="34.9" hidden="1" customHeight="1" spans="1:11">
      <c r="A1238" s="766">
        <v>2210199</v>
      </c>
      <c r="B1238" s="252" t="s">
        <v>1072</v>
      </c>
      <c r="C1238" s="735">
        <v>0</v>
      </c>
      <c r="D1238" s="735">
        <v>0</v>
      </c>
      <c r="E1238" s="509">
        <v>0</v>
      </c>
      <c r="F1238" s="488" t="str">
        <f t="shared" si="76"/>
        <v/>
      </c>
      <c r="G1238" s="488" t="str">
        <f t="shared" si="77"/>
        <v/>
      </c>
      <c r="H1238" s="765" t="str">
        <f t="shared" si="78"/>
        <v>否</v>
      </c>
      <c r="I1238" s="768" t="str">
        <f t="shared" si="79"/>
        <v>项</v>
      </c>
      <c r="J1238" s="558"/>
      <c r="K1238" s="558"/>
    </row>
    <row r="1239" ht="34.9" customHeight="1" spans="1:9">
      <c r="A1239" s="766">
        <v>22102</v>
      </c>
      <c r="B1239" s="252" t="s">
        <v>1073</v>
      </c>
      <c r="C1239" s="730">
        <f>SUM(C1240:C1242)</f>
        <v>0</v>
      </c>
      <c r="D1239" s="730">
        <f>SUM(D1240:D1242)</f>
        <v>9946</v>
      </c>
      <c r="E1239" s="730">
        <f>SUM(E1240:E1242)</f>
        <v>9813</v>
      </c>
      <c r="F1239" s="488" t="str">
        <f t="shared" si="76"/>
        <v/>
      </c>
      <c r="G1239" s="488">
        <f t="shared" si="77"/>
        <v>0.986627790066358</v>
      </c>
      <c r="H1239" s="765" t="str">
        <f t="shared" si="78"/>
        <v>是</v>
      </c>
      <c r="I1239" s="768" t="str">
        <f t="shared" si="79"/>
        <v>款</v>
      </c>
    </row>
    <row r="1240" ht="34.9" customHeight="1" spans="1:9">
      <c r="A1240" s="766">
        <v>2210201</v>
      </c>
      <c r="B1240" s="252" t="s">
        <v>1074</v>
      </c>
      <c r="C1240" s="735">
        <v>0</v>
      </c>
      <c r="D1240" s="735">
        <v>9946</v>
      </c>
      <c r="E1240" s="509">
        <v>9813</v>
      </c>
      <c r="F1240" s="488" t="str">
        <f t="shared" si="76"/>
        <v/>
      </c>
      <c r="G1240" s="488">
        <f t="shared" si="77"/>
        <v>0.986627790066358</v>
      </c>
      <c r="H1240" s="765" t="str">
        <f t="shared" si="78"/>
        <v>是</v>
      </c>
      <c r="I1240" s="768" t="str">
        <f t="shared" si="79"/>
        <v>项</v>
      </c>
    </row>
    <row r="1241" ht="34.9" hidden="1" customHeight="1" spans="1:9">
      <c r="A1241" s="766">
        <v>2210202</v>
      </c>
      <c r="B1241" s="252" t="s">
        <v>1075</v>
      </c>
      <c r="C1241" s="735"/>
      <c r="D1241" s="735">
        <v>0</v>
      </c>
      <c r="E1241" s="509">
        <v>0</v>
      </c>
      <c r="F1241" s="488" t="str">
        <f t="shared" si="76"/>
        <v/>
      </c>
      <c r="G1241" s="488" t="str">
        <f t="shared" si="77"/>
        <v/>
      </c>
      <c r="H1241" s="765" t="str">
        <f t="shared" si="78"/>
        <v>否</v>
      </c>
      <c r="I1241" s="768" t="str">
        <f t="shared" si="79"/>
        <v>项</v>
      </c>
    </row>
    <row r="1242" ht="34.9" hidden="1" customHeight="1" spans="1:9">
      <c r="A1242" s="766">
        <v>2210203</v>
      </c>
      <c r="B1242" s="252" t="s">
        <v>1076</v>
      </c>
      <c r="C1242" s="735">
        <v>0</v>
      </c>
      <c r="D1242" s="735">
        <v>0</v>
      </c>
      <c r="E1242" s="509">
        <v>0</v>
      </c>
      <c r="F1242" s="488" t="str">
        <f t="shared" si="76"/>
        <v/>
      </c>
      <c r="G1242" s="488" t="str">
        <f t="shared" si="77"/>
        <v/>
      </c>
      <c r="H1242" s="765" t="str">
        <f t="shared" si="78"/>
        <v>否</v>
      </c>
      <c r="I1242" s="768" t="str">
        <f t="shared" si="79"/>
        <v>项</v>
      </c>
    </row>
    <row r="1243" ht="34.9" hidden="1" customHeight="1" spans="1:9">
      <c r="A1243" s="766">
        <v>22103</v>
      </c>
      <c r="B1243" s="252" t="s">
        <v>1077</v>
      </c>
      <c r="C1243" s="730">
        <f>SUM(C1244:C1246)</f>
        <v>0</v>
      </c>
      <c r="D1243" s="730">
        <f>SUM(D1244:D1246)</f>
        <v>0</v>
      </c>
      <c r="E1243" s="730">
        <f>SUM(E1244:E1246)</f>
        <v>0</v>
      </c>
      <c r="F1243" s="488" t="str">
        <f t="shared" si="76"/>
        <v/>
      </c>
      <c r="G1243" s="488" t="str">
        <f t="shared" si="77"/>
        <v/>
      </c>
      <c r="H1243" s="765" t="str">
        <f t="shared" si="78"/>
        <v>否</v>
      </c>
      <c r="I1243" s="768" t="str">
        <f t="shared" si="79"/>
        <v>款</v>
      </c>
    </row>
    <row r="1244" ht="34.9" hidden="1" customHeight="1" spans="1:9">
      <c r="A1244" s="766">
        <v>2210301</v>
      </c>
      <c r="B1244" s="252" t="s">
        <v>1078</v>
      </c>
      <c r="C1244" s="735"/>
      <c r="D1244" s="735">
        <v>0</v>
      </c>
      <c r="E1244" s="509">
        <v>0</v>
      </c>
      <c r="F1244" s="488" t="str">
        <f t="shared" si="76"/>
        <v/>
      </c>
      <c r="G1244" s="488" t="str">
        <f t="shared" si="77"/>
        <v/>
      </c>
      <c r="H1244" s="765" t="str">
        <f t="shared" si="78"/>
        <v>否</v>
      </c>
      <c r="I1244" s="768" t="str">
        <f t="shared" si="79"/>
        <v>项</v>
      </c>
    </row>
    <row r="1245" ht="34.9" hidden="1" customHeight="1" spans="1:9">
      <c r="A1245" s="766">
        <v>2210302</v>
      </c>
      <c r="B1245" s="252" t="s">
        <v>1079</v>
      </c>
      <c r="C1245" s="735"/>
      <c r="D1245" s="735">
        <v>0</v>
      </c>
      <c r="E1245" s="509">
        <v>0</v>
      </c>
      <c r="F1245" s="488" t="str">
        <f t="shared" si="76"/>
        <v/>
      </c>
      <c r="G1245" s="488" t="str">
        <f t="shared" si="77"/>
        <v/>
      </c>
      <c r="H1245" s="765" t="str">
        <f t="shared" si="78"/>
        <v>否</v>
      </c>
      <c r="I1245" s="768" t="str">
        <f t="shared" si="79"/>
        <v>项</v>
      </c>
    </row>
    <row r="1246" ht="34.9" hidden="1" customHeight="1" spans="1:9">
      <c r="A1246" s="766">
        <v>2210399</v>
      </c>
      <c r="B1246" s="252" t="s">
        <v>1080</v>
      </c>
      <c r="C1246" s="735"/>
      <c r="D1246" s="735">
        <v>0</v>
      </c>
      <c r="E1246" s="509">
        <v>0</v>
      </c>
      <c r="F1246" s="488" t="str">
        <f t="shared" si="76"/>
        <v/>
      </c>
      <c r="G1246" s="488" t="str">
        <f t="shared" si="77"/>
        <v/>
      </c>
      <c r="H1246" s="765" t="str">
        <f t="shared" si="78"/>
        <v>否</v>
      </c>
      <c r="I1246" s="768" t="str">
        <f t="shared" si="79"/>
        <v>项</v>
      </c>
    </row>
    <row r="1247" ht="34.9" customHeight="1" spans="1:9">
      <c r="A1247" s="764">
        <v>222</v>
      </c>
      <c r="B1247" s="248" t="s">
        <v>120</v>
      </c>
      <c r="C1247" s="361">
        <f>SUM(C1248,C1263,C1277,C1282,C1288)</f>
        <v>231</v>
      </c>
      <c r="D1247" s="361">
        <f>SUM(D1248,D1263,D1277,D1282,D1288)</f>
        <v>280</v>
      </c>
      <c r="E1247" s="361">
        <f>SUM(E1248,E1263,E1277,E1282,E1288)</f>
        <v>235</v>
      </c>
      <c r="F1247" s="486">
        <f t="shared" si="76"/>
        <v>0.0173160173160174</v>
      </c>
      <c r="G1247" s="486">
        <f t="shared" si="77"/>
        <v>0.839285714285714</v>
      </c>
      <c r="H1247" s="765" t="str">
        <f t="shared" si="78"/>
        <v>是</v>
      </c>
      <c r="I1247" s="768" t="str">
        <f t="shared" si="79"/>
        <v>类</v>
      </c>
    </row>
    <row r="1248" ht="34.9" customHeight="1" spans="1:9">
      <c r="A1248" s="766">
        <v>22201</v>
      </c>
      <c r="B1248" s="252" t="s">
        <v>1081</v>
      </c>
      <c r="C1248" s="730">
        <f>SUM(C1249:C1262)</f>
        <v>152</v>
      </c>
      <c r="D1248" s="730">
        <f>SUM(D1249:D1262)</f>
        <v>147</v>
      </c>
      <c r="E1248" s="730">
        <f>SUM(E1249:E1262)</f>
        <v>102</v>
      </c>
      <c r="F1248" s="488">
        <f t="shared" si="76"/>
        <v>-0.328947368421053</v>
      </c>
      <c r="G1248" s="488">
        <f t="shared" si="77"/>
        <v>0.693877551020408</v>
      </c>
      <c r="H1248" s="765" t="str">
        <f t="shared" si="78"/>
        <v>是</v>
      </c>
      <c r="I1248" s="768" t="str">
        <f t="shared" si="79"/>
        <v>款</v>
      </c>
    </row>
    <row r="1249" ht="34.9" hidden="1" customHeight="1" spans="1:9">
      <c r="A1249" s="766">
        <v>2220101</v>
      </c>
      <c r="B1249" s="252" t="s">
        <v>145</v>
      </c>
      <c r="C1249" s="735">
        <v>0</v>
      </c>
      <c r="D1249" s="735">
        <v>0</v>
      </c>
      <c r="E1249" s="509">
        <v>0</v>
      </c>
      <c r="F1249" s="488" t="str">
        <f t="shared" si="76"/>
        <v/>
      </c>
      <c r="G1249" s="488" t="str">
        <f t="shared" si="77"/>
        <v/>
      </c>
      <c r="H1249" s="765" t="str">
        <f t="shared" si="78"/>
        <v>否</v>
      </c>
      <c r="I1249" s="768" t="str">
        <f t="shared" si="79"/>
        <v>项</v>
      </c>
    </row>
    <row r="1250" ht="34.9" hidden="1" customHeight="1" spans="1:9">
      <c r="A1250" s="766">
        <v>2220102</v>
      </c>
      <c r="B1250" s="252" t="s">
        <v>146</v>
      </c>
      <c r="C1250" s="735"/>
      <c r="D1250" s="735">
        <v>0</v>
      </c>
      <c r="E1250" s="509">
        <v>0</v>
      </c>
      <c r="F1250" s="488" t="str">
        <f t="shared" si="76"/>
        <v/>
      </c>
      <c r="G1250" s="488" t="str">
        <f t="shared" si="77"/>
        <v/>
      </c>
      <c r="H1250" s="765" t="str">
        <f t="shared" si="78"/>
        <v>否</v>
      </c>
      <c r="I1250" s="768" t="str">
        <f t="shared" si="79"/>
        <v>项</v>
      </c>
    </row>
    <row r="1251" ht="34.9" hidden="1" customHeight="1" spans="1:9">
      <c r="A1251" s="766">
        <v>2220103</v>
      </c>
      <c r="B1251" s="252" t="s">
        <v>147</v>
      </c>
      <c r="C1251" s="735"/>
      <c r="D1251" s="735">
        <v>0</v>
      </c>
      <c r="E1251" s="509">
        <v>0</v>
      </c>
      <c r="F1251" s="488" t="str">
        <f t="shared" si="76"/>
        <v/>
      </c>
      <c r="G1251" s="488" t="str">
        <f t="shared" si="77"/>
        <v/>
      </c>
      <c r="H1251" s="765" t="str">
        <f t="shared" si="78"/>
        <v>否</v>
      </c>
      <c r="I1251" s="768" t="str">
        <f t="shared" si="79"/>
        <v>项</v>
      </c>
    </row>
    <row r="1252" ht="34.9" hidden="1" customHeight="1" spans="1:9">
      <c r="A1252" s="766">
        <v>2220104</v>
      </c>
      <c r="B1252" s="252" t="s">
        <v>1082</v>
      </c>
      <c r="C1252" s="735"/>
      <c r="D1252" s="735">
        <v>0</v>
      </c>
      <c r="E1252" s="509">
        <v>0</v>
      </c>
      <c r="F1252" s="488" t="str">
        <f t="shared" si="76"/>
        <v/>
      </c>
      <c r="G1252" s="488" t="str">
        <f t="shared" si="77"/>
        <v/>
      </c>
      <c r="H1252" s="765" t="str">
        <f t="shared" si="78"/>
        <v>否</v>
      </c>
      <c r="I1252" s="768" t="str">
        <f t="shared" si="79"/>
        <v>项</v>
      </c>
    </row>
    <row r="1253" ht="34.9" customHeight="1" spans="1:9">
      <c r="A1253" s="766">
        <v>2220105</v>
      </c>
      <c r="B1253" s="252" t="s">
        <v>1083</v>
      </c>
      <c r="C1253" s="735">
        <v>5</v>
      </c>
      <c r="D1253" s="735">
        <v>0</v>
      </c>
      <c r="E1253" s="509">
        <v>0</v>
      </c>
      <c r="F1253" s="488">
        <f t="shared" si="76"/>
        <v>-1</v>
      </c>
      <c r="G1253" s="488" t="str">
        <f t="shared" si="77"/>
        <v/>
      </c>
      <c r="H1253" s="765" t="str">
        <f t="shared" si="78"/>
        <v>是</v>
      </c>
      <c r="I1253" s="768" t="str">
        <f t="shared" si="79"/>
        <v>项</v>
      </c>
    </row>
    <row r="1254" ht="34.9" customHeight="1" spans="1:9">
      <c r="A1254" s="766">
        <v>2220106</v>
      </c>
      <c r="B1254" s="252" t="s">
        <v>1084</v>
      </c>
      <c r="C1254" s="735">
        <v>100</v>
      </c>
      <c r="D1254" s="735">
        <v>100</v>
      </c>
      <c r="E1254" s="509">
        <v>55</v>
      </c>
      <c r="F1254" s="488">
        <f t="shared" si="76"/>
        <v>-0.45</v>
      </c>
      <c r="G1254" s="488">
        <f t="shared" si="77"/>
        <v>0.55</v>
      </c>
      <c r="H1254" s="765" t="str">
        <f t="shared" si="78"/>
        <v>是</v>
      </c>
      <c r="I1254" s="768" t="str">
        <f t="shared" si="79"/>
        <v>项</v>
      </c>
    </row>
    <row r="1255" ht="34.9" hidden="1" customHeight="1" spans="1:9">
      <c r="A1255" s="766">
        <v>2220107</v>
      </c>
      <c r="B1255" s="252" t="s">
        <v>1085</v>
      </c>
      <c r="C1255" s="735"/>
      <c r="D1255" s="735">
        <v>0</v>
      </c>
      <c r="E1255" s="509">
        <v>0</v>
      </c>
      <c r="F1255" s="488" t="str">
        <f t="shared" si="76"/>
        <v/>
      </c>
      <c r="G1255" s="488" t="str">
        <f t="shared" si="77"/>
        <v/>
      </c>
      <c r="H1255" s="765" t="str">
        <f t="shared" si="78"/>
        <v>否</v>
      </c>
      <c r="I1255" s="768" t="str">
        <f t="shared" si="79"/>
        <v>项</v>
      </c>
    </row>
    <row r="1256" ht="34.9" hidden="1" customHeight="1" spans="1:9">
      <c r="A1256" s="766">
        <v>2220112</v>
      </c>
      <c r="B1256" s="252" t="s">
        <v>1086</v>
      </c>
      <c r="C1256" s="735"/>
      <c r="D1256" s="735">
        <v>0</v>
      </c>
      <c r="E1256" s="509">
        <v>0</v>
      </c>
      <c r="F1256" s="488" t="str">
        <f t="shared" si="76"/>
        <v/>
      </c>
      <c r="G1256" s="488" t="str">
        <f t="shared" si="77"/>
        <v/>
      </c>
      <c r="H1256" s="765" t="str">
        <f t="shared" si="78"/>
        <v>否</v>
      </c>
      <c r="I1256" s="768" t="str">
        <f t="shared" si="79"/>
        <v>项</v>
      </c>
    </row>
    <row r="1257" ht="34.9" hidden="1" customHeight="1" spans="1:9">
      <c r="A1257" s="766">
        <v>2220113</v>
      </c>
      <c r="B1257" s="252" t="s">
        <v>1087</v>
      </c>
      <c r="C1257" s="735"/>
      <c r="D1257" s="735">
        <v>0</v>
      </c>
      <c r="E1257" s="509">
        <v>0</v>
      </c>
      <c r="F1257" s="488" t="str">
        <f t="shared" si="76"/>
        <v/>
      </c>
      <c r="G1257" s="488" t="str">
        <f t="shared" si="77"/>
        <v/>
      </c>
      <c r="H1257" s="765" t="str">
        <f t="shared" si="78"/>
        <v>否</v>
      </c>
      <c r="I1257" s="768" t="str">
        <f t="shared" si="79"/>
        <v>项</v>
      </c>
    </row>
    <row r="1258" ht="34.9" hidden="1" customHeight="1" spans="1:9">
      <c r="A1258" s="766">
        <v>2220114</v>
      </c>
      <c r="B1258" s="252" t="s">
        <v>1088</v>
      </c>
      <c r="C1258" s="735"/>
      <c r="D1258" s="735">
        <v>0</v>
      </c>
      <c r="E1258" s="509">
        <v>0</v>
      </c>
      <c r="F1258" s="488" t="str">
        <f t="shared" si="76"/>
        <v/>
      </c>
      <c r="G1258" s="488" t="str">
        <f t="shared" si="77"/>
        <v/>
      </c>
      <c r="H1258" s="765" t="str">
        <f t="shared" si="78"/>
        <v>否</v>
      </c>
      <c r="I1258" s="768" t="str">
        <f t="shared" si="79"/>
        <v>项</v>
      </c>
    </row>
    <row r="1259" ht="34.9" customHeight="1" spans="1:9">
      <c r="A1259" s="766">
        <v>2220115</v>
      </c>
      <c r="B1259" s="252" t="s">
        <v>1089</v>
      </c>
      <c r="C1259" s="735">
        <v>47</v>
      </c>
      <c r="D1259" s="735">
        <v>47</v>
      </c>
      <c r="E1259" s="509">
        <v>47</v>
      </c>
      <c r="F1259" s="488">
        <f t="shared" si="76"/>
        <v>0</v>
      </c>
      <c r="G1259" s="488">
        <f t="shared" si="77"/>
        <v>1</v>
      </c>
      <c r="H1259" s="765" t="str">
        <f t="shared" si="78"/>
        <v>是</v>
      </c>
      <c r="I1259" s="768" t="str">
        <f t="shared" si="79"/>
        <v>项</v>
      </c>
    </row>
    <row r="1260" ht="34.9" hidden="1" customHeight="1" spans="1:9">
      <c r="A1260" s="766">
        <v>2220118</v>
      </c>
      <c r="B1260" s="252" t="s">
        <v>1090</v>
      </c>
      <c r="C1260" s="735"/>
      <c r="D1260" s="735">
        <v>0</v>
      </c>
      <c r="E1260" s="509">
        <v>0</v>
      </c>
      <c r="F1260" s="488" t="str">
        <f t="shared" si="76"/>
        <v/>
      </c>
      <c r="G1260" s="488" t="str">
        <f t="shared" si="77"/>
        <v/>
      </c>
      <c r="H1260" s="765" t="str">
        <f t="shared" si="78"/>
        <v>否</v>
      </c>
      <c r="I1260" s="768" t="str">
        <f t="shared" si="79"/>
        <v>项</v>
      </c>
    </row>
    <row r="1261" ht="34.9" hidden="1" customHeight="1" spans="1:9">
      <c r="A1261" s="766">
        <v>2220150</v>
      </c>
      <c r="B1261" s="252" t="s">
        <v>154</v>
      </c>
      <c r="C1261" s="735"/>
      <c r="D1261" s="735">
        <v>0</v>
      </c>
      <c r="E1261" s="509">
        <v>0</v>
      </c>
      <c r="F1261" s="488" t="str">
        <f t="shared" si="76"/>
        <v/>
      </c>
      <c r="G1261" s="488" t="str">
        <f t="shared" si="77"/>
        <v/>
      </c>
      <c r="H1261" s="765" t="str">
        <f t="shared" si="78"/>
        <v>否</v>
      </c>
      <c r="I1261" s="768" t="str">
        <f t="shared" si="79"/>
        <v>项</v>
      </c>
    </row>
    <row r="1262" ht="34.9" hidden="1" customHeight="1" spans="1:9">
      <c r="A1262" s="766">
        <v>2220199</v>
      </c>
      <c r="B1262" s="252" t="s">
        <v>1091</v>
      </c>
      <c r="C1262" s="735">
        <v>0</v>
      </c>
      <c r="D1262" s="735">
        <v>0</v>
      </c>
      <c r="E1262" s="509">
        <v>0</v>
      </c>
      <c r="F1262" s="488" t="str">
        <f t="shared" si="76"/>
        <v/>
      </c>
      <c r="G1262" s="488" t="str">
        <f t="shared" si="77"/>
        <v/>
      </c>
      <c r="H1262" s="765" t="str">
        <f t="shared" si="78"/>
        <v>否</v>
      </c>
      <c r="I1262" s="768" t="str">
        <f t="shared" si="79"/>
        <v>项</v>
      </c>
    </row>
    <row r="1263" ht="34.9" hidden="1" customHeight="1" spans="1:9">
      <c r="A1263" s="766">
        <v>22202</v>
      </c>
      <c r="B1263" s="252" t="s">
        <v>1092</v>
      </c>
      <c r="C1263" s="730">
        <f>SUM(C1264:C1276)</f>
        <v>0</v>
      </c>
      <c r="D1263" s="730">
        <f>SUM(D1264:D1276)</f>
        <v>0</v>
      </c>
      <c r="E1263" s="730">
        <f>SUM(E1264:E1276)</f>
        <v>0</v>
      </c>
      <c r="F1263" s="488" t="str">
        <f t="shared" si="76"/>
        <v/>
      </c>
      <c r="G1263" s="488" t="str">
        <f t="shared" si="77"/>
        <v/>
      </c>
      <c r="H1263" s="765" t="str">
        <f t="shared" si="78"/>
        <v>否</v>
      </c>
      <c r="I1263" s="768" t="str">
        <f t="shared" si="79"/>
        <v>款</v>
      </c>
    </row>
    <row r="1264" ht="34.9" hidden="1" customHeight="1" spans="1:9">
      <c r="A1264" s="766">
        <v>2220201</v>
      </c>
      <c r="B1264" s="252" t="s">
        <v>145</v>
      </c>
      <c r="C1264" s="735"/>
      <c r="D1264" s="735"/>
      <c r="E1264" s="509"/>
      <c r="F1264" s="488" t="str">
        <f t="shared" si="76"/>
        <v/>
      </c>
      <c r="G1264" s="488" t="str">
        <f t="shared" si="77"/>
        <v/>
      </c>
      <c r="H1264" s="765" t="str">
        <f t="shared" si="78"/>
        <v>否</v>
      </c>
      <c r="I1264" s="768" t="str">
        <f t="shared" si="79"/>
        <v>项</v>
      </c>
    </row>
    <row r="1265" ht="34.9" hidden="1" customHeight="1" spans="1:9">
      <c r="A1265" s="766">
        <v>2220202</v>
      </c>
      <c r="B1265" s="252" t="s">
        <v>146</v>
      </c>
      <c r="C1265" s="735"/>
      <c r="D1265" s="735"/>
      <c r="E1265" s="509"/>
      <c r="F1265" s="488" t="str">
        <f t="shared" si="76"/>
        <v/>
      </c>
      <c r="G1265" s="488" t="str">
        <f t="shared" si="77"/>
        <v/>
      </c>
      <c r="H1265" s="765" t="str">
        <f t="shared" si="78"/>
        <v>否</v>
      </c>
      <c r="I1265" s="768" t="str">
        <f t="shared" si="79"/>
        <v>项</v>
      </c>
    </row>
    <row r="1266" ht="34.9" hidden="1" customHeight="1" spans="1:9">
      <c r="A1266" s="766">
        <v>2220203</v>
      </c>
      <c r="B1266" s="252" t="s">
        <v>147</v>
      </c>
      <c r="C1266" s="735"/>
      <c r="D1266" s="735"/>
      <c r="E1266" s="509"/>
      <c r="F1266" s="488" t="str">
        <f t="shared" si="76"/>
        <v/>
      </c>
      <c r="G1266" s="488" t="str">
        <f t="shared" si="77"/>
        <v/>
      </c>
      <c r="H1266" s="765" t="str">
        <f t="shared" si="78"/>
        <v>否</v>
      </c>
      <c r="I1266" s="768" t="str">
        <f t="shared" si="79"/>
        <v>项</v>
      </c>
    </row>
    <row r="1267" ht="34.9" hidden="1" customHeight="1" spans="1:9">
      <c r="A1267" s="766">
        <v>2220204</v>
      </c>
      <c r="B1267" s="252" t="s">
        <v>1093</v>
      </c>
      <c r="C1267" s="735"/>
      <c r="D1267" s="735"/>
      <c r="E1267" s="509"/>
      <c r="F1267" s="488" t="str">
        <f t="shared" si="76"/>
        <v/>
      </c>
      <c r="G1267" s="488" t="str">
        <f t="shared" si="77"/>
        <v/>
      </c>
      <c r="H1267" s="765" t="str">
        <f t="shared" si="78"/>
        <v>否</v>
      </c>
      <c r="I1267" s="768" t="str">
        <f t="shared" si="79"/>
        <v>项</v>
      </c>
    </row>
    <row r="1268" ht="34.9" hidden="1" customHeight="1" spans="1:9">
      <c r="A1268" s="766">
        <v>2220205</v>
      </c>
      <c r="B1268" s="252" t="s">
        <v>1094</v>
      </c>
      <c r="C1268" s="735"/>
      <c r="D1268" s="735"/>
      <c r="E1268" s="509"/>
      <c r="F1268" s="488" t="str">
        <f t="shared" si="76"/>
        <v/>
      </c>
      <c r="G1268" s="488" t="str">
        <f t="shared" si="77"/>
        <v/>
      </c>
      <c r="H1268" s="765" t="str">
        <f t="shared" si="78"/>
        <v>否</v>
      </c>
      <c r="I1268" s="768" t="str">
        <f t="shared" si="79"/>
        <v>项</v>
      </c>
    </row>
    <row r="1269" ht="34.9" hidden="1" customHeight="1" spans="1:9">
      <c r="A1269" s="766">
        <v>2220206</v>
      </c>
      <c r="B1269" s="252" t="s">
        <v>1095</v>
      </c>
      <c r="C1269" s="735"/>
      <c r="D1269" s="735"/>
      <c r="E1269" s="509"/>
      <c r="F1269" s="488" t="str">
        <f t="shared" si="76"/>
        <v/>
      </c>
      <c r="G1269" s="488" t="str">
        <f t="shared" si="77"/>
        <v/>
      </c>
      <c r="H1269" s="765" t="str">
        <f t="shared" si="78"/>
        <v>否</v>
      </c>
      <c r="I1269" s="768" t="str">
        <f t="shared" si="79"/>
        <v>项</v>
      </c>
    </row>
    <row r="1270" s="547" customFormat="1" ht="34.9" hidden="1" customHeight="1" spans="1:11">
      <c r="A1270" s="766">
        <v>2220207</v>
      </c>
      <c r="B1270" s="252" t="s">
        <v>1096</v>
      </c>
      <c r="C1270" s="735"/>
      <c r="D1270" s="735"/>
      <c r="E1270" s="509"/>
      <c r="F1270" s="488" t="str">
        <f t="shared" si="76"/>
        <v/>
      </c>
      <c r="G1270" s="488" t="str">
        <f t="shared" si="77"/>
        <v/>
      </c>
      <c r="H1270" s="765" t="str">
        <f t="shared" si="78"/>
        <v>否</v>
      </c>
      <c r="I1270" s="768" t="str">
        <f t="shared" si="79"/>
        <v>项</v>
      </c>
      <c r="J1270" s="558"/>
      <c r="K1270" s="558"/>
    </row>
    <row r="1271" s="547" customFormat="1" ht="34.9" hidden="1" customHeight="1" spans="1:11">
      <c r="A1271" s="766">
        <v>2220209</v>
      </c>
      <c r="B1271" s="252" t="s">
        <v>1097</v>
      </c>
      <c r="C1271" s="735"/>
      <c r="D1271" s="735"/>
      <c r="E1271" s="509"/>
      <c r="F1271" s="488" t="str">
        <f t="shared" si="76"/>
        <v/>
      </c>
      <c r="G1271" s="488" t="str">
        <f t="shared" si="77"/>
        <v/>
      </c>
      <c r="H1271" s="765" t="str">
        <f t="shared" si="78"/>
        <v>否</v>
      </c>
      <c r="I1271" s="768" t="str">
        <f t="shared" si="79"/>
        <v>项</v>
      </c>
      <c r="J1271" s="558"/>
      <c r="K1271" s="558"/>
    </row>
    <row r="1272" s="547" customFormat="1" ht="34.9" hidden="1" customHeight="1" spans="1:11">
      <c r="A1272" s="766">
        <v>2220210</v>
      </c>
      <c r="B1272" s="252" t="s">
        <v>1098</v>
      </c>
      <c r="C1272" s="735"/>
      <c r="D1272" s="735"/>
      <c r="E1272" s="509"/>
      <c r="F1272" s="488" t="str">
        <f t="shared" si="76"/>
        <v/>
      </c>
      <c r="G1272" s="488" t="str">
        <f t="shared" si="77"/>
        <v/>
      </c>
      <c r="H1272" s="765" t="str">
        <f t="shared" si="78"/>
        <v>否</v>
      </c>
      <c r="I1272" s="768" t="str">
        <f t="shared" si="79"/>
        <v>项</v>
      </c>
      <c r="J1272" s="558"/>
      <c r="K1272" s="558"/>
    </row>
    <row r="1273" s="547" customFormat="1" ht="34.9" hidden="1" customHeight="1" spans="1:11">
      <c r="A1273" s="766">
        <v>2220211</v>
      </c>
      <c r="B1273" s="252" t="s">
        <v>1099</v>
      </c>
      <c r="C1273" s="735"/>
      <c r="D1273" s="735"/>
      <c r="E1273" s="509"/>
      <c r="F1273" s="488" t="str">
        <f t="shared" si="76"/>
        <v/>
      </c>
      <c r="G1273" s="488" t="str">
        <f t="shared" si="77"/>
        <v/>
      </c>
      <c r="H1273" s="765" t="str">
        <f t="shared" si="78"/>
        <v>否</v>
      </c>
      <c r="I1273" s="768" t="str">
        <f t="shared" si="79"/>
        <v>项</v>
      </c>
      <c r="J1273" s="558"/>
      <c r="K1273" s="558"/>
    </row>
    <row r="1274" s="547" customFormat="1" ht="34.9" hidden="1" customHeight="1" spans="1:11">
      <c r="A1274" s="766">
        <v>2220212</v>
      </c>
      <c r="B1274" s="252" t="s">
        <v>1100</v>
      </c>
      <c r="C1274" s="735"/>
      <c r="D1274" s="735"/>
      <c r="E1274" s="509"/>
      <c r="F1274" s="488" t="str">
        <f t="shared" si="76"/>
        <v/>
      </c>
      <c r="G1274" s="488" t="str">
        <f t="shared" si="77"/>
        <v/>
      </c>
      <c r="H1274" s="765" t="str">
        <f t="shared" si="78"/>
        <v>否</v>
      </c>
      <c r="I1274" s="768" t="str">
        <f t="shared" si="79"/>
        <v>项</v>
      </c>
      <c r="J1274" s="558"/>
      <c r="K1274" s="558"/>
    </row>
    <row r="1275" s="547" customFormat="1" ht="34.9" hidden="1" customHeight="1" spans="1:11">
      <c r="A1275" s="766">
        <v>2220250</v>
      </c>
      <c r="B1275" s="252" t="s">
        <v>154</v>
      </c>
      <c r="C1275" s="735"/>
      <c r="D1275" s="735"/>
      <c r="E1275" s="509"/>
      <c r="F1275" s="488" t="str">
        <f t="shared" si="76"/>
        <v/>
      </c>
      <c r="G1275" s="488" t="str">
        <f t="shared" si="77"/>
        <v/>
      </c>
      <c r="H1275" s="765" t="str">
        <f t="shared" si="78"/>
        <v>否</v>
      </c>
      <c r="I1275" s="768" t="str">
        <f t="shared" si="79"/>
        <v>项</v>
      </c>
      <c r="J1275" s="558"/>
      <c r="K1275" s="558"/>
    </row>
    <row r="1276" s="547" customFormat="1" ht="34.9" hidden="1" customHeight="1" spans="1:11">
      <c r="A1276" s="766">
        <v>2220299</v>
      </c>
      <c r="B1276" s="252" t="s">
        <v>1101</v>
      </c>
      <c r="C1276" s="735"/>
      <c r="D1276" s="735"/>
      <c r="E1276" s="509"/>
      <c r="F1276" s="488" t="str">
        <f t="shared" si="76"/>
        <v/>
      </c>
      <c r="G1276" s="488" t="str">
        <f t="shared" si="77"/>
        <v/>
      </c>
      <c r="H1276" s="765" t="str">
        <f t="shared" si="78"/>
        <v>否</v>
      </c>
      <c r="I1276" s="768" t="str">
        <f t="shared" si="79"/>
        <v>项</v>
      </c>
      <c r="J1276" s="558"/>
      <c r="K1276" s="558"/>
    </row>
    <row r="1277" ht="34.9" hidden="1" customHeight="1" spans="1:9">
      <c r="A1277" s="766">
        <v>22203</v>
      </c>
      <c r="B1277" s="252" t="s">
        <v>1102</v>
      </c>
      <c r="C1277" s="730">
        <f>SUM(C1278:C1281)</f>
        <v>0</v>
      </c>
      <c r="D1277" s="730">
        <f>SUM(D1278:D1281)</f>
        <v>0</v>
      </c>
      <c r="E1277" s="730">
        <f>SUM(E1278:E1281)</f>
        <v>0</v>
      </c>
      <c r="F1277" s="488" t="str">
        <f t="shared" si="76"/>
        <v/>
      </c>
      <c r="G1277" s="488" t="str">
        <f t="shared" si="77"/>
        <v/>
      </c>
      <c r="H1277" s="765" t="str">
        <f t="shared" si="78"/>
        <v>否</v>
      </c>
      <c r="I1277" s="768" t="str">
        <f t="shared" si="79"/>
        <v>款</v>
      </c>
    </row>
    <row r="1278" ht="34.9" hidden="1" customHeight="1" spans="1:9">
      <c r="A1278" s="766">
        <v>2220301</v>
      </c>
      <c r="B1278" s="252" t="s">
        <v>1103</v>
      </c>
      <c r="C1278" s="735"/>
      <c r="D1278" s="735">
        <v>0</v>
      </c>
      <c r="E1278" s="509">
        <v>0</v>
      </c>
      <c r="F1278" s="488" t="str">
        <f t="shared" si="76"/>
        <v/>
      </c>
      <c r="G1278" s="488" t="str">
        <f t="shared" si="77"/>
        <v/>
      </c>
      <c r="H1278" s="765" t="str">
        <f t="shared" si="78"/>
        <v>否</v>
      </c>
      <c r="I1278" s="768" t="str">
        <f t="shared" si="79"/>
        <v>项</v>
      </c>
    </row>
    <row r="1279" s="547" customFormat="1" ht="34.9" hidden="1" customHeight="1" spans="1:11">
      <c r="A1279" s="766">
        <v>2220303</v>
      </c>
      <c r="B1279" s="252" t="s">
        <v>1104</v>
      </c>
      <c r="C1279" s="735"/>
      <c r="D1279" s="735">
        <v>0</v>
      </c>
      <c r="E1279" s="509">
        <v>0</v>
      </c>
      <c r="F1279" s="488" t="str">
        <f t="shared" si="76"/>
        <v/>
      </c>
      <c r="G1279" s="488" t="str">
        <f t="shared" si="77"/>
        <v/>
      </c>
      <c r="H1279" s="765" t="str">
        <f t="shared" si="78"/>
        <v>否</v>
      </c>
      <c r="I1279" s="768" t="str">
        <f t="shared" si="79"/>
        <v>项</v>
      </c>
      <c r="J1279" s="558"/>
      <c r="K1279" s="558"/>
    </row>
    <row r="1280" ht="34.9" hidden="1" customHeight="1" spans="1:9">
      <c r="A1280" s="766">
        <v>2220304</v>
      </c>
      <c r="B1280" s="252" t="s">
        <v>1105</v>
      </c>
      <c r="C1280" s="735"/>
      <c r="D1280" s="735">
        <v>0</v>
      </c>
      <c r="E1280" s="509">
        <v>0</v>
      </c>
      <c r="F1280" s="488" t="str">
        <f t="shared" si="76"/>
        <v/>
      </c>
      <c r="G1280" s="488" t="str">
        <f t="shared" si="77"/>
        <v/>
      </c>
      <c r="H1280" s="765" t="str">
        <f t="shared" si="78"/>
        <v>否</v>
      </c>
      <c r="I1280" s="768" t="str">
        <f t="shared" si="79"/>
        <v>项</v>
      </c>
    </row>
    <row r="1281" s="547" customFormat="1" ht="34.9" hidden="1" customHeight="1" spans="1:11">
      <c r="A1281" s="766">
        <v>2220399</v>
      </c>
      <c r="B1281" s="252" t="s">
        <v>1106</v>
      </c>
      <c r="C1281" s="735"/>
      <c r="D1281" s="735">
        <v>0</v>
      </c>
      <c r="E1281" s="509">
        <v>0</v>
      </c>
      <c r="F1281" s="488" t="str">
        <f t="shared" si="76"/>
        <v/>
      </c>
      <c r="G1281" s="488" t="str">
        <f t="shared" si="77"/>
        <v/>
      </c>
      <c r="H1281" s="765" t="str">
        <f t="shared" si="78"/>
        <v>否</v>
      </c>
      <c r="I1281" s="768" t="str">
        <f t="shared" si="79"/>
        <v>项</v>
      </c>
      <c r="J1281" s="558"/>
      <c r="K1281" s="558"/>
    </row>
    <row r="1282" s="547" customFormat="1" ht="34.9" customHeight="1" spans="1:11">
      <c r="A1282" s="766">
        <v>22204</v>
      </c>
      <c r="B1282" s="252" t="s">
        <v>1107</v>
      </c>
      <c r="C1282" s="730">
        <f>SUM(C1283:C1287)</f>
        <v>67</v>
      </c>
      <c r="D1282" s="730">
        <f>SUM(D1283:D1287)</f>
        <v>133</v>
      </c>
      <c r="E1282" s="730">
        <f>SUM(E1283:E1287)</f>
        <v>133</v>
      </c>
      <c r="F1282" s="488">
        <f t="shared" si="76"/>
        <v>0.985074626865672</v>
      </c>
      <c r="G1282" s="488">
        <f t="shared" si="77"/>
        <v>1</v>
      </c>
      <c r="H1282" s="765" t="str">
        <f t="shared" si="78"/>
        <v>是</v>
      </c>
      <c r="I1282" s="768" t="str">
        <f t="shared" si="79"/>
        <v>款</v>
      </c>
      <c r="J1282" s="558"/>
      <c r="K1282" s="558"/>
    </row>
    <row r="1283" s="547" customFormat="1" ht="34.9" customHeight="1" spans="1:11">
      <c r="A1283" s="766">
        <v>2220401</v>
      </c>
      <c r="B1283" s="252" t="s">
        <v>1108</v>
      </c>
      <c r="C1283" s="735">
        <v>67</v>
      </c>
      <c r="D1283" s="735">
        <v>133</v>
      </c>
      <c r="E1283" s="509">
        <v>133</v>
      </c>
      <c r="F1283" s="488">
        <f t="shared" si="76"/>
        <v>0.985074626865672</v>
      </c>
      <c r="G1283" s="488">
        <f t="shared" si="77"/>
        <v>1</v>
      </c>
      <c r="H1283" s="765" t="str">
        <f t="shared" si="78"/>
        <v>是</v>
      </c>
      <c r="I1283" s="768" t="str">
        <f t="shared" si="79"/>
        <v>项</v>
      </c>
      <c r="J1283" s="558"/>
      <c r="K1283" s="558"/>
    </row>
    <row r="1284" s="547" customFormat="1" ht="34.9" hidden="1" customHeight="1" spans="1:11">
      <c r="A1284" s="766">
        <v>2220402</v>
      </c>
      <c r="B1284" s="252" t="s">
        <v>1109</v>
      </c>
      <c r="C1284" s="735"/>
      <c r="D1284" s="735">
        <v>0</v>
      </c>
      <c r="E1284" s="509">
        <v>0</v>
      </c>
      <c r="F1284" s="488" t="str">
        <f t="shared" si="76"/>
        <v/>
      </c>
      <c r="G1284" s="488" t="str">
        <f t="shared" si="77"/>
        <v/>
      </c>
      <c r="H1284" s="765" t="str">
        <f t="shared" si="78"/>
        <v>否</v>
      </c>
      <c r="I1284" s="768" t="str">
        <f t="shared" si="79"/>
        <v>项</v>
      </c>
      <c r="J1284" s="558"/>
      <c r="K1284" s="558"/>
    </row>
    <row r="1285" s="547" customFormat="1" ht="34.9" hidden="1" customHeight="1" spans="1:11">
      <c r="A1285" s="766">
        <v>2220403</v>
      </c>
      <c r="B1285" s="252" t="s">
        <v>1110</v>
      </c>
      <c r="C1285" s="735">
        <v>0</v>
      </c>
      <c r="D1285" s="735">
        <v>0</v>
      </c>
      <c r="E1285" s="509">
        <v>0</v>
      </c>
      <c r="F1285" s="488" t="str">
        <f t="shared" si="76"/>
        <v/>
      </c>
      <c r="G1285" s="488" t="str">
        <f t="shared" si="77"/>
        <v/>
      </c>
      <c r="H1285" s="765" t="str">
        <f t="shared" si="78"/>
        <v>否</v>
      </c>
      <c r="I1285" s="768" t="str">
        <f t="shared" si="79"/>
        <v>项</v>
      </c>
      <c r="J1285" s="558"/>
      <c r="K1285" s="558"/>
    </row>
    <row r="1286" s="547" customFormat="1" ht="34.9" hidden="1" customHeight="1" spans="1:11">
      <c r="A1286" s="766">
        <v>2220404</v>
      </c>
      <c r="B1286" s="252" t="s">
        <v>1111</v>
      </c>
      <c r="C1286" s="735"/>
      <c r="D1286" s="735">
        <v>0</v>
      </c>
      <c r="E1286" s="509">
        <v>0</v>
      </c>
      <c r="F1286" s="488" t="str">
        <f t="shared" ref="F1286:F1349" si="80">IF(C1286&lt;&gt;0,E1286/C1286-1,"")</f>
        <v/>
      </c>
      <c r="G1286" s="488" t="str">
        <f t="shared" ref="G1286:G1349" si="81">IF(D1286&lt;&gt;0,E1286/D1286,"")</f>
        <v/>
      </c>
      <c r="H1286" s="765" t="str">
        <f t="shared" ref="H1286:H1349" si="82">IF(LEN(A1286)=3,"是",IF(B1286&lt;&gt;"",IF(SUM(C1286:E1286)&lt;&gt;0,"是","否"),"是"))</f>
        <v>否</v>
      </c>
      <c r="I1286" s="768" t="str">
        <f t="shared" ref="I1286:I1349" si="83">IF(LEN(A1286)=3,"类",IF(LEN(A1286)=5,"款","项"))</f>
        <v>项</v>
      </c>
      <c r="J1286" s="558"/>
      <c r="K1286" s="558"/>
    </row>
    <row r="1287" ht="34.9" hidden="1" customHeight="1" spans="1:9">
      <c r="A1287" s="766">
        <v>2220499</v>
      </c>
      <c r="B1287" s="252" t="s">
        <v>1112</v>
      </c>
      <c r="C1287" s="735"/>
      <c r="D1287" s="735">
        <v>0</v>
      </c>
      <c r="E1287" s="509">
        <v>0</v>
      </c>
      <c r="F1287" s="488" t="str">
        <f t="shared" si="80"/>
        <v/>
      </c>
      <c r="G1287" s="488" t="str">
        <f t="shared" si="81"/>
        <v/>
      </c>
      <c r="H1287" s="765" t="str">
        <f t="shared" si="82"/>
        <v>否</v>
      </c>
      <c r="I1287" s="768" t="str">
        <f t="shared" si="83"/>
        <v>项</v>
      </c>
    </row>
    <row r="1288" ht="34.9" customHeight="1" spans="1:9">
      <c r="A1288" s="766">
        <v>22205</v>
      </c>
      <c r="B1288" s="252" t="s">
        <v>1113</v>
      </c>
      <c r="C1288" s="730">
        <f>SUM(C1289:C1300)</f>
        <v>12</v>
      </c>
      <c r="D1288" s="730">
        <f>SUM(D1289:D1300)</f>
        <v>0</v>
      </c>
      <c r="E1288" s="730">
        <f>SUM(E1289:E1300)</f>
        <v>0</v>
      </c>
      <c r="F1288" s="488">
        <f t="shared" si="80"/>
        <v>-1</v>
      </c>
      <c r="G1288" s="488" t="str">
        <f t="shared" si="81"/>
        <v/>
      </c>
      <c r="H1288" s="765" t="str">
        <f t="shared" si="82"/>
        <v>是</v>
      </c>
      <c r="I1288" s="768" t="str">
        <f t="shared" si="83"/>
        <v>款</v>
      </c>
    </row>
    <row r="1289" ht="34.9" hidden="1" customHeight="1" spans="1:9">
      <c r="A1289" s="766">
        <v>2220501</v>
      </c>
      <c r="B1289" s="252" t="s">
        <v>1114</v>
      </c>
      <c r="C1289" s="735"/>
      <c r="D1289" s="735">
        <v>0</v>
      </c>
      <c r="E1289" s="509">
        <v>0</v>
      </c>
      <c r="F1289" s="488" t="str">
        <f t="shared" si="80"/>
        <v/>
      </c>
      <c r="G1289" s="488" t="str">
        <f t="shared" si="81"/>
        <v/>
      </c>
      <c r="H1289" s="765" t="str">
        <f t="shared" si="82"/>
        <v>否</v>
      </c>
      <c r="I1289" s="768" t="str">
        <f t="shared" si="83"/>
        <v>项</v>
      </c>
    </row>
    <row r="1290" ht="34.9" hidden="1" customHeight="1" spans="1:9">
      <c r="A1290" s="766">
        <v>2220502</v>
      </c>
      <c r="B1290" s="252" t="s">
        <v>1115</v>
      </c>
      <c r="C1290" s="735"/>
      <c r="D1290" s="735">
        <v>0</v>
      </c>
      <c r="E1290" s="509">
        <v>0</v>
      </c>
      <c r="F1290" s="488" t="str">
        <f t="shared" si="80"/>
        <v/>
      </c>
      <c r="G1290" s="488" t="str">
        <f t="shared" si="81"/>
        <v/>
      </c>
      <c r="H1290" s="765" t="str">
        <f t="shared" si="82"/>
        <v>否</v>
      </c>
      <c r="I1290" s="768" t="str">
        <f t="shared" si="83"/>
        <v>项</v>
      </c>
    </row>
    <row r="1291" ht="34.9" hidden="1" customHeight="1" spans="1:9">
      <c r="A1291" s="766">
        <v>2220503</v>
      </c>
      <c r="B1291" s="252" t="s">
        <v>1116</v>
      </c>
      <c r="C1291" s="735"/>
      <c r="D1291" s="735">
        <v>0</v>
      </c>
      <c r="E1291" s="509">
        <v>0</v>
      </c>
      <c r="F1291" s="488" t="str">
        <f t="shared" si="80"/>
        <v/>
      </c>
      <c r="G1291" s="488" t="str">
        <f t="shared" si="81"/>
        <v/>
      </c>
      <c r="H1291" s="765" t="str">
        <f t="shared" si="82"/>
        <v>否</v>
      </c>
      <c r="I1291" s="768" t="str">
        <f t="shared" si="83"/>
        <v>项</v>
      </c>
    </row>
    <row r="1292" ht="34.9" hidden="1" customHeight="1" spans="1:9">
      <c r="A1292" s="766">
        <v>2220504</v>
      </c>
      <c r="B1292" s="252" t="s">
        <v>1117</v>
      </c>
      <c r="C1292" s="735"/>
      <c r="D1292" s="735">
        <v>0</v>
      </c>
      <c r="E1292" s="509">
        <v>0</v>
      </c>
      <c r="F1292" s="488" t="str">
        <f t="shared" si="80"/>
        <v/>
      </c>
      <c r="G1292" s="488" t="str">
        <f t="shared" si="81"/>
        <v/>
      </c>
      <c r="H1292" s="765" t="str">
        <f t="shared" si="82"/>
        <v>否</v>
      </c>
      <c r="I1292" s="768" t="str">
        <f t="shared" si="83"/>
        <v>项</v>
      </c>
    </row>
    <row r="1293" ht="34.9" hidden="1" customHeight="1" spans="1:9">
      <c r="A1293" s="766">
        <v>2220505</v>
      </c>
      <c r="B1293" s="252" t="s">
        <v>1118</v>
      </c>
      <c r="C1293" s="735"/>
      <c r="D1293" s="735">
        <v>0</v>
      </c>
      <c r="E1293" s="509">
        <v>0</v>
      </c>
      <c r="F1293" s="488" t="str">
        <f t="shared" si="80"/>
        <v/>
      </c>
      <c r="G1293" s="488" t="str">
        <f t="shared" si="81"/>
        <v/>
      </c>
      <c r="H1293" s="765" t="str">
        <f t="shared" si="82"/>
        <v>否</v>
      </c>
      <c r="I1293" s="768" t="str">
        <f t="shared" si="83"/>
        <v>项</v>
      </c>
    </row>
    <row r="1294" s="547" customFormat="1" ht="34.9" hidden="1" customHeight="1" spans="1:11">
      <c r="A1294" s="766">
        <v>2220506</v>
      </c>
      <c r="B1294" s="252" t="s">
        <v>1119</v>
      </c>
      <c r="C1294" s="735"/>
      <c r="D1294" s="735">
        <v>0</v>
      </c>
      <c r="E1294" s="509">
        <v>0</v>
      </c>
      <c r="F1294" s="488" t="str">
        <f t="shared" si="80"/>
        <v/>
      </c>
      <c r="G1294" s="488" t="str">
        <f t="shared" si="81"/>
        <v/>
      </c>
      <c r="H1294" s="765" t="str">
        <f t="shared" si="82"/>
        <v>否</v>
      </c>
      <c r="I1294" s="768" t="str">
        <f t="shared" si="83"/>
        <v>项</v>
      </c>
      <c r="J1294" s="558"/>
      <c r="K1294" s="558"/>
    </row>
    <row r="1295" ht="34.9" hidden="1" customHeight="1" spans="1:9">
      <c r="A1295" s="766">
        <v>2220507</v>
      </c>
      <c r="B1295" s="252" t="s">
        <v>1120</v>
      </c>
      <c r="C1295" s="735"/>
      <c r="D1295" s="735">
        <v>0</v>
      </c>
      <c r="E1295" s="509">
        <v>0</v>
      </c>
      <c r="F1295" s="488" t="str">
        <f t="shared" si="80"/>
        <v/>
      </c>
      <c r="G1295" s="488" t="str">
        <f t="shared" si="81"/>
        <v/>
      </c>
      <c r="H1295" s="765" t="str">
        <f t="shared" si="82"/>
        <v>否</v>
      </c>
      <c r="I1295" s="768" t="str">
        <f t="shared" si="83"/>
        <v>项</v>
      </c>
    </row>
    <row r="1296" ht="34.9" hidden="1" customHeight="1" spans="1:9">
      <c r="A1296" s="766">
        <v>2220508</v>
      </c>
      <c r="B1296" s="252" t="s">
        <v>1121</v>
      </c>
      <c r="C1296" s="735"/>
      <c r="D1296" s="735">
        <v>0</v>
      </c>
      <c r="E1296" s="509">
        <v>0</v>
      </c>
      <c r="F1296" s="488" t="str">
        <f t="shared" si="80"/>
        <v/>
      </c>
      <c r="G1296" s="488" t="str">
        <f t="shared" si="81"/>
        <v/>
      </c>
      <c r="H1296" s="765" t="str">
        <f t="shared" si="82"/>
        <v>否</v>
      </c>
      <c r="I1296" s="768" t="str">
        <f t="shared" si="83"/>
        <v>项</v>
      </c>
    </row>
    <row r="1297" s="547" customFormat="1" ht="34.9" hidden="1" customHeight="1" spans="1:11">
      <c r="A1297" s="766">
        <v>2220509</v>
      </c>
      <c r="B1297" s="252" t="s">
        <v>1122</v>
      </c>
      <c r="C1297" s="735"/>
      <c r="D1297" s="735">
        <v>0</v>
      </c>
      <c r="E1297" s="509">
        <v>0</v>
      </c>
      <c r="F1297" s="488" t="str">
        <f t="shared" si="80"/>
        <v/>
      </c>
      <c r="G1297" s="488" t="str">
        <f t="shared" si="81"/>
        <v/>
      </c>
      <c r="H1297" s="765" t="str">
        <f t="shared" si="82"/>
        <v>否</v>
      </c>
      <c r="I1297" s="768" t="str">
        <f t="shared" si="83"/>
        <v>项</v>
      </c>
      <c r="J1297" s="558"/>
      <c r="K1297" s="558"/>
    </row>
    <row r="1298" s="547" customFormat="1" ht="34.9" hidden="1" customHeight="1" spans="1:11">
      <c r="A1298" s="766">
        <v>2220510</v>
      </c>
      <c r="B1298" s="252" t="s">
        <v>1123</v>
      </c>
      <c r="C1298" s="735"/>
      <c r="D1298" s="735">
        <v>0</v>
      </c>
      <c r="E1298" s="509">
        <v>0</v>
      </c>
      <c r="F1298" s="488" t="str">
        <f t="shared" si="80"/>
        <v/>
      </c>
      <c r="G1298" s="488" t="str">
        <f t="shared" si="81"/>
        <v/>
      </c>
      <c r="H1298" s="765" t="str">
        <f t="shared" si="82"/>
        <v>否</v>
      </c>
      <c r="I1298" s="768" t="str">
        <f t="shared" si="83"/>
        <v>项</v>
      </c>
      <c r="J1298" s="558"/>
      <c r="K1298" s="558"/>
    </row>
    <row r="1299" s="547" customFormat="1" ht="34.9" customHeight="1" spans="1:11">
      <c r="A1299" s="766">
        <v>2220511</v>
      </c>
      <c r="B1299" s="252" t="s">
        <v>1124</v>
      </c>
      <c r="C1299" s="735">
        <v>5</v>
      </c>
      <c r="D1299" s="735">
        <v>0</v>
      </c>
      <c r="E1299" s="509">
        <v>0</v>
      </c>
      <c r="F1299" s="488">
        <f t="shared" si="80"/>
        <v>-1</v>
      </c>
      <c r="G1299" s="488" t="str">
        <f t="shared" si="81"/>
        <v/>
      </c>
      <c r="H1299" s="765" t="str">
        <f t="shared" si="82"/>
        <v>是</v>
      </c>
      <c r="I1299" s="768" t="str">
        <f t="shared" si="83"/>
        <v>项</v>
      </c>
      <c r="J1299" s="558"/>
      <c r="K1299" s="558"/>
    </row>
    <row r="1300" ht="34.9" customHeight="1" spans="1:9">
      <c r="A1300" s="766">
        <v>2220599</v>
      </c>
      <c r="B1300" s="252" t="s">
        <v>1125</v>
      </c>
      <c r="C1300" s="735">
        <v>7</v>
      </c>
      <c r="D1300" s="735">
        <v>0</v>
      </c>
      <c r="E1300" s="509">
        <v>0</v>
      </c>
      <c r="F1300" s="488">
        <f t="shared" si="80"/>
        <v>-1</v>
      </c>
      <c r="G1300" s="488" t="str">
        <f t="shared" si="81"/>
        <v/>
      </c>
      <c r="H1300" s="765" t="str">
        <f t="shared" si="82"/>
        <v>是</v>
      </c>
      <c r="I1300" s="768" t="str">
        <f t="shared" si="83"/>
        <v>项</v>
      </c>
    </row>
    <row r="1301" ht="34.9" customHeight="1" spans="1:9">
      <c r="A1301" s="764">
        <v>224</v>
      </c>
      <c r="B1301" s="248" t="s">
        <v>122</v>
      </c>
      <c r="C1301" s="361">
        <f>SUM(C1302,C1314,C1320,C1326,C1334,C1347,C1351,C1357)</f>
        <v>2916</v>
      </c>
      <c r="D1301" s="361">
        <f>SUM(D1302,D1314,D1320,D1326,D1334,D1347,D1351,D1357)</f>
        <v>3061</v>
      </c>
      <c r="E1301" s="361">
        <f>SUM(E1302,E1314,E1320,E1326,E1334,E1347,E1351,E1357)</f>
        <v>2452</v>
      </c>
      <c r="F1301" s="486">
        <f t="shared" si="80"/>
        <v>-0.159122085048011</v>
      </c>
      <c r="G1301" s="486">
        <f t="shared" si="81"/>
        <v>0.801045409996733</v>
      </c>
      <c r="H1301" s="765" t="str">
        <f t="shared" si="82"/>
        <v>是</v>
      </c>
      <c r="I1301" s="768" t="str">
        <f t="shared" si="83"/>
        <v>类</v>
      </c>
    </row>
    <row r="1302" ht="34.9" customHeight="1" spans="1:9">
      <c r="A1302" s="766">
        <v>22401</v>
      </c>
      <c r="B1302" s="252" t="s">
        <v>1126</v>
      </c>
      <c r="C1302" s="730">
        <f>SUM(C1303:C1313)</f>
        <v>1056</v>
      </c>
      <c r="D1302" s="730">
        <f>SUM(D1303:D1313)</f>
        <v>811</v>
      </c>
      <c r="E1302" s="730">
        <f>SUM(E1303:E1313)</f>
        <v>805</v>
      </c>
      <c r="F1302" s="488">
        <f t="shared" si="80"/>
        <v>-0.237689393939394</v>
      </c>
      <c r="G1302" s="488">
        <f t="shared" si="81"/>
        <v>0.992601726263872</v>
      </c>
      <c r="H1302" s="765" t="str">
        <f t="shared" si="82"/>
        <v>是</v>
      </c>
      <c r="I1302" s="768" t="str">
        <f t="shared" si="83"/>
        <v>款</v>
      </c>
    </row>
    <row r="1303" ht="34.9" customHeight="1" spans="1:9">
      <c r="A1303" s="766">
        <v>2240101</v>
      </c>
      <c r="B1303" s="252" t="s">
        <v>145</v>
      </c>
      <c r="C1303" s="735">
        <v>567</v>
      </c>
      <c r="D1303" s="735">
        <v>349</v>
      </c>
      <c r="E1303" s="509">
        <v>420</v>
      </c>
      <c r="F1303" s="488">
        <f t="shared" si="80"/>
        <v>-0.259259259259259</v>
      </c>
      <c r="G1303" s="488">
        <f t="shared" si="81"/>
        <v>1.20343839541547</v>
      </c>
      <c r="H1303" s="765" t="str">
        <f t="shared" si="82"/>
        <v>是</v>
      </c>
      <c r="I1303" s="768" t="str">
        <f t="shared" si="83"/>
        <v>项</v>
      </c>
    </row>
    <row r="1304" ht="34.9" hidden="1" customHeight="1" spans="1:9">
      <c r="A1304" s="766">
        <v>2240102</v>
      </c>
      <c r="B1304" s="252" t="s">
        <v>146</v>
      </c>
      <c r="C1304" s="735"/>
      <c r="D1304" s="735">
        <v>0</v>
      </c>
      <c r="E1304" s="509">
        <v>0</v>
      </c>
      <c r="F1304" s="488" t="str">
        <f t="shared" si="80"/>
        <v/>
      </c>
      <c r="G1304" s="488" t="str">
        <f t="shared" si="81"/>
        <v/>
      </c>
      <c r="H1304" s="765" t="str">
        <f t="shared" si="82"/>
        <v>否</v>
      </c>
      <c r="I1304" s="768" t="str">
        <f t="shared" si="83"/>
        <v>项</v>
      </c>
    </row>
    <row r="1305" ht="34.9" customHeight="1" spans="1:9">
      <c r="A1305" s="766">
        <v>2240103</v>
      </c>
      <c r="B1305" s="252" t="s">
        <v>147</v>
      </c>
      <c r="C1305" s="735">
        <v>271</v>
      </c>
      <c r="D1305" s="735">
        <v>242</v>
      </c>
      <c r="E1305" s="509">
        <v>214</v>
      </c>
      <c r="F1305" s="488">
        <f t="shared" si="80"/>
        <v>-0.210332103321033</v>
      </c>
      <c r="G1305" s="488">
        <f t="shared" si="81"/>
        <v>0.884297520661157</v>
      </c>
      <c r="H1305" s="765" t="str">
        <f t="shared" si="82"/>
        <v>是</v>
      </c>
      <c r="I1305" s="768" t="str">
        <f t="shared" si="83"/>
        <v>项</v>
      </c>
    </row>
    <row r="1306" ht="34.9" customHeight="1" spans="1:9">
      <c r="A1306" s="766">
        <v>2240104</v>
      </c>
      <c r="B1306" s="252" t="s">
        <v>1127</v>
      </c>
      <c r="C1306" s="735">
        <v>0</v>
      </c>
      <c r="D1306" s="735">
        <v>52</v>
      </c>
      <c r="E1306" s="509">
        <v>52</v>
      </c>
      <c r="F1306" s="488" t="str">
        <f t="shared" si="80"/>
        <v/>
      </c>
      <c r="G1306" s="488">
        <f t="shared" si="81"/>
        <v>1</v>
      </c>
      <c r="H1306" s="765" t="str">
        <f t="shared" si="82"/>
        <v>是</v>
      </c>
      <c r="I1306" s="768" t="str">
        <f t="shared" si="83"/>
        <v>项</v>
      </c>
    </row>
    <row r="1307" ht="34.9" hidden="1" customHeight="1" spans="1:9">
      <c r="A1307" s="766">
        <v>2240105</v>
      </c>
      <c r="B1307" s="252" t="s">
        <v>1128</v>
      </c>
      <c r="C1307" s="735"/>
      <c r="D1307" s="735">
        <v>0</v>
      </c>
      <c r="E1307" s="509">
        <v>0</v>
      </c>
      <c r="F1307" s="488" t="str">
        <f t="shared" si="80"/>
        <v/>
      </c>
      <c r="G1307" s="488" t="str">
        <f t="shared" si="81"/>
        <v/>
      </c>
      <c r="H1307" s="765" t="str">
        <f t="shared" si="82"/>
        <v>否</v>
      </c>
      <c r="I1307" s="768" t="str">
        <f t="shared" si="83"/>
        <v>项</v>
      </c>
    </row>
    <row r="1308" ht="34.9" customHeight="1" spans="1:9">
      <c r="A1308" s="766">
        <v>2240106</v>
      </c>
      <c r="B1308" s="252" t="s">
        <v>1129</v>
      </c>
      <c r="C1308" s="735">
        <v>204</v>
      </c>
      <c r="D1308" s="735">
        <v>138</v>
      </c>
      <c r="E1308" s="509">
        <v>87</v>
      </c>
      <c r="F1308" s="488">
        <f t="shared" si="80"/>
        <v>-0.573529411764706</v>
      </c>
      <c r="G1308" s="488">
        <f t="shared" si="81"/>
        <v>0.630434782608696</v>
      </c>
      <c r="H1308" s="765" t="str">
        <f t="shared" si="82"/>
        <v>是</v>
      </c>
      <c r="I1308" s="768" t="str">
        <f t="shared" si="83"/>
        <v>项</v>
      </c>
    </row>
    <row r="1309" s="547" customFormat="1" ht="34.9" hidden="1" customHeight="1" spans="1:11">
      <c r="A1309" s="766">
        <v>2240107</v>
      </c>
      <c r="B1309" s="252" t="s">
        <v>1130</v>
      </c>
      <c r="C1309" s="735"/>
      <c r="D1309" s="735"/>
      <c r="E1309" s="509"/>
      <c r="F1309" s="488" t="str">
        <f t="shared" si="80"/>
        <v/>
      </c>
      <c r="G1309" s="488" t="str">
        <f t="shared" si="81"/>
        <v/>
      </c>
      <c r="H1309" s="765" t="str">
        <f t="shared" si="82"/>
        <v>否</v>
      </c>
      <c r="I1309" s="768" t="str">
        <f t="shared" si="83"/>
        <v>项</v>
      </c>
      <c r="J1309" s="558"/>
      <c r="K1309" s="558"/>
    </row>
    <row r="1310" ht="34.9" customHeight="1" spans="1:9">
      <c r="A1310" s="766">
        <v>2240108</v>
      </c>
      <c r="B1310" s="252" t="s">
        <v>1131</v>
      </c>
      <c r="C1310" s="735"/>
      <c r="D1310" s="735">
        <v>30</v>
      </c>
      <c r="E1310" s="509">
        <v>30</v>
      </c>
      <c r="F1310" s="488" t="str">
        <f t="shared" si="80"/>
        <v/>
      </c>
      <c r="G1310" s="488">
        <f t="shared" si="81"/>
        <v>1</v>
      </c>
      <c r="H1310" s="765" t="str">
        <f t="shared" si="82"/>
        <v>是</v>
      </c>
      <c r="I1310" s="768" t="str">
        <f t="shared" si="83"/>
        <v>项</v>
      </c>
    </row>
    <row r="1311" ht="34.9" customHeight="1" spans="1:9">
      <c r="A1311" s="766">
        <v>2240109</v>
      </c>
      <c r="B1311" s="252" t="s">
        <v>1132</v>
      </c>
      <c r="C1311" s="735">
        <v>14</v>
      </c>
      <c r="D1311" s="735">
        <v>0</v>
      </c>
      <c r="E1311" s="509">
        <v>2</v>
      </c>
      <c r="F1311" s="488">
        <f t="shared" si="80"/>
        <v>-0.857142857142857</v>
      </c>
      <c r="G1311" s="488" t="str">
        <f t="shared" si="81"/>
        <v/>
      </c>
      <c r="H1311" s="765" t="str">
        <f t="shared" si="82"/>
        <v>是</v>
      </c>
      <c r="I1311" s="768" t="str">
        <f t="shared" si="83"/>
        <v>项</v>
      </c>
    </row>
    <row r="1312" ht="34.9" hidden="1" customHeight="1" spans="1:9">
      <c r="A1312" s="766">
        <v>2240150</v>
      </c>
      <c r="B1312" s="252" t="s">
        <v>154</v>
      </c>
      <c r="C1312" s="735"/>
      <c r="D1312" s="735">
        <v>0</v>
      </c>
      <c r="E1312" s="509">
        <v>0</v>
      </c>
      <c r="F1312" s="488" t="str">
        <f t="shared" si="80"/>
        <v/>
      </c>
      <c r="G1312" s="488" t="str">
        <f t="shared" si="81"/>
        <v/>
      </c>
      <c r="H1312" s="765" t="str">
        <f t="shared" si="82"/>
        <v>否</v>
      </c>
      <c r="I1312" s="768" t="str">
        <f t="shared" si="83"/>
        <v>项</v>
      </c>
    </row>
    <row r="1313" ht="34.9" hidden="1" customHeight="1" spans="1:9">
      <c r="A1313" s="766">
        <v>2240199</v>
      </c>
      <c r="B1313" s="252" t="s">
        <v>1133</v>
      </c>
      <c r="C1313" s="735"/>
      <c r="D1313" s="735">
        <v>0</v>
      </c>
      <c r="E1313" s="509">
        <v>0</v>
      </c>
      <c r="F1313" s="488" t="str">
        <f t="shared" si="80"/>
        <v/>
      </c>
      <c r="G1313" s="488" t="str">
        <f t="shared" si="81"/>
        <v/>
      </c>
      <c r="H1313" s="765" t="str">
        <f t="shared" si="82"/>
        <v>否</v>
      </c>
      <c r="I1313" s="768" t="str">
        <f t="shared" si="83"/>
        <v>项</v>
      </c>
    </row>
    <row r="1314" ht="34.9" customHeight="1" spans="1:9">
      <c r="A1314" s="766">
        <v>22402</v>
      </c>
      <c r="B1314" s="252" t="s">
        <v>1134</v>
      </c>
      <c r="C1314" s="730">
        <f>SUM(C1315:C1319)</f>
        <v>984</v>
      </c>
      <c r="D1314" s="730">
        <f>SUM(D1315:D1319)</f>
        <v>733</v>
      </c>
      <c r="E1314" s="730">
        <f>SUM(E1315:E1319)</f>
        <v>733</v>
      </c>
      <c r="F1314" s="488">
        <f t="shared" si="80"/>
        <v>-0.255081300813008</v>
      </c>
      <c r="G1314" s="488">
        <f t="shared" si="81"/>
        <v>1</v>
      </c>
      <c r="H1314" s="765" t="str">
        <f t="shared" si="82"/>
        <v>是</v>
      </c>
      <c r="I1314" s="768" t="str">
        <f t="shared" si="83"/>
        <v>款</v>
      </c>
    </row>
    <row r="1315" ht="34.9" customHeight="1" spans="1:9">
      <c r="A1315" s="766">
        <v>2240201</v>
      </c>
      <c r="B1315" s="252" t="s">
        <v>145</v>
      </c>
      <c r="C1315" s="735">
        <v>815</v>
      </c>
      <c r="D1315" s="735">
        <v>664</v>
      </c>
      <c r="E1315" s="509">
        <v>664</v>
      </c>
      <c r="F1315" s="488">
        <f t="shared" si="80"/>
        <v>-0.185276073619632</v>
      </c>
      <c r="G1315" s="488">
        <f t="shared" si="81"/>
        <v>1</v>
      </c>
      <c r="H1315" s="765" t="str">
        <f t="shared" si="82"/>
        <v>是</v>
      </c>
      <c r="I1315" s="768" t="str">
        <f t="shared" si="83"/>
        <v>项</v>
      </c>
    </row>
    <row r="1316" ht="34.9" hidden="1" customHeight="1" spans="1:9">
      <c r="A1316" s="766">
        <v>2240202</v>
      </c>
      <c r="B1316" s="252" t="s">
        <v>146</v>
      </c>
      <c r="C1316" s="735"/>
      <c r="D1316" s="735">
        <v>0</v>
      </c>
      <c r="E1316" s="509">
        <v>0</v>
      </c>
      <c r="F1316" s="488" t="str">
        <f t="shared" si="80"/>
        <v/>
      </c>
      <c r="G1316" s="488" t="str">
        <f t="shared" si="81"/>
        <v/>
      </c>
      <c r="H1316" s="765" t="str">
        <f t="shared" si="82"/>
        <v>否</v>
      </c>
      <c r="I1316" s="768" t="str">
        <f t="shared" si="83"/>
        <v>项</v>
      </c>
    </row>
    <row r="1317" ht="34.9" hidden="1" customHeight="1" spans="1:9">
      <c r="A1317" s="766">
        <v>2240203</v>
      </c>
      <c r="B1317" s="252" t="s">
        <v>147</v>
      </c>
      <c r="C1317" s="735"/>
      <c r="D1317" s="735">
        <v>0</v>
      </c>
      <c r="E1317" s="509">
        <v>0</v>
      </c>
      <c r="F1317" s="488" t="str">
        <f t="shared" si="80"/>
        <v/>
      </c>
      <c r="G1317" s="488" t="str">
        <f t="shared" si="81"/>
        <v/>
      </c>
      <c r="H1317" s="765" t="str">
        <f t="shared" si="82"/>
        <v>否</v>
      </c>
      <c r="I1317" s="768" t="str">
        <f t="shared" si="83"/>
        <v>项</v>
      </c>
    </row>
    <row r="1318" ht="34.9" customHeight="1" spans="1:9">
      <c r="A1318" s="766">
        <v>2240204</v>
      </c>
      <c r="B1318" s="252" t="s">
        <v>1135</v>
      </c>
      <c r="C1318" s="735">
        <v>169</v>
      </c>
      <c r="D1318" s="735">
        <v>69</v>
      </c>
      <c r="E1318" s="509">
        <v>69</v>
      </c>
      <c r="F1318" s="488">
        <f t="shared" si="80"/>
        <v>-0.591715976331361</v>
      </c>
      <c r="G1318" s="488">
        <f t="shared" si="81"/>
        <v>1</v>
      </c>
      <c r="H1318" s="765" t="str">
        <f t="shared" si="82"/>
        <v>是</v>
      </c>
      <c r="I1318" s="768" t="str">
        <f t="shared" si="83"/>
        <v>项</v>
      </c>
    </row>
    <row r="1319" ht="34.9" hidden="1" customHeight="1" spans="1:9">
      <c r="A1319" s="766">
        <v>2240299</v>
      </c>
      <c r="B1319" s="252" t="s">
        <v>1136</v>
      </c>
      <c r="C1319" s="735"/>
      <c r="D1319" s="735">
        <v>0</v>
      </c>
      <c r="E1319" s="509">
        <v>0</v>
      </c>
      <c r="F1319" s="488" t="str">
        <f t="shared" si="80"/>
        <v/>
      </c>
      <c r="G1319" s="488" t="str">
        <f t="shared" si="81"/>
        <v/>
      </c>
      <c r="H1319" s="765" t="str">
        <f t="shared" si="82"/>
        <v>否</v>
      </c>
      <c r="I1319" s="768" t="str">
        <f t="shared" si="83"/>
        <v>项</v>
      </c>
    </row>
    <row r="1320" ht="34.9" hidden="1" customHeight="1" spans="1:9">
      <c r="A1320" s="766">
        <v>22403</v>
      </c>
      <c r="B1320" s="252" t="s">
        <v>1137</v>
      </c>
      <c r="C1320" s="730">
        <f>SUM(C1321:C1325)</f>
        <v>0</v>
      </c>
      <c r="D1320" s="730">
        <f>SUM(D1321:D1325)</f>
        <v>0</v>
      </c>
      <c r="E1320" s="730">
        <f>SUM(E1321:E1325)</f>
        <v>0</v>
      </c>
      <c r="F1320" s="488" t="str">
        <f t="shared" si="80"/>
        <v/>
      </c>
      <c r="G1320" s="488" t="str">
        <f t="shared" si="81"/>
        <v/>
      </c>
      <c r="H1320" s="765" t="str">
        <f t="shared" si="82"/>
        <v>否</v>
      </c>
      <c r="I1320" s="768" t="str">
        <f t="shared" si="83"/>
        <v>款</v>
      </c>
    </row>
    <row r="1321" ht="34.9" hidden="1" customHeight="1" spans="1:9">
      <c r="A1321" s="766">
        <v>2240301</v>
      </c>
      <c r="B1321" s="252" t="s">
        <v>145</v>
      </c>
      <c r="C1321" s="735"/>
      <c r="D1321" s="735"/>
      <c r="E1321" s="509"/>
      <c r="F1321" s="488" t="str">
        <f t="shared" si="80"/>
        <v/>
      </c>
      <c r="G1321" s="488" t="str">
        <f t="shared" si="81"/>
        <v/>
      </c>
      <c r="H1321" s="765" t="str">
        <f t="shared" si="82"/>
        <v>否</v>
      </c>
      <c r="I1321" s="768" t="str">
        <f t="shared" si="83"/>
        <v>项</v>
      </c>
    </row>
    <row r="1322" ht="34.9" hidden="1" customHeight="1" spans="1:9">
      <c r="A1322" s="766">
        <v>2240302</v>
      </c>
      <c r="B1322" s="252" t="s">
        <v>146</v>
      </c>
      <c r="C1322" s="735"/>
      <c r="D1322" s="735"/>
      <c r="E1322" s="509"/>
      <c r="F1322" s="488" t="str">
        <f t="shared" si="80"/>
        <v/>
      </c>
      <c r="G1322" s="488" t="str">
        <f t="shared" si="81"/>
        <v/>
      </c>
      <c r="H1322" s="765" t="str">
        <f t="shared" si="82"/>
        <v>否</v>
      </c>
      <c r="I1322" s="768" t="str">
        <f t="shared" si="83"/>
        <v>项</v>
      </c>
    </row>
    <row r="1323" ht="34.9" hidden="1" customHeight="1" spans="1:9">
      <c r="A1323" s="766">
        <v>2240303</v>
      </c>
      <c r="B1323" s="252" t="s">
        <v>147</v>
      </c>
      <c r="C1323" s="735"/>
      <c r="D1323" s="735"/>
      <c r="E1323" s="509"/>
      <c r="F1323" s="488" t="str">
        <f t="shared" si="80"/>
        <v/>
      </c>
      <c r="G1323" s="488" t="str">
        <f t="shared" si="81"/>
        <v/>
      </c>
      <c r="H1323" s="765" t="str">
        <f t="shared" si="82"/>
        <v>否</v>
      </c>
      <c r="I1323" s="768" t="str">
        <f t="shared" si="83"/>
        <v>项</v>
      </c>
    </row>
    <row r="1324" ht="34.9" hidden="1" customHeight="1" spans="1:9">
      <c r="A1324" s="766">
        <v>2240304</v>
      </c>
      <c r="B1324" s="252" t="s">
        <v>1138</v>
      </c>
      <c r="C1324" s="735">
        <v>0</v>
      </c>
      <c r="D1324" s="735"/>
      <c r="E1324" s="509"/>
      <c r="F1324" s="488" t="str">
        <f t="shared" si="80"/>
        <v/>
      </c>
      <c r="G1324" s="488" t="str">
        <f t="shared" si="81"/>
        <v/>
      </c>
      <c r="H1324" s="765" t="str">
        <f t="shared" si="82"/>
        <v>否</v>
      </c>
      <c r="I1324" s="768" t="str">
        <f t="shared" si="83"/>
        <v>项</v>
      </c>
    </row>
    <row r="1325" ht="34.9" hidden="1" customHeight="1" spans="1:9">
      <c r="A1325" s="766">
        <v>2240399</v>
      </c>
      <c r="B1325" s="252" t="s">
        <v>1139</v>
      </c>
      <c r="C1325" s="735"/>
      <c r="D1325" s="735"/>
      <c r="E1325" s="509"/>
      <c r="F1325" s="488" t="str">
        <f t="shared" si="80"/>
        <v/>
      </c>
      <c r="G1325" s="488" t="str">
        <f t="shared" si="81"/>
        <v/>
      </c>
      <c r="H1325" s="765" t="str">
        <f t="shared" si="82"/>
        <v>否</v>
      </c>
      <c r="I1325" s="768" t="str">
        <f t="shared" si="83"/>
        <v>项</v>
      </c>
    </row>
    <row r="1326" ht="34.9" hidden="1" customHeight="1" spans="1:9">
      <c r="A1326" s="766">
        <v>22404</v>
      </c>
      <c r="B1326" s="252" t="s">
        <v>1140</v>
      </c>
      <c r="C1326" s="730">
        <f>SUM(C1327:C1333)</f>
        <v>0</v>
      </c>
      <c r="D1326" s="730">
        <f>SUM(D1327:D1333)</f>
        <v>0</v>
      </c>
      <c r="E1326" s="730">
        <f>SUM(E1327:E1333)</f>
        <v>0</v>
      </c>
      <c r="F1326" s="488" t="str">
        <f t="shared" si="80"/>
        <v/>
      </c>
      <c r="G1326" s="488" t="str">
        <f t="shared" si="81"/>
        <v/>
      </c>
      <c r="H1326" s="765" t="str">
        <f t="shared" si="82"/>
        <v>否</v>
      </c>
      <c r="I1326" s="768" t="str">
        <f t="shared" si="83"/>
        <v>款</v>
      </c>
    </row>
    <row r="1327" ht="34.9" hidden="1" customHeight="1" spans="1:9">
      <c r="A1327" s="766">
        <v>2240401</v>
      </c>
      <c r="B1327" s="252" t="s">
        <v>145</v>
      </c>
      <c r="C1327" s="735"/>
      <c r="D1327" s="735">
        <v>0</v>
      </c>
      <c r="E1327" s="509">
        <v>0</v>
      </c>
      <c r="F1327" s="488" t="str">
        <f t="shared" si="80"/>
        <v/>
      </c>
      <c r="G1327" s="488" t="str">
        <f t="shared" si="81"/>
        <v/>
      </c>
      <c r="H1327" s="765" t="str">
        <f t="shared" si="82"/>
        <v>否</v>
      </c>
      <c r="I1327" s="768" t="str">
        <f t="shared" si="83"/>
        <v>项</v>
      </c>
    </row>
    <row r="1328" ht="34.9" hidden="1" customHeight="1" spans="1:9">
      <c r="A1328" s="766">
        <v>2240402</v>
      </c>
      <c r="B1328" s="252" t="s">
        <v>146</v>
      </c>
      <c r="C1328" s="735"/>
      <c r="D1328" s="735">
        <v>0</v>
      </c>
      <c r="E1328" s="509">
        <v>0</v>
      </c>
      <c r="F1328" s="488" t="str">
        <f t="shared" si="80"/>
        <v/>
      </c>
      <c r="G1328" s="488" t="str">
        <f t="shared" si="81"/>
        <v/>
      </c>
      <c r="H1328" s="765" t="str">
        <f t="shared" si="82"/>
        <v>否</v>
      </c>
      <c r="I1328" s="768" t="str">
        <f t="shared" si="83"/>
        <v>项</v>
      </c>
    </row>
    <row r="1329" ht="34.9" hidden="1" customHeight="1" spans="1:9">
      <c r="A1329" s="766">
        <v>2240403</v>
      </c>
      <c r="B1329" s="252" t="s">
        <v>147</v>
      </c>
      <c r="C1329" s="735"/>
      <c r="D1329" s="735">
        <v>0</v>
      </c>
      <c r="E1329" s="509">
        <v>0</v>
      </c>
      <c r="F1329" s="488" t="str">
        <f t="shared" si="80"/>
        <v/>
      </c>
      <c r="G1329" s="488" t="str">
        <f t="shared" si="81"/>
        <v/>
      </c>
      <c r="H1329" s="765" t="str">
        <f t="shared" si="82"/>
        <v>否</v>
      </c>
      <c r="I1329" s="768" t="str">
        <f t="shared" si="83"/>
        <v>项</v>
      </c>
    </row>
    <row r="1330" ht="34.9" hidden="1" customHeight="1" spans="1:9">
      <c r="A1330" s="766">
        <v>2240404</v>
      </c>
      <c r="B1330" s="252" t="s">
        <v>1141</v>
      </c>
      <c r="C1330" s="735"/>
      <c r="D1330" s="735">
        <v>0</v>
      </c>
      <c r="E1330" s="509">
        <v>0</v>
      </c>
      <c r="F1330" s="488" t="str">
        <f t="shared" si="80"/>
        <v/>
      </c>
      <c r="G1330" s="488" t="str">
        <f t="shared" si="81"/>
        <v/>
      </c>
      <c r="H1330" s="765" t="str">
        <f t="shared" si="82"/>
        <v>否</v>
      </c>
      <c r="I1330" s="768" t="str">
        <f t="shared" si="83"/>
        <v>项</v>
      </c>
    </row>
    <row r="1331" ht="34.9" hidden="1" customHeight="1" spans="1:9">
      <c r="A1331" s="766">
        <v>2240405</v>
      </c>
      <c r="B1331" s="252" t="s">
        <v>1142</v>
      </c>
      <c r="C1331" s="735"/>
      <c r="D1331" s="735">
        <v>0</v>
      </c>
      <c r="E1331" s="509">
        <v>0</v>
      </c>
      <c r="F1331" s="488" t="str">
        <f t="shared" si="80"/>
        <v/>
      </c>
      <c r="G1331" s="488" t="str">
        <f t="shared" si="81"/>
        <v/>
      </c>
      <c r="H1331" s="765" t="str">
        <f t="shared" si="82"/>
        <v>否</v>
      </c>
      <c r="I1331" s="768" t="str">
        <f t="shared" si="83"/>
        <v>项</v>
      </c>
    </row>
    <row r="1332" ht="34.9" hidden="1" customHeight="1" spans="1:9">
      <c r="A1332" s="766">
        <v>2240450</v>
      </c>
      <c r="B1332" s="252" t="s">
        <v>154</v>
      </c>
      <c r="C1332" s="735"/>
      <c r="D1332" s="735">
        <v>0</v>
      </c>
      <c r="E1332" s="509">
        <v>0</v>
      </c>
      <c r="F1332" s="488" t="str">
        <f t="shared" si="80"/>
        <v/>
      </c>
      <c r="G1332" s="488" t="str">
        <f t="shared" si="81"/>
        <v/>
      </c>
      <c r="H1332" s="765" t="str">
        <f t="shared" si="82"/>
        <v>否</v>
      </c>
      <c r="I1332" s="768" t="str">
        <f t="shared" si="83"/>
        <v>项</v>
      </c>
    </row>
    <row r="1333" ht="34.9" hidden="1" customHeight="1" spans="1:9">
      <c r="A1333" s="766">
        <v>2240499</v>
      </c>
      <c r="B1333" s="252" t="s">
        <v>1143</v>
      </c>
      <c r="C1333" s="735"/>
      <c r="D1333" s="735">
        <v>0</v>
      </c>
      <c r="E1333" s="509">
        <v>0</v>
      </c>
      <c r="F1333" s="488" t="str">
        <f t="shared" si="80"/>
        <v/>
      </c>
      <c r="G1333" s="488" t="str">
        <f t="shared" si="81"/>
        <v/>
      </c>
      <c r="H1333" s="765" t="str">
        <f t="shared" si="82"/>
        <v>否</v>
      </c>
      <c r="I1333" s="768" t="str">
        <f t="shared" si="83"/>
        <v>项</v>
      </c>
    </row>
    <row r="1334" ht="34.9" customHeight="1" spans="1:9">
      <c r="A1334" s="766">
        <v>22405</v>
      </c>
      <c r="B1334" s="252" t="s">
        <v>1144</v>
      </c>
      <c r="C1334" s="730">
        <f>SUM(C1335:C1346)</f>
        <v>184</v>
      </c>
      <c r="D1334" s="730">
        <f>SUM(D1335:D1346)</f>
        <v>152</v>
      </c>
      <c r="E1334" s="730">
        <f>SUM(E1335:E1346)</f>
        <v>184</v>
      </c>
      <c r="F1334" s="488">
        <f t="shared" si="80"/>
        <v>0</v>
      </c>
      <c r="G1334" s="488">
        <f t="shared" si="81"/>
        <v>1.21052631578947</v>
      </c>
      <c r="H1334" s="765" t="str">
        <f t="shared" si="82"/>
        <v>是</v>
      </c>
      <c r="I1334" s="768" t="str">
        <f t="shared" si="83"/>
        <v>款</v>
      </c>
    </row>
    <row r="1335" ht="34.9" customHeight="1" spans="1:9">
      <c r="A1335" s="766">
        <v>2240501</v>
      </c>
      <c r="B1335" s="252" t="s">
        <v>145</v>
      </c>
      <c r="C1335" s="735">
        <v>79</v>
      </c>
      <c r="D1335" s="735">
        <v>55</v>
      </c>
      <c r="E1335" s="509">
        <v>36</v>
      </c>
      <c r="F1335" s="488">
        <f t="shared" si="80"/>
        <v>-0.544303797468354</v>
      </c>
      <c r="G1335" s="488">
        <f t="shared" si="81"/>
        <v>0.654545454545455</v>
      </c>
      <c r="H1335" s="765" t="str">
        <f t="shared" si="82"/>
        <v>是</v>
      </c>
      <c r="I1335" s="768" t="str">
        <f t="shared" si="83"/>
        <v>项</v>
      </c>
    </row>
    <row r="1336" ht="34.9" hidden="1" customHeight="1" spans="1:9">
      <c r="A1336" s="766">
        <v>2240502</v>
      </c>
      <c r="B1336" s="252" t="s">
        <v>146</v>
      </c>
      <c r="C1336" s="735"/>
      <c r="D1336" s="735">
        <v>0</v>
      </c>
      <c r="E1336" s="509">
        <v>0</v>
      </c>
      <c r="F1336" s="488" t="str">
        <f t="shared" si="80"/>
        <v/>
      </c>
      <c r="G1336" s="488" t="str">
        <f t="shared" si="81"/>
        <v/>
      </c>
      <c r="H1336" s="765" t="str">
        <f t="shared" si="82"/>
        <v>否</v>
      </c>
      <c r="I1336" s="768" t="str">
        <f t="shared" si="83"/>
        <v>项</v>
      </c>
    </row>
    <row r="1337" ht="34.9" hidden="1" customHeight="1" spans="1:9">
      <c r="A1337" s="766">
        <v>2240503</v>
      </c>
      <c r="B1337" s="252" t="s">
        <v>147</v>
      </c>
      <c r="C1337" s="735"/>
      <c r="D1337" s="735">
        <v>0</v>
      </c>
      <c r="E1337" s="509">
        <v>0</v>
      </c>
      <c r="F1337" s="488" t="str">
        <f t="shared" si="80"/>
        <v/>
      </c>
      <c r="G1337" s="488" t="str">
        <f t="shared" si="81"/>
        <v/>
      </c>
      <c r="H1337" s="765" t="str">
        <f t="shared" si="82"/>
        <v>否</v>
      </c>
      <c r="I1337" s="768" t="str">
        <f t="shared" si="83"/>
        <v>项</v>
      </c>
    </row>
    <row r="1338" ht="34.9" customHeight="1" spans="1:9">
      <c r="A1338" s="766">
        <v>2240504</v>
      </c>
      <c r="B1338" s="252" t="s">
        <v>1145</v>
      </c>
      <c r="C1338" s="735"/>
      <c r="D1338" s="735">
        <v>0</v>
      </c>
      <c r="E1338" s="509">
        <v>22</v>
      </c>
      <c r="F1338" s="488" t="str">
        <f t="shared" si="80"/>
        <v/>
      </c>
      <c r="G1338" s="488" t="str">
        <f t="shared" si="81"/>
        <v/>
      </c>
      <c r="H1338" s="765" t="str">
        <f t="shared" si="82"/>
        <v>是</v>
      </c>
      <c r="I1338" s="768" t="str">
        <f t="shared" si="83"/>
        <v>项</v>
      </c>
    </row>
    <row r="1339" ht="34.9" customHeight="1" spans="1:9">
      <c r="A1339" s="766">
        <v>2240505</v>
      </c>
      <c r="B1339" s="252" t="s">
        <v>1146</v>
      </c>
      <c r="C1339" s="735">
        <v>0</v>
      </c>
      <c r="D1339" s="735">
        <v>2</v>
      </c>
      <c r="E1339" s="509">
        <v>2</v>
      </c>
      <c r="F1339" s="488" t="str">
        <f t="shared" si="80"/>
        <v/>
      </c>
      <c r="G1339" s="488">
        <f t="shared" si="81"/>
        <v>1</v>
      </c>
      <c r="H1339" s="765" t="str">
        <f t="shared" si="82"/>
        <v>是</v>
      </c>
      <c r="I1339" s="768" t="str">
        <f t="shared" si="83"/>
        <v>项</v>
      </c>
    </row>
    <row r="1340" ht="34.9" hidden="1" customHeight="1" spans="1:9">
      <c r="A1340" s="766">
        <v>2240506</v>
      </c>
      <c r="B1340" s="252" t="s">
        <v>1147</v>
      </c>
      <c r="C1340" s="735"/>
      <c r="D1340" s="735">
        <v>0</v>
      </c>
      <c r="E1340" s="509">
        <v>0</v>
      </c>
      <c r="F1340" s="488" t="str">
        <f t="shared" si="80"/>
        <v/>
      </c>
      <c r="G1340" s="488" t="str">
        <f t="shared" si="81"/>
        <v/>
      </c>
      <c r="H1340" s="765" t="str">
        <f t="shared" si="82"/>
        <v>否</v>
      </c>
      <c r="I1340" s="768" t="str">
        <f t="shared" si="83"/>
        <v>项</v>
      </c>
    </row>
    <row r="1341" ht="34.9" customHeight="1" spans="1:9">
      <c r="A1341" s="766">
        <v>2240507</v>
      </c>
      <c r="B1341" s="252" t="s">
        <v>1148</v>
      </c>
      <c r="C1341" s="735"/>
      <c r="D1341" s="735">
        <v>0</v>
      </c>
      <c r="E1341" s="509">
        <v>21</v>
      </c>
      <c r="F1341" s="488" t="str">
        <f t="shared" si="80"/>
        <v/>
      </c>
      <c r="G1341" s="488" t="str">
        <f t="shared" si="81"/>
        <v/>
      </c>
      <c r="H1341" s="765" t="str">
        <f t="shared" si="82"/>
        <v>是</v>
      </c>
      <c r="I1341" s="768" t="str">
        <f t="shared" si="83"/>
        <v>项</v>
      </c>
    </row>
    <row r="1342" ht="34.9" hidden="1" customHeight="1" spans="1:9">
      <c r="A1342" s="766">
        <v>2240508</v>
      </c>
      <c r="B1342" s="252" t="s">
        <v>1149</v>
      </c>
      <c r="C1342" s="735"/>
      <c r="D1342" s="735">
        <v>0</v>
      </c>
      <c r="E1342" s="509">
        <v>0</v>
      </c>
      <c r="F1342" s="488" t="str">
        <f t="shared" si="80"/>
        <v/>
      </c>
      <c r="G1342" s="488" t="str">
        <f t="shared" si="81"/>
        <v/>
      </c>
      <c r="H1342" s="765" t="str">
        <f t="shared" si="82"/>
        <v>否</v>
      </c>
      <c r="I1342" s="768" t="str">
        <f t="shared" si="83"/>
        <v>项</v>
      </c>
    </row>
    <row r="1343" ht="34.9" hidden="1" customHeight="1" spans="1:9">
      <c r="A1343" s="766">
        <v>2240509</v>
      </c>
      <c r="B1343" s="252" t="s">
        <v>1150</v>
      </c>
      <c r="C1343" s="735"/>
      <c r="D1343" s="735">
        <v>0</v>
      </c>
      <c r="E1343" s="509">
        <v>0</v>
      </c>
      <c r="F1343" s="488" t="str">
        <f t="shared" si="80"/>
        <v/>
      </c>
      <c r="G1343" s="488" t="str">
        <f t="shared" si="81"/>
        <v/>
      </c>
      <c r="H1343" s="765" t="str">
        <f t="shared" si="82"/>
        <v>否</v>
      </c>
      <c r="I1343" s="768" t="str">
        <f t="shared" si="83"/>
        <v>项</v>
      </c>
    </row>
    <row r="1344" ht="34.9" customHeight="1" spans="1:9">
      <c r="A1344" s="766">
        <v>2240510</v>
      </c>
      <c r="B1344" s="252" t="s">
        <v>1151</v>
      </c>
      <c r="C1344" s="735">
        <v>12</v>
      </c>
      <c r="D1344" s="735">
        <v>25</v>
      </c>
      <c r="E1344" s="509">
        <v>23</v>
      </c>
      <c r="F1344" s="488">
        <f t="shared" si="80"/>
        <v>0.916666666666667</v>
      </c>
      <c r="G1344" s="488">
        <f t="shared" si="81"/>
        <v>0.92</v>
      </c>
      <c r="H1344" s="765" t="str">
        <f t="shared" si="82"/>
        <v>是</v>
      </c>
      <c r="I1344" s="768" t="str">
        <f t="shared" si="83"/>
        <v>项</v>
      </c>
    </row>
    <row r="1345" ht="34.9" customHeight="1" spans="1:9">
      <c r="A1345" s="766">
        <v>2240550</v>
      </c>
      <c r="B1345" s="252" t="s">
        <v>1152</v>
      </c>
      <c r="C1345" s="735">
        <v>93</v>
      </c>
      <c r="D1345" s="735">
        <v>70</v>
      </c>
      <c r="E1345" s="509">
        <v>80</v>
      </c>
      <c r="F1345" s="488">
        <f t="shared" si="80"/>
        <v>-0.139784946236559</v>
      </c>
      <c r="G1345" s="488">
        <f t="shared" si="81"/>
        <v>1.14285714285714</v>
      </c>
      <c r="H1345" s="765" t="str">
        <f t="shared" si="82"/>
        <v>是</v>
      </c>
      <c r="I1345" s="768" t="str">
        <f t="shared" si="83"/>
        <v>项</v>
      </c>
    </row>
    <row r="1346" ht="34.9" hidden="1" customHeight="1" spans="1:9">
      <c r="A1346" s="766">
        <v>2240599</v>
      </c>
      <c r="B1346" s="252" t="s">
        <v>1153</v>
      </c>
      <c r="C1346" s="735"/>
      <c r="D1346" s="735">
        <v>0</v>
      </c>
      <c r="E1346" s="509">
        <v>0</v>
      </c>
      <c r="F1346" s="488" t="str">
        <f t="shared" si="80"/>
        <v/>
      </c>
      <c r="G1346" s="488" t="str">
        <f t="shared" si="81"/>
        <v/>
      </c>
      <c r="H1346" s="765" t="str">
        <f t="shared" si="82"/>
        <v>否</v>
      </c>
      <c r="I1346" s="768" t="str">
        <f t="shared" si="83"/>
        <v>项</v>
      </c>
    </row>
    <row r="1347" ht="34.9" customHeight="1" spans="1:9">
      <c r="A1347" s="766">
        <v>22406</v>
      </c>
      <c r="B1347" s="252" t="s">
        <v>1154</v>
      </c>
      <c r="C1347" s="730">
        <f>SUM(C1348:C1350)</f>
        <v>527</v>
      </c>
      <c r="D1347" s="730">
        <f>SUM(D1348:D1350)</f>
        <v>1365</v>
      </c>
      <c r="E1347" s="730">
        <f>SUM(E1348:E1350)</f>
        <v>342</v>
      </c>
      <c r="F1347" s="488">
        <f t="shared" si="80"/>
        <v>-0.351043643263757</v>
      </c>
      <c r="G1347" s="488">
        <f t="shared" si="81"/>
        <v>0.250549450549451</v>
      </c>
      <c r="H1347" s="765" t="str">
        <f t="shared" si="82"/>
        <v>是</v>
      </c>
      <c r="I1347" s="768" t="str">
        <f t="shared" si="83"/>
        <v>款</v>
      </c>
    </row>
    <row r="1348" ht="34.9" customHeight="1" spans="1:9">
      <c r="A1348" s="766">
        <v>2240601</v>
      </c>
      <c r="B1348" s="252" t="s">
        <v>1155</v>
      </c>
      <c r="C1348" s="735">
        <v>420</v>
      </c>
      <c r="D1348" s="735">
        <v>1342</v>
      </c>
      <c r="E1348" s="509">
        <v>302</v>
      </c>
      <c r="F1348" s="488">
        <f t="shared" si="80"/>
        <v>-0.280952380952381</v>
      </c>
      <c r="G1348" s="488">
        <f t="shared" si="81"/>
        <v>0.225037257824143</v>
      </c>
      <c r="H1348" s="765" t="str">
        <f t="shared" si="82"/>
        <v>是</v>
      </c>
      <c r="I1348" s="768" t="str">
        <f t="shared" si="83"/>
        <v>项</v>
      </c>
    </row>
    <row r="1349" ht="34.9" hidden="1" customHeight="1" spans="1:9">
      <c r="A1349" s="766">
        <v>2240602</v>
      </c>
      <c r="B1349" s="252" t="s">
        <v>1156</v>
      </c>
      <c r="C1349" s="735">
        <v>0</v>
      </c>
      <c r="D1349" s="735">
        <v>0</v>
      </c>
      <c r="E1349" s="509">
        <v>0</v>
      </c>
      <c r="F1349" s="488" t="str">
        <f t="shared" si="80"/>
        <v/>
      </c>
      <c r="G1349" s="488" t="str">
        <f t="shared" si="81"/>
        <v/>
      </c>
      <c r="H1349" s="765" t="str">
        <f t="shared" si="82"/>
        <v>否</v>
      </c>
      <c r="I1349" s="768" t="str">
        <f t="shared" si="83"/>
        <v>项</v>
      </c>
    </row>
    <row r="1350" ht="34.9" customHeight="1" spans="1:9">
      <c r="A1350" s="766">
        <v>2240699</v>
      </c>
      <c r="B1350" s="252" t="s">
        <v>1157</v>
      </c>
      <c r="C1350" s="735">
        <v>107</v>
      </c>
      <c r="D1350" s="735">
        <v>23</v>
      </c>
      <c r="E1350" s="509">
        <v>40</v>
      </c>
      <c r="F1350" s="488">
        <f t="shared" ref="F1350:F1369" si="84">IF(C1350&lt;&gt;0,E1350/C1350-1,"")</f>
        <v>-0.626168224299065</v>
      </c>
      <c r="G1350" s="488">
        <f t="shared" ref="G1350:G1369" si="85">IF(D1350&lt;&gt;0,E1350/D1350,"")</f>
        <v>1.73913043478261</v>
      </c>
      <c r="H1350" s="765" t="str">
        <f t="shared" ref="H1350:H1371" si="86">IF(LEN(A1350)=3,"是",IF(B1350&lt;&gt;"",IF(SUM(C1350:E1350)&lt;&gt;0,"是","否"),"是"))</f>
        <v>是</v>
      </c>
      <c r="I1350" s="768" t="str">
        <f t="shared" ref="I1350:I1369" si="87">IF(LEN(A1350)=3,"类",IF(LEN(A1350)=5,"款","项"))</f>
        <v>项</v>
      </c>
    </row>
    <row r="1351" ht="34.9" customHeight="1" spans="1:9">
      <c r="A1351" s="766">
        <v>22407</v>
      </c>
      <c r="B1351" s="252" t="s">
        <v>1158</v>
      </c>
      <c r="C1351" s="730">
        <f>SUM(C1352:C1356)</f>
        <v>165</v>
      </c>
      <c r="D1351" s="730">
        <f>SUM(D1352:D1356)</f>
        <v>0</v>
      </c>
      <c r="E1351" s="730">
        <f>SUM(E1352:E1356)</f>
        <v>388</v>
      </c>
      <c r="F1351" s="488">
        <f t="shared" si="84"/>
        <v>1.35151515151515</v>
      </c>
      <c r="G1351" s="488" t="str">
        <f t="shared" si="85"/>
        <v/>
      </c>
      <c r="H1351" s="765" t="str">
        <f t="shared" si="86"/>
        <v>是</v>
      </c>
      <c r="I1351" s="768" t="str">
        <f t="shared" si="87"/>
        <v>款</v>
      </c>
    </row>
    <row r="1352" ht="34.9" hidden="1" customHeight="1" spans="1:9">
      <c r="A1352" s="766">
        <v>2240701</v>
      </c>
      <c r="B1352" s="252" t="s">
        <v>1159</v>
      </c>
      <c r="C1352" s="735"/>
      <c r="D1352" s="735"/>
      <c r="E1352" s="509"/>
      <c r="F1352" s="488" t="str">
        <f t="shared" si="84"/>
        <v/>
      </c>
      <c r="G1352" s="488" t="str">
        <f t="shared" si="85"/>
        <v/>
      </c>
      <c r="H1352" s="765" t="str">
        <f t="shared" si="86"/>
        <v>否</v>
      </c>
      <c r="I1352" s="768" t="str">
        <f t="shared" si="87"/>
        <v>项</v>
      </c>
    </row>
    <row r="1353" ht="34.9" hidden="1" customHeight="1" spans="1:9">
      <c r="A1353" s="766">
        <v>2240702</v>
      </c>
      <c r="B1353" s="252" t="s">
        <v>1160</v>
      </c>
      <c r="C1353" s="735"/>
      <c r="D1353" s="735"/>
      <c r="E1353" s="509"/>
      <c r="F1353" s="488" t="str">
        <f t="shared" si="84"/>
        <v/>
      </c>
      <c r="G1353" s="488" t="str">
        <f t="shared" si="85"/>
        <v/>
      </c>
      <c r="H1353" s="765" t="str">
        <f t="shared" si="86"/>
        <v>否</v>
      </c>
      <c r="I1353" s="768" t="str">
        <f t="shared" si="87"/>
        <v>项</v>
      </c>
    </row>
    <row r="1354" ht="34.9" customHeight="1" spans="1:9">
      <c r="A1354" s="766">
        <v>2240703</v>
      </c>
      <c r="B1354" s="252" t="s">
        <v>1161</v>
      </c>
      <c r="C1354" s="735">
        <v>165</v>
      </c>
      <c r="D1354" s="735">
        <v>0</v>
      </c>
      <c r="E1354" s="509">
        <v>388</v>
      </c>
      <c r="F1354" s="488">
        <f t="shared" si="84"/>
        <v>1.35151515151515</v>
      </c>
      <c r="G1354" s="488" t="str">
        <f t="shared" si="85"/>
        <v/>
      </c>
      <c r="H1354" s="765" t="str">
        <f t="shared" si="86"/>
        <v>是</v>
      </c>
      <c r="I1354" s="768" t="str">
        <f t="shared" si="87"/>
        <v>项</v>
      </c>
    </row>
    <row r="1355" ht="34.9" hidden="1" customHeight="1" spans="1:9">
      <c r="A1355" s="766">
        <v>2240704</v>
      </c>
      <c r="B1355" s="252" t="s">
        <v>1162</v>
      </c>
      <c r="C1355" s="735">
        <v>0</v>
      </c>
      <c r="D1355" s="735">
        <v>0</v>
      </c>
      <c r="E1355" s="509">
        <v>0</v>
      </c>
      <c r="F1355" s="488" t="str">
        <f t="shared" si="84"/>
        <v/>
      </c>
      <c r="G1355" s="488" t="str">
        <f t="shared" si="85"/>
        <v/>
      </c>
      <c r="H1355" s="765" t="str">
        <f t="shared" si="86"/>
        <v>否</v>
      </c>
      <c r="I1355" s="768" t="str">
        <f t="shared" si="87"/>
        <v>项</v>
      </c>
    </row>
    <row r="1356" ht="34.9" hidden="1" customHeight="1" spans="1:9">
      <c r="A1356" s="766">
        <v>2240799</v>
      </c>
      <c r="B1356" s="252" t="s">
        <v>1163</v>
      </c>
      <c r="C1356" s="735">
        <v>0</v>
      </c>
      <c r="D1356" s="735">
        <v>0</v>
      </c>
      <c r="E1356" s="509">
        <v>0</v>
      </c>
      <c r="F1356" s="488" t="str">
        <f t="shared" si="84"/>
        <v/>
      </c>
      <c r="G1356" s="488" t="str">
        <f t="shared" si="85"/>
        <v/>
      </c>
      <c r="H1356" s="765" t="str">
        <f t="shared" si="86"/>
        <v>否</v>
      </c>
      <c r="I1356" s="768" t="str">
        <f t="shared" si="87"/>
        <v>项</v>
      </c>
    </row>
    <row r="1357" ht="34.9" hidden="1" customHeight="1" spans="1:9">
      <c r="A1357" s="766">
        <v>22499</v>
      </c>
      <c r="B1357" s="252" t="s">
        <v>1164</v>
      </c>
      <c r="C1357" s="396"/>
      <c r="D1357" s="396">
        <v>0</v>
      </c>
      <c r="E1357" s="395">
        <v>0</v>
      </c>
      <c r="F1357" s="488" t="str">
        <f t="shared" si="84"/>
        <v/>
      </c>
      <c r="G1357" s="488" t="str">
        <f t="shared" si="85"/>
        <v/>
      </c>
      <c r="H1357" s="765" t="str">
        <f t="shared" si="86"/>
        <v>否</v>
      </c>
      <c r="I1357" s="768" t="str">
        <f t="shared" si="87"/>
        <v>款</v>
      </c>
    </row>
    <row r="1358" ht="34.9" customHeight="1" spans="1:9">
      <c r="A1358" s="764">
        <v>227</v>
      </c>
      <c r="B1358" s="248" t="s">
        <v>124</v>
      </c>
      <c r="C1358" s="396">
        <v>0</v>
      </c>
      <c r="D1358" s="396">
        <v>0</v>
      </c>
      <c r="E1358" s="395"/>
      <c r="F1358" s="486" t="str">
        <f t="shared" si="84"/>
        <v/>
      </c>
      <c r="G1358" s="486" t="str">
        <f t="shared" si="85"/>
        <v/>
      </c>
      <c r="H1358" s="765" t="str">
        <f t="shared" si="86"/>
        <v>是</v>
      </c>
      <c r="I1358" s="768" t="str">
        <f t="shared" si="87"/>
        <v>类</v>
      </c>
    </row>
    <row r="1359" ht="34.9" customHeight="1" spans="1:9">
      <c r="A1359" s="764">
        <v>232</v>
      </c>
      <c r="B1359" s="248" t="s">
        <v>126</v>
      </c>
      <c r="C1359" s="361">
        <f>C1360</f>
        <v>5661</v>
      </c>
      <c r="D1359" s="361">
        <f>D1360</f>
        <v>5948</v>
      </c>
      <c r="E1359" s="361">
        <f>E1360</f>
        <v>5431</v>
      </c>
      <c r="F1359" s="486">
        <f t="shared" si="84"/>
        <v>-0.0406288641582759</v>
      </c>
      <c r="G1359" s="486">
        <f t="shared" si="85"/>
        <v>0.913080026899798</v>
      </c>
      <c r="H1359" s="765" t="str">
        <f t="shared" si="86"/>
        <v>是</v>
      </c>
      <c r="I1359" s="768" t="str">
        <f t="shared" si="87"/>
        <v>类</v>
      </c>
    </row>
    <row r="1360" ht="34.9" customHeight="1" spans="1:9">
      <c r="A1360" s="766">
        <v>23203</v>
      </c>
      <c r="B1360" s="252" t="s">
        <v>1165</v>
      </c>
      <c r="C1360" s="730">
        <f>SUM(C1361:C1364)</f>
        <v>5661</v>
      </c>
      <c r="D1360" s="730">
        <f>SUM(D1361:D1364)</f>
        <v>5948</v>
      </c>
      <c r="E1360" s="730">
        <f>SUM(E1361:E1364)</f>
        <v>5431</v>
      </c>
      <c r="F1360" s="488">
        <f t="shared" si="84"/>
        <v>-0.0406288641582759</v>
      </c>
      <c r="G1360" s="488">
        <f t="shared" si="85"/>
        <v>0.913080026899798</v>
      </c>
      <c r="H1360" s="765" t="str">
        <f t="shared" si="86"/>
        <v>是</v>
      </c>
      <c r="I1360" s="768" t="str">
        <f t="shared" si="87"/>
        <v>款</v>
      </c>
    </row>
    <row r="1361" ht="34.9" customHeight="1" spans="1:9">
      <c r="A1361" s="766">
        <v>2320301</v>
      </c>
      <c r="B1361" s="252" t="s">
        <v>1166</v>
      </c>
      <c r="C1361" s="735">
        <v>5661</v>
      </c>
      <c r="D1361" s="735">
        <v>5948</v>
      </c>
      <c r="E1361" s="509">
        <v>5431</v>
      </c>
      <c r="F1361" s="488">
        <f t="shared" si="84"/>
        <v>-0.0406288641582759</v>
      </c>
      <c r="G1361" s="488">
        <f t="shared" si="85"/>
        <v>0.913080026899798</v>
      </c>
      <c r="H1361" s="765" t="str">
        <f t="shared" si="86"/>
        <v>是</v>
      </c>
      <c r="I1361" s="768" t="str">
        <f t="shared" si="87"/>
        <v>项</v>
      </c>
    </row>
    <row r="1362" ht="34.9" hidden="1" customHeight="1" spans="1:9">
      <c r="A1362" s="766">
        <v>2320302</v>
      </c>
      <c r="B1362" s="252" t="s">
        <v>1167</v>
      </c>
      <c r="C1362" s="735"/>
      <c r="D1362" s="396">
        <v>0</v>
      </c>
      <c r="E1362" s="395">
        <v>0</v>
      </c>
      <c r="F1362" s="488" t="str">
        <f t="shared" si="84"/>
        <v/>
      </c>
      <c r="G1362" s="488" t="str">
        <f t="shared" si="85"/>
        <v/>
      </c>
      <c r="H1362" s="765" t="str">
        <f t="shared" si="86"/>
        <v>否</v>
      </c>
      <c r="I1362" s="768" t="str">
        <f t="shared" si="87"/>
        <v>项</v>
      </c>
    </row>
    <row r="1363" ht="34.9" hidden="1" customHeight="1" spans="1:9">
      <c r="A1363" s="766">
        <v>2320303</v>
      </c>
      <c r="B1363" s="252" t="s">
        <v>1168</v>
      </c>
      <c r="C1363" s="735"/>
      <c r="D1363" s="396">
        <v>0</v>
      </c>
      <c r="E1363" s="395">
        <v>0</v>
      </c>
      <c r="F1363" s="488" t="str">
        <f t="shared" si="84"/>
        <v/>
      </c>
      <c r="G1363" s="488" t="str">
        <f t="shared" si="85"/>
        <v/>
      </c>
      <c r="H1363" s="765" t="str">
        <f t="shared" si="86"/>
        <v>否</v>
      </c>
      <c r="I1363" s="768" t="str">
        <f t="shared" si="87"/>
        <v>项</v>
      </c>
    </row>
    <row r="1364" ht="34.9" hidden="1" customHeight="1" spans="1:9">
      <c r="A1364" s="766">
        <v>2320304</v>
      </c>
      <c r="B1364" s="252" t="s">
        <v>1169</v>
      </c>
      <c r="C1364" s="735"/>
      <c r="D1364" s="396">
        <v>0</v>
      </c>
      <c r="E1364" s="395"/>
      <c r="F1364" s="488" t="str">
        <f t="shared" si="84"/>
        <v/>
      </c>
      <c r="G1364" s="488" t="str">
        <f t="shared" si="85"/>
        <v/>
      </c>
      <c r="H1364" s="765" t="str">
        <f t="shared" si="86"/>
        <v>否</v>
      </c>
      <c r="I1364" s="768" t="str">
        <f t="shared" si="87"/>
        <v>项</v>
      </c>
    </row>
    <row r="1365" ht="34.9" customHeight="1" spans="1:9">
      <c r="A1365" s="764">
        <v>233</v>
      </c>
      <c r="B1365" s="248" t="s">
        <v>128</v>
      </c>
      <c r="C1365" s="361">
        <f>C1366</f>
        <v>22</v>
      </c>
      <c r="D1365" s="361">
        <f>D1366</f>
        <v>76</v>
      </c>
      <c r="E1365" s="361">
        <f>E1366</f>
        <v>52</v>
      </c>
      <c r="F1365" s="486">
        <f t="shared" si="84"/>
        <v>1.36363636363636</v>
      </c>
      <c r="G1365" s="486">
        <f t="shared" si="85"/>
        <v>0.684210526315789</v>
      </c>
      <c r="H1365" s="765" t="str">
        <f t="shared" si="86"/>
        <v>是</v>
      </c>
      <c r="I1365" s="768" t="str">
        <f t="shared" si="87"/>
        <v>类</v>
      </c>
    </row>
    <row r="1366" ht="34.9" customHeight="1" spans="1:9">
      <c r="A1366" s="766">
        <v>23303</v>
      </c>
      <c r="B1366" s="252" t="s">
        <v>1170</v>
      </c>
      <c r="C1366" s="396">
        <v>22</v>
      </c>
      <c r="D1366" s="757">
        <v>76</v>
      </c>
      <c r="E1366" s="395">
        <v>52</v>
      </c>
      <c r="F1366" s="488">
        <f t="shared" si="84"/>
        <v>1.36363636363636</v>
      </c>
      <c r="G1366" s="488">
        <f t="shared" si="85"/>
        <v>0.684210526315789</v>
      </c>
      <c r="H1366" s="765" t="str">
        <f t="shared" si="86"/>
        <v>是</v>
      </c>
      <c r="I1366" s="768" t="str">
        <f t="shared" si="87"/>
        <v>款</v>
      </c>
    </row>
    <row r="1367" ht="34.9" customHeight="1" spans="1:9">
      <c r="A1367" s="764">
        <v>229</v>
      </c>
      <c r="B1367" s="248" t="s">
        <v>130</v>
      </c>
      <c r="C1367" s="361">
        <v>4363</v>
      </c>
      <c r="D1367" s="361">
        <f>SUM(D1368:D1369)</f>
        <v>7134</v>
      </c>
      <c r="E1367" s="361">
        <v>580</v>
      </c>
      <c r="F1367" s="486"/>
      <c r="G1367" s="486">
        <f t="shared" si="85"/>
        <v>0.0813008130081301</v>
      </c>
      <c r="H1367" s="765" t="str">
        <f t="shared" si="86"/>
        <v>是</v>
      </c>
      <c r="I1367" s="768" t="str">
        <f t="shared" si="87"/>
        <v>类</v>
      </c>
    </row>
    <row r="1368" ht="34.9" customHeight="1" spans="1:9">
      <c r="A1368" s="766">
        <v>22902</v>
      </c>
      <c r="B1368" s="252" t="s">
        <v>1171</v>
      </c>
      <c r="C1368" s="396">
        <v>0</v>
      </c>
      <c r="D1368" s="396">
        <v>3234</v>
      </c>
      <c r="E1368" s="395"/>
      <c r="F1368" s="488" t="str">
        <f t="shared" si="84"/>
        <v/>
      </c>
      <c r="G1368" s="488">
        <f t="shared" si="85"/>
        <v>0</v>
      </c>
      <c r="H1368" s="765" t="str">
        <f t="shared" si="86"/>
        <v>是</v>
      </c>
      <c r="I1368" s="768" t="str">
        <f t="shared" si="87"/>
        <v>款</v>
      </c>
    </row>
    <row r="1369" ht="34.9" customHeight="1" spans="1:9">
      <c r="A1369" s="766">
        <v>22999</v>
      </c>
      <c r="B1369" s="252" t="s">
        <v>1006</v>
      </c>
      <c r="C1369" s="396"/>
      <c r="D1369" s="396">
        <v>3900</v>
      </c>
      <c r="E1369" s="395">
        <v>580</v>
      </c>
      <c r="F1369" s="488"/>
      <c r="G1369" s="488">
        <f t="shared" si="85"/>
        <v>0.148717948717949</v>
      </c>
      <c r="H1369" s="765" t="str">
        <f t="shared" si="86"/>
        <v>是</v>
      </c>
      <c r="I1369" s="768" t="str">
        <f t="shared" si="87"/>
        <v>款</v>
      </c>
    </row>
    <row r="1370" ht="34.9" customHeight="1" spans="1:9">
      <c r="A1370" s="769"/>
      <c r="B1370" s="252"/>
      <c r="C1370" s="775"/>
      <c r="D1370" s="775"/>
      <c r="E1370" s="776"/>
      <c r="F1370" s="777"/>
      <c r="G1370" s="777"/>
      <c r="H1370" s="765" t="str">
        <f t="shared" si="86"/>
        <v>是</v>
      </c>
      <c r="I1370" s="768"/>
    </row>
    <row r="1371" ht="34.9" customHeight="1" spans="1:9">
      <c r="A1371" s="778"/>
      <c r="B1371" s="507" t="s">
        <v>1172</v>
      </c>
      <c r="C1371" s="361">
        <f>SUM(C5,C254,C257,C276,C367,C422,C479,C536,C658,C730,C809,C832,C960,C1024,C1092,C1112,C1142,C1152,C1227,C1247,C1301,C1358,C1359,C1365,C1367)</f>
        <v>373332</v>
      </c>
      <c r="D1371" s="361">
        <f>SUM(D5,D254,D257,D276,D367,D422,D479,D536,D658,D730,D809,D832,D960,D1024,D1092,D1112,D1142,D1152,D1227,D1247,D1301,D1358,D1359,D1365,D1367)</f>
        <v>389679</v>
      </c>
      <c r="E1371" s="361">
        <f>SUM(E5,E254,E257,E276,E367,E422,E479,E536,E658,E730,E809,E832,E960,E1024,E1092,E1112,E1142,E1152,E1227,E1247,E1301,E1358,E1359,E1365,E1367)</f>
        <v>353182</v>
      </c>
      <c r="F1371" s="486">
        <f>IF(C1371&lt;&gt;0,E1371/C1371-1,"")</f>
        <v>-0.0539734070478823</v>
      </c>
      <c r="G1371" s="486">
        <f>IF(D1371&lt;&gt;0,E1371/D1371,"")</f>
        <v>0.906340860041213</v>
      </c>
      <c r="H1371" s="765" t="str">
        <f t="shared" si="86"/>
        <v>是</v>
      </c>
      <c r="I1371" s="768"/>
    </row>
    <row r="1372" ht="32.1" customHeight="1" spans="2:7">
      <c r="B1372" s="779"/>
      <c r="C1372" s="780"/>
      <c r="D1372" s="780"/>
      <c r="E1372" s="780"/>
      <c r="F1372" s="780"/>
      <c r="G1372" s="780"/>
    </row>
    <row r="1374" spans="3:5">
      <c r="C1374" s="757">
        <f>'1-区级一般收入情况表'!C42-'3区级一般支出情况表'!C40</f>
        <v>0</v>
      </c>
      <c r="D1374" s="757">
        <f>'1-区级一般收入情况表'!D42-'3区级一般支出情况表'!D40</f>
        <v>0</v>
      </c>
      <c r="E1374" s="757">
        <f>'1-区级一般收入情况表'!E42-'3区级一般支出情况表'!E40</f>
        <v>0</v>
      </c>
    </row>
  </sheetData>
  <autoFilter ref="A4:L1371">
    <filterColumn colId="7">
      <customFilters>
        <customFilter operator="equal" val="是"/>
      </customFilters>
    </filterColumn>
    <extLst/>
  </autoFilter>
  <mergeCells count="7">
    <mergeCell ref="B1:G1"/>
    <mergeCell ref="D3:E3"/>
    <mergeCell ref="F3:G3"/>
    <mergeCell ref="B1372:G1372"/>
    <mergeCell ref="A3:A4"/>
    <mergeCell ref="B3:B4"/>
    <mergeCell ref="C3:C4"/>
  </mergeCells>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0">
    <tabColor theme="9" tint="0.4"/>
  </sheetPr>
  <dimension ref="A1:G39"/>
  <sheetViews>
    <sheetView showZeros="0" zoomScale="70" zoomScaleNormal="70" workbookViewId="0">
      <pane xSplit="2" ySplit="3" topLeftCell="C4" activePane="bottomRight" state="frozen"/>
      <selection/>
      <selection pane="topRight"/>
      <selection pane="bottomLeft"/>
      <selection pane="bottomRight" activeCell="B38" sqref="B3:E38"/>
    </sheetView>
  </sheetViews>
  <sheetFormatPr defaultColWidth="9" defaultRowHeight="15.6" outlineLevelCol="6"/>
  <cols>
    <col min="1" max="1" width="11.7777777777778" style="270"/>
    <col min="2" max="2" width="50.75" style="236" customWidth="1"/>
    <col min="3" max="4" width="18.5648148148148" style="236" customWidth="1"/>
    <col min="5" max="5" width="16.75" style="236" customWidth="1"/>
    <col min="6" max="6" width="4.25" style="236" customWidth="1"/>
    <col min="7" max="7" width="13.75" style="236"/>
    <col min="8" max="16384" width="9" style="236"/>
  </cols>
  <sheetData>
    <row r="1" s="236" customFormat="1" ht="45" customHeight="1" spans="1:7">
      <c r="A1" s="270"/>
      <c r="B1" s="239" t="s">
        <v>2242</v>
      </c>
      <c r="C1" s="239"/>
      <c r="D1" s="239"/>
      <c r="E1" s="239"/>
      <c r="F1" s="241"/>
      <c r="G1" s="241"/>
    </row>
    <row r="2" s="236" customFormat="1" ht="20.1" customHeight="1" spans="1:5">
      <c r="A2" s="270"/>
      <c r="B2" s="271" t="s">
        <v>2243</v>
      </c>
      <c r="C2" s="272"/>
      <c r="D2" s="273"/>
      <c r="E2" s="274" t="s">
        <v>2244</v>
      </c>
    </row>
    <row r="3" s="236" customFormat="1" ht="45" customHeight="1" spans="1:6">
      <c r="A3" s="245" t="s">
        <v>3</v>
      </c>
      <c r="B3" s="275" t="s">
        <v>2245</v>
      </c>
      <c r="C3" s="151" t="s">
        <v>1636</v>
      </c>
      <c r="D3" s="151" t="s">
        <v>1637</v>
      </c>
      <c r="E3" s="152" t="s">
        <v>1638</v>
      </c>
      <c r="F3" s="236" t="s">
        <v>8</v>
      </c>
    </row>
    <row r="4" s="236" customFormat="1" ht="36" customHeight="1" spans="1:6">
      <c r="A4" s="247">
        <v>1030601</v>
      </c>
      <c r="B4" s="248" t="s">
        <v>1468</v>
      </c>
      <c r="C4" s="276">
        <f>SUM(C5:C21)</f>
        <v>11</v>
      </c>
      <c r="D4" s="277">
        <f>SUM(D5:D21)</f>
        <v>11</v>
      </c>
      <c r="E4" s="278">
        <f t="shared" ref="E4:E35" si="0">IF(C4&lt;&gt;0,D4/C4-1,"")</f>
        <v>0</v>
      </c>
      <c r="F4" s="279" t="str">
        <f t="shared" ref="F4:F38" si="1">IF(B4&lt;&gt;"",IF(SUM(C4:D4)&lt;&gt;0,"是","否"),"是")</f>
        <v>是</v>
      </c>
    </row>
    <row r="5" s="236" customFormat="1" ht="36" hidden="1" customHeight="1" spans="1:6">
      <c r="A5" s="280">
        <v>103060105</v>
      </c>
      <c r="B5" s="281" t="s">
        <v>1469</v>
      </c>
      <c r="C5" s="282"/>
      <c r="D5" s="283"/>
      <c r="E5" s="284" t="str">
        <f t="shared" si="0"/>
        <v/>
      </c>
      <c r="F5" s="279" t="str">
        <f t="shared" si="1"/>
        <v>否</v>
      </c>
    </row>
    <row r="6" s="236" customFormat="1" ht="36" hidden="1" customHeight="1" spans="1:6">
      <c r="A6" s="280">
        <v>103060113</v>
      </c>
      <c r="B6" s="281" t="s">
        <v>1470</v>
      </c>
      <c r="C6" s="282"/>
      <c r="D6" s="285"/>
      <c r="E6" s="284" t="str">
        <f t="shared" si="0"/>
        <v/>
      </c>
      <c r="F6" s="279" t="str">
        <f t="shared" si="1"/>
        <v>否</v>
      </c>
    </row>
    <row r="7" s="236" customFormat="1" ht="36" hidden="1" customHeight="1" spans="1:6">
      <c r="A7" s="280">
        <v>103060116</v>
      </c>
      <c r="B7" s="281" t="s">
        <v>1471</v>
      </c>
      <c r="C7" s="282"/>
      <c r="D7" s="283"/>
      <c r="E7" s="284" t="str">
        <f t="shared" si="0"/>
        <v/>
      </c>
      <c r="F7" s="279" t="str">
        <f t="shared" si="1"/>
        <v>否</v>
      </c>
    </row>
    <row r="8" s="236" customFormat="1" ht="36" hidden="1" customHeight="1" spans="1:6">
      <c r="A8" s="280">
        <v>103060118</v>
      </c>
      <c r="B8" s="281" t="s">
        <v>1472</v>
      </c>
      <c r="C8" s="282"/>
      <c r="D8" s="283"/>
      <c r="E8" s="284" t="str">
        <f t="shared" si="0"/>
        <v/>
      </c>
      <c r="F8" s="279" t="str">
        <f t="shared" si="1"/>
        <v>否</v>
      </c>
    </row>
    <row r="9" s="236" customFormat="1" ht="36" hidden="1" customHeight="1" spans="1:6">
      <c r="A9" s="280">
        <v>103060119</v>
      </c>
      <c r="B9" s="281" t="s">
        <v>1473</v>
      </c>
      <c r="C9" s="282"/>
      <c r="D9" s="283"/>
      <c r="E9" s="284" t="str">
        <f t="shared" si="0"/>
        <v/>
      </c>
      <c r="F9" s="279" t="str">
        <f t="shared" si="1"/>
        <v>否</v>
      </c>
    </row>
    <row r="10" s="236" customFormat="1" ht="36" hidden="1" customHeight="1" spans="1:6">
      <c r="A10" s="280">
        <v>103060120</v>
      </c>
      <c r="B10" s="281" t="s">
        <v>1474</v>
      </c>
      <c r="C10" s="282"/>
      <c r="D10" s="283"/>
      <c r="E10" s="284" t="str">
        <f t="shared" si="0"/>
        <v/>
      </c>
      <c r="F10" s="279" t="str">
        <f t="shared" si="1"/>
        <v>否</v>
      </c>
    </row>
    <row r="11" s="236" customFormat="1" ht="36" hidden="1" customHeight="1" spans="1:6">
      <c r="A11" s="280">
        <v>103060125</v>
      </c>
      <c r="B11" s="281" t="s">
        <v>1476</v>
      </c>
      <c r="C11" s="282"/>
      <c r="D11" s="283"/>
      <c r="E11" s="284" t="str">
        <f t="shared" si="0"/>
        <v/>
      </c>
      <c r="F11" s="279" t="str">
        <f t="shared" si="1"/>
        <v>否</v>
      </c>
    </row>
    <row r="12" s="236" customFormat="1" ht="36" hidden="1" customHeight="1" spans="1:6">
      <c r="A12" s="280">
        <v>103060127</v>
      </c>
      <c r="B12" s="286" t="s">
        <v>1477</v>
      </c>
      <c r="C12" s="282"/>
      <c r="D12" s="285"/>
      <c r="E12" s="284" t="str">
        <f t="shared" si="0"/>
        <v/>
      </c>
      <c r="F12" s="279" t="str">
        <f t="shared" si="1"/>
        <v>否</v>
      </c>
    </row>
    <row r="13" s="236" customFormat="1" ht="36" hidden="1" customHeight="1" spans="1:6">
      <c r="A13" s="280">
        <v>103060128</v>
      </c>
      <c r="B13" s="281" t="s">
        <v>1478</v>
      </c>
      <c r="C13" s="282"/>
      <c r="D13" s="283"/>
      <c r="E13" s="284" t="str">
        <f t="shared" si="0"/>
        <v/>
      </c>
      <c r="F13" s="279" t="str">
        <f t="shared" si="1"/>
        <v>否</v>
      </c>
    </row>
    <row r="14" s="236" customFormat="1" ht="36" hidden="1" customHeight="1" spans="1:6">
      <c r="A14" s="280">
        <v>103060129</v>
      </c>
      <c r="B14" s="281" t="s">
        <v>1479</v>
      </c>
      <c r="C14" s="282"/>
      <c r="D14" s="253"/>
      <c r="E14" s="284" t="str">
        <f t="shared" si="0"/>
        <v/>
      </c>
      <c r="F14" s="279" t="str">
        <f t="shared" si="1"/>
        <v>否</v>
      </c>
    </row>
    <row r="15" s="236" customFormat="1" ht="36" hidden="1" customHeight="1" spans="1:6">
      <c r="A15" s="280">
        <v>103060130</v>
      </c>
      <c r="B15" s="281" t="s">
        <v>2246</v>
      </c>
      <c r="C15" s="282"/>
      <c r="D15" s="253"/>
      <c r="E15" s="284" t="str">
        <f t="shared" si="0"/>
        <v/>
      </c>
      <c r="F15" s="279" t="str">
        <f t="shared" si="1"/>
        <v>否</v>
      </c>
    </row>
    <row r="16" s="236" customFormat="1" ht="36" hidden="1" customHeight="1" spans="1:6">
      <c r="A16" s="280">
        <v>103060131</v>
      </c>
      <c r="B16" s="281" t="s">
        <v>1481</v>
      </c>
      <c r="C16" s="282"/>
      <c r="D16" s="283"/>
      <c r="E16" s="284" t="str">
        <f t="shared" si="0"/>
        <v/>
      </c>
      <c r="F16" s="279" t="str">
        <f t="shared" si="1"/>
        <v>否</v>
      </c>
    </row>
    <row r="17" s="236" customFormat="1" ht="36" hidden="1" customHeight="1" spans="1:6">
      <c r="A17" s="280">
        <v>103060132</v>
      </c>
      <c r="B17" s="281" t="s">
        <v>1482</v>
      </c>
      <c r="C17" s="282"/>
      <c r="D17" s="253"/>
      <c r="E17" s="284" t="str">
        <f t="shared" si="0"/>
        <v/>
      </c>
      <c r="F17" s="279" t="str">
        <f t="shared" si="1"/>
        <v>否</v>
      </c>
    </row>
    <row r="18" s="236" customFormat="1" ht="36" hidden="1" customHeight="1" spans="1:6">
      <c r="A18" s="280">
        <v>103060133</v>
      </c>
      <c r="B18" s="281" t="s">
        <v>1483</v>
      </c>
      <c r="C18" s="282"/>
      <c r="D18" s="253"/>
      <c r="E18" s="284" t="str">
        <f t="shared" si="0"/>
        <v/>
      </c>
      <c r="F18" s="279" t="str">
        <f t="shared" si="1"/>
        <v>否</v>
      </c>
    </row>
    <row r="19" s="236" customFormat="1" ht="36" hidden="1" customHeight="1" spans="1:6">
      <c r="A19" s="280">
        <v>103060112</v>
      </c>
      <c r="B19" s="281" t="s">
        <v>2247</v>
      </c>
      <c r="C19" s="282"/>
      <c r="D19" s="253"/>
      <c r="E19" s="284" t="str">
        <f t="shared" si="0"/>
        <v/>
      </c>
      <c r="F19" s="279" t="str">
        <f t="shared" si="1"/>
        <v>否</v>
      </c>
    </row>
    <row r="20" s="236" customFormat="1" ht="36" hidden="1" customHeight="1" spans="1:6">
      <c r="A20" s="280">
        <v>103060134</v>
      </c>
      <c r="B20" s="281" t="s">
        <v>1484</v>
      </c>
      <c r="C20" s="282"/>
      <c r="D20" s="283"/>
      <c r="E20" s="284" t="str">
        <f t="shared" si="0"/>
        <v/>
      </c>
      <c r="F20" s="279" t="str">
        <f t="shared" si="1"/>
        <v>否</v>
      </c>
    </row>
    <row r="21" s="236" customFormat="1" ht="36" customHeight="1" spans="1:6">
      <c r="A21" s="280">
        <v>103060198</v>
      </c>
      <c r="B21" s="287" t="s">
        <v>1485</v>
      </c>
      <c r="C21" s="282">
        <v>11</v>
      </c>
      <c r="D21" s="283">
        <v>11</v>
      </c>
      <c r="E21" s="284">
        <f t="shared" si="0"/>
        <v>0</v>
      </c>
      <c r="F21" s="279" t="str">
        <f t="shared" si="1"/>
        <v>是</v>
      </c>
    </row>
    <row r="22" s="236" customFormat="1" ht="36" customHeight="1" spans="1:6">
      <c r="A22" s="247">
        <v>1030602</v>
      </c>
      <c r="B22" s="248" t="s">
        <v>1486</v>
      </c>
      <c r="C22" s="276">
        <f>SUM(C23:C25)</f>
        <v>9</v>
      </c>
      <c r="D22" s="277">
        <f>SUM(D23:D25)</f>
        <v>6</v>
      </c>
      <c r="E22" s="278">
        <f t="shared" si="0"/>
        <v>-0.333333333333333</v>
      </c>
      <c r="F22" s="279" t="str">
        <f t="shared" si="1"/>
        <v>是</v>
      </c>
    </row>
    <row r="23" s="236" customFormat="1" ht="36" hidden="1" customHeight="1" spans="1:6">
      <c r="A23" s="280">
        <v>103060202</v>
      </c>
      <c r="B23" s="288" t="s">
        <v>1487</v>
      </c>
      <c r="C23" s="282"/>
      <c r="D23" s="283"/>
      <c r="E23" s="284" t="str">
        <f t="shared" si="0"/>
        <v/>
      </c>
      <c r="F23" s="279" t="str">
        <f t="shared" si="1"/>
        <v>否</v>
      </c>
    </row>
    <row r="24" s="236" customFormat="1" ht="36" hidden="1" customHeight="1" spans="1:6">
      <c r="A24" s="280">
        <v>103060203</v>
      </c>
      <c r="B24" s="289" t="s">
        <v>1488</v>
      </c>
      <c r="C24" s="282"/>
      <c r="D24" s="283"/>
      <c r="E24" s="284" t="str">
        <f t="shared" si="0"/>
        <v/>
      </c>
      <c r="F24" s="279" t="str">
        <f t="shared" si="1"/>
        <v>否</v>
      </c>
    </row>
    <row r="25" s="236" customFormat="1" ht="36" customHeight="1" spans="1:6">
      <c r="A25" s="280">
        <v>103060298</v>
      </c>
      <c r="B25" s="252" t="s">
        <v>1489</v>
      </c>
      <c r="C25" s="282">
        <v>9</v>
      </c>
      <c r="D25" s="283">
        <v>6</v>
      </c>
      <c r="E25" s="284">
        <f t="shared" si="0"/>
        <v>-0.333333333333333</v>
      </c>
      <c r="F25" s="279" t="str">
        <f t="shared" si="1"/>
        <v>是</v>
      </c>
    </row>
    <row r="26" s="236" customFormat="1" ht="36" hidden="1" customHeight="1" spans="1:6">
      <c r="A26" s="247">
        <v>1030603</v>
      </c>
      <c r="B26" s="290" t="s">
        <v>1490</v>
      </c>
      <c r="C26" s="276"/>
      <c r="D26" s="277">
        <f>SUM(D27:D29)</f>
        <v>0</v>
      </c>
      <c r="E26" s="278" t="str">
        <f t="shared" si="0"/>
        <v/>
      </c>
      <c r="F26" s="279" t="str">
        <f t="shared" si="1"/>
        <v>否</v>
      </c>
    </row>
    <row r="27" s="236" customFormat="1" ht="36" hidden="1" customHeight="1" spans="1:6">
      <c r="A27" s="280">
        <v>103060302</v>
      </c>
      <c r="B27" s="288" t="s">
        <v>1491</v>
      </c>
      <c r="C27" s="282"/>
      <c r="D27" s="283"/>
      <c r="E27" s="284" t="str">
        <f t="shared" si="0"/>
        <v/>
      </c>
      <c r="F27" s="279" t="str">
        <f t="shared" si="1"/>
        <v>否</v>
      </c>
    </row>
    <row r="28" s="236" customFormat="1" ht="36" hidden="1" customHeight="1" spans="1:6">
      <c r="A28" s="280">
        <v>103060305</v>
      </c>
      <c r="B28" s="288" t="s">
        <v>1492</v>
      </c>
      <c r="C28" s="282"/>
      <c r="D28" s="283"/>
      <c r="E28" s="284" t="str">
        <f t="shared" si="0"/>
        <v/>
      </c>
      <c r="F28" s="279" t="str">
        <f t="shared" si="1"/>
        <v>否</v>
      </c>
    </row>
    <row r="29" s="236" customFormat="1" ht="36" hidden="1" customHeight="1" spans="1:6">
      <c r="A29" s="280">
        <v>103060398</v>
      </c>
      <c r="B29" s="288" t="s">
        <v>1493</v>
      </c>
      <c r="C29" s="282"/>
      <c r="D29" s="283"/>
      <c r="E29" s="284" t="str">
        <f t="shared" si="0"/>
        <v/>
      </c>
      <c r="F29" s="279" t="str">
        <f t="shared" si="1"/>
        <v>否</v>
      </c>
    </row>
    <row r="30" s="236" customFormat="1" ht="36" hidden="1" customHeight="1" spans="1:6">
      <c r="A30" s="247">
        <v>1030604</v>
      </c>
      <c r="B30" s="290" t="s">
        <v>1494</v>
      </c>
      <c r="C30" s="276">
        <f>SUM(C31:C33)</f>
        <v>0</v>
      </c>
      <c r="D30" s="277">
        <f>SUM(D31:D33)</f>
        <v>0</v>
      </c>
      <c r="E30" s="278" t="str">
        <f t="shared" si="0"/>
        <v/>
      </c>
      <c r="F30" s="279" t="str">
        <f t="shared" si="1"/>
        <v>否</v>
      </c>
    </row>
    <row r="31" s="236" customFormat="1" ht="36" hidden="1" customHeight="1" spans="1:7">
      <c r="A31" s="280">
        <v>103060401</v>
      </c>
      <c r="B31" s="288" t="s">
        <v>1495</v>
      </c>
      <c r="C31" s="282"/>
      <c r="D31" s="282"/>
      <c r="E31" s="284" t="str">
        <f t="shared" si="0"/>
        <v/>
      </c>
      <c r="F31" s="279" t="str">
        <f t="shared" si="1"/>
        <v>否</v>
      </c>
      <c r="G31" s="291"/>
    </row>
    <row r="32" s="236" customFormat="1" ht="36" hidden="1" customHeight="1" spans="1:6">
      <c r="A32" s="280">
        <v>103060402</v>
      </c>
      <c r="B32" s="288" t="s">
        <v>1496</v>
      </c>
      <c r="C32" s="282"/>
      <c r="D32" s="282"/>
      <c r="E32" s="284" t="str">
        <f t="shared" si="0"/>
        <v/>
      </c>
      <c r="F32" s="279" t="str">
        <f t="shared" si="1"/>
        <v>否</v>
      </c>
    </row>
    <row r="33" s="236" customFormat="1" ht="36" hidden="1" customHeight="1" spans="1:6">
      <c r="A33" s="280">
        <v>103060498</v>
      </c>
      <c r="B33" s="288" t="s">
        <v>1497</v>
      </c>
      <c r="C33" s="282"/>
      <c r="D33" s="253"/>
      <c r="E33" s="284" t="str">
        <f t="shared" si="0"/>
        <v/>
      </c>
      <c r="F33" s="279" t="str">
        <f t="shared" si="1"/>
        <v>否</v>
      </c>
    </row>
    <row r="34" s="236" customFormat="1" ht="36" hidden="1" customHeight="1" spans="1:6">
      <c r="A34" s="247">
        <v>1030698</v>
      </c>
      <c r="B34" s="292" t="s">
        <v>1498</v>
      </c>
      <c r="C34" s="293"/>
      <c r="D34" s="293"/>
      <c r="E34" s="278" t="str">
        <f t="shared" si="0"/>
        <v/>
      </c>
      <c r="F34" s="279" t="str">
        <f t="shared" si="1"/>
        <v>否</v>
      </c>
    </row>
    <row r="35" s="236" customFormat="1" ht="36" customHeight="1" spans="1:6">
      <c r="A35" s="280"/>
      <c r="B35" s="294" t="s">
        <v>63</v>
      </c>
      <c r="C35" s="276">
        <f>C4+C22+C26+C30+C34</f>
        <v>20</v>
      </c>
      <c r="D35" s="277">
        <f>D4+D22+D26+D30+D34</f>
        <v>17</v>
      </c>
      <c r="E35" s="278">
        <f t="shared" si="0"/>
        <v>-0.15</v>
      </c>
      <c r="F35" s="279" t="str">
        <f t="shared" si="1"/>
        <v>是</v>
      </c>
    </row>
    <row r="36" s="236" customFormat="1" ht="36" customHeight="1" spans="1:6">
      <c r="A36" s="280">
        <v>11005</v>
      </c>
      <c r="B36" s="295" t="s">
        <v>2248</v>
      </c>
      <c r="C36" s="293">
        <v>26</v>
      </c>
      <c r="D36" s="293">
        <v>21</v>
      </c>
      <c r="E36" s="296"/>
      <c r="F36" s="279" t="str">
        <f t="shared" si="1"/>
        <v>是</v>
      </c>
    </row>
    <row r="37" s="236" customFormat="1" ht="36" customHeight="1" spans="1:6">
      <c r="A37" s="280">
        <v>11008</v>
      </c>
      <c r="B37" s="295" t="s">
        <v>2249</v>
      </c>
      <c r="C37" s="282">
        <v>11</v>
      </c>
      <c r="D37" s="293">
        <v>5</v>
      </c>
      <c r="E37" s="297"/>
      <c r="F37" s="279" t="str">
        <f t="shared" si="1"/>
        <v>是</v>
      </c>
    </row>
    <row r="38" s="236" customFormat="1" ht="36" customHeight="1" spans="1:6">
      <c r="A38" s="280"/>
      <c r="B38" s="258" t="s">
        <v>74</v>
      </c>
      <c r="C38" s="277">
        <f>C35+C36+C37</f>
        <v>57</v>
      </c>
      <c r="D38" s="277">
        <f>D35+D36+D37</f>
        <v>43</v>
      </c>
      <c r="E38" s="278">
        <f>IF(C38&lt;&gt;0,D38/C38-1,"")</f>
        <v>-0.245614035087719</v>
      </c>
      <c r="F38" s="279" t="str">
        <f t="shared" si="1"/>
        <v>是</v>
      </c>
    </row>
    <row r="39" s="236" customFormat="1" spans="1:3">
      <c r="A39" s="270"/>
      <c r="C39" s="266"/>
    </row>
  </sheetData>
  <autoFilter ref="B3:F39">
    <filterColumn colId="4">
      <customFilters>
        <customFilter operator="equal" val=""/>
        <customFilter operator="equal" val="是"/>
      </customFilters>
    </filterColumn>
    <extLst/>
  </autoFilter>
  <mergeCells count="1">
    <mergeCell ref="B1:E1"/>
  </mergeCells>
  <conditionalFormatting sqref="G3:G37">
    <cfRule type="cellIs" dxfId="3" priority="4" stopIfTrue="1" operator="lessThanOrEqual">
      <formula>-1</formula>
    </cfRule>
  </conditionalFormatting>
  <conditionalFormatting sqref="G4:G6">
    <cfRule type="cellIs" dxfId="3" priority="3" stopIfTrue="1" operator="lessThanOrEqual">
      <formula>-1</formula>
    </cfRule>
  </conditionalFormatting>
  <conditionalFormatting sqref="F3:F37 F38">
    <cfRule type="cellIs" dxfId="3" priority="2" stopIfTrue="1" operator="lessThanOrEqual">
      <formula>-1</formula>
    </cfRule>
  </conditionalFormatting>
  <conditionalFormatting sqref="F4:F6 F7:F38">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1">
    <tabColor theme="9" tint="0.4"/>
  </sheetPr>
  <dimension ref="A1:G39"/>
  <sheetViews>
    <sheetView showZeros="0" zoomScale="70" zoomScaleNormal="70" workbookViewId="0">
      <pane xSplit="2" ySplit="3" topLeftCell="C4" activePane="bottomRight" state="frozen"/>
      <selection/>
      <selection pane="topRight"/>
      <selection pane="bottomLeft"/>
      <selection pane="bottomRight" activeCell="D39" sqref="D39"/>
    </sheetView>
  </sheetViews>
  <sheetFormatPr defaultColWidth="9" defaultRowHeight="15.6" outlineLevelCol="6"/>
  <cols>
    <col min="1" max="1" width="11.7777777777778" style="270"/>
    <col min="2" max="2" width="50.75" style="236" customWidth="1"/>
    <col min="3" max="4" width="18.5648148148148" style="236" customWidth="1"/>
    <col min="5" max="5" width="16.75" style="236" customWidth="1"/>
    <col min="6" max="6" width="4.25" style="236" customWidth="1"/>
    <col min="7" max="7" width="13.75" style="236"/>
    <col min="8" max="16384" width="9" style="236"/>
  </cols>
  <sheetData>
    <row r="1" s="236" customFormat="1" ht="45" customHeight="1" spans="1:7">
      <c r="A1" s="270"/>
      <c r="B1" s="239" t="s">
        <v>2250</v>
      </c>
      <c r="C1" s="239"/>
      <c r="D1" s="239"/>
      <c r="E1" s="239"/>
      <c r="F1" s="241"/>
      <c r="G1" s="241"/>
    </row>
    <row r="2" s="236" customFormat="1" ht="20.1" customHeight="1" spans="1:5">
      <c r="A2" s="270"/>
      <c r="B2" s="271" t="s">
        <v>2251</v>
      </c>
      <c r="C2" s="272"/>
      <c r="D2" s="273"/>
      <c r="E2" s="274" t="s">
        <v>2244</v>
      </c>
    </row>
    <row r="3" s="236" customFormat="1" ht="45" customHeight="1" spans="1:6">
      <c r="A3" s="245" t="s">
        <v>3</v>
      </c>
      <c r="B3" s="275" t="s">
        <v>2245</v>
      </c>
      <c r="C3" s="151" t="s">
        <v>1636</v>
      </c>
      <c r="D3" s="151" t="s">
        <v>1637</v>
      </c>
      <c r="E3" s="152" t="s">
        <v>1638</v>
      </c>
      <c r="F3" s="236" t="s">
        <v>8</v>
      </c>
    </row>
    <row r="4" s="236" customFormat="1" ht="36" customHeight="1" spans="1:6">
      <c r="A4" s="247">
        <v>1030601</v>
      </c>
      <c r="B4" s="248" t="s">
        <v>1468</v>
      </c>
      <c r="C4" s="276">
        <f>SUM(C5:C21)</f>
        <v>11</v>
      </c>
      <c r="D4" s="277">
        <f>SUM(D5:D21)</f>
        <v>11</v>
      </c>
      <c r="E4" s="278">
        <f t="shared" ref="E4:E35" si="0">IF(C4&lt;&gt;0,D4/C4-1,"")</f>
        <v>0</v>
      </c>
      <c r="F4" s="279" t="str">
        <f t="shared" ref="F4:F38" si="1">IF(B4&lt;&gt;"",IF(SUM(C4:D4)&lt;&gt;0,"是","否"),"是")</f>
        <v>是</v>
      </c>
    </row>
    <row r="5" s="236" customFormat="1" ht="36" hidden="1" customHeight="1" spans="1:6">
      <c r="A5" s="280">
        <v>103060105</v>
      </c>
      <c r="B5" s="281" t="s">
        <v>1469</v>
      </c>
      <c r="C5" s="282"/>
      <c r="D5" s="283"/>
      <c r="E5" s="284" t="str">
        <f t="shared" si="0"/>
        <v/>
      </c>
      <c r="F5" s="279" t="str">
        <f t="shared" si="1"/>
        <v>否</v>
      </c>
    </row>
    <row r="6" s="236" customFormat="1" ht="36" hidden="1" customHeight="1" spans="1:6">
      <c r="A6" s="280">
        <v>103060113</v>
      </c>
      <c r="B6" s="281" t="s">
        <v>1470</v>
      </c>
      <c r="C6" s="282"/>
      <c r="D6" s="285"/>
      <c r="E6" s="284" t="str">
        <f t="shared" si="0"/>
        <v/>
      </c>
      <c r="F6" s="279" t="str">
        <f t="shared" si="1"/>
        <v>否</v>
      </c>
    </row>
    <row r="7" s="236" customFormat="1" ht="36" hidden="1" customHeight="1" spans="1:6">
      <c r="A7" s="280">
        <v>103060116</v>
      </c>
      <c r="B7" s="281" t="s">
        <v>1471</v>
      </c>
      <c r="C7" s="282"/>
      <c r="D7" s="283"/>
      <c r="E7" s="284" t="str">
        <f t="shared" si="0"/>
        <v/>
      </c>
      <c r="F7" s="279" t="str">
        <f t="shared" si="1"/>
        <v>否</v>
      </c>
    </row>
    <row r="8" s="236" customFormat="1" ht="36" hidden="1" customHeight="1" spans="1:6">
      <c r="A8" s="280">
        <v>103060118</v>
      </c>
      <c r="B8" s="281" t="s">
        <v>1472</v>
      </c>
      <c r="C8" s="282"/>
      <c r="D8" s="283"/>
      <c r="E8" s="284" t="str">
        <f t="shared" si="0"/>
        <v/>
      </c>
      <c r="F8" s="279" t="str">
        <f t="shared" si="1"/>
        <v>否</v>
      </c>
    </row>
    <row r="9" s="236" customFormat="1" ht="36" hidden="1" customHeight="1" spans="1:6">
      <c r="A9" s="280">
        <v>103060119</v>
      </c>
      <c r="B9" s="281" t="s">
        <v>1473</v>
      </c>
      <c r="C9" s="282"/>
      <c r="D9" s="283"/>
      <c r="E9" s="284" t="str">
        <f t="shared" si="0"/>
        <v/>
      </c>
      <c r="F9" s="279" t="str">
        <f t="shared" si="1"/>
        <v>否</v>
      </c>
    </row>
    <row r="10" s="236" customFormat="1" ht="36" hidden="1" customHeight="1" spans="1:6">
      <c r="A10" s="280">
        <v>103060120</v>
      </c>
      <c r="B10" s="281" t="s">
        <v>1474</v>
      </c>
      <c r="C10" s="282"/>
      <c r="D10" s="283"/>
      <c r="E10" s="284" t="str">
        <f t="shared" si="0"/>
        <v/>
      </c>
      <c r="F10" s="279" t="str">
        <f t="shared" si="1"/>
        <v>否</v>
      </c>
    </row>
    <row r="11" s="236" customFormat="1" ht="36" hidden="1" customHeight="1" spans="1:6">
      <c r="A11" s="280">
        <v>103060125</v>
      </c>
      <c r="B11" s="281" t="s">
        <v>1476</v>
      </c>
      <c r="C11" s="282"/>
      <c r="D11" s="283"/>
      <c r="E11" s="284" t="str">
        <f t="shared" si="0"/>
        <v/>
      </c>
      <c r="F11" s="279" t="str">
        <f t="shared" si="1"/>
        <v>否</v>
      </c>
    </row>
    <row r="12" s="236" customFormat="1" ht="36" hidden="1" customHeight="1" spans="1:6">
      <c r="A12" s="280">
        <v>103060127</v>
      </c>
      <c r="B12" s="286" t="s">
        <v>1477</v>
      </c>
      <c r="C12" s="282"/>
      <c r="D12" s="285"/>
      <c r="E12" s="284" t="str">
        <f t="shared" si="0"/>
        <v/>
      </c>
      <c r="F12" s="279" t="str">
        <f t="shared" si="1"/>
        <v>否</v>
      </c>
    </row>
    <row r="13" s="236" customFormat="1" ht="36" hidden="1" customHeight="1" spans="1:6">
      <c r="A13" s="280">
        <v>103060128</v>
      </c>
      <c r="B13" s="281" t="s">
        <v>1478</v>
      </c>
      <c r="C13" s="282"/>
      <c r="D13" s="283"/>
      <c r="E13" s="284" t="str">
        <f t="shared" si="0"/>
        <v/>
      </c>
      <c r="F13" s="279" t="str">
        <f t="shared" si="1"/>
        <v>否</v>
      </c>
    </row>
    <row r="14" s="236" customFormat="1" ht="36" hidden="1" customHeight="1" spans="1:6">
      <c r="A14" s="280">
        <v>103060129</v>
      </c>
      <c r="B14" s="281" t="s">
        <v>1479</v>
      </c>
      <c r="C14" s="282"/>
      <c r="D14" s="253"/>
      <c r="E14" s="284" t="str">
        <f t="shared" si="0"/>
        <v/>
      </c>
      <c r="F14" s="279" t="str">
        <f t="shared" si="1"/>
        <v>否</v>
      </c>
    </row>
    <row r="15" s="236" customFormat="1" ht="36" hidden="1" customHeight="1" spans="1:6">
      <c r="A15" s="280">
        <v>103060130</v>
      </c>
      <c r="B15" s="281" t="s">
        <v>2246</v>
      </c>
      <c r="C15" s="282"/>
      <c r="D15" s="253"/>
      <c r="E15" s="284" t="str">
        <f t="shared" si="0"/>
        <v/>
      </c>
      <c r="F15" s="279" t="str">
        <f t="shared" si="1"/>
        <v>否</v>
      </c>
    </row>
    <row r="16" s="236" customFormat="1" ht="36" hidden="1" customHeight="1" spans="1:6">
      <c r="A16" s="280">
        <v>103060131</v>
      </c>
      <c r="B16" s="281" t="s">
        <v>1481</v>
      </c>
      <c r="C16" s="282"/>
      <c r="D16" s="283"/>
      <c r="E16" s="284" t="str">
        <f t="shared" si="0"/>
        <v/>
      </c>
      <c r="F16" s="279" t="str">
        <f t="shared" si="1"/>
        <v>否</v>
      </c>
    </row>
    <row r="17" s="236" customFormat="1" ht="36" hidden="1" customHeight="1" spans="1:6">
      <c r="A17" s="280">
        <v>103060132</v>
      </c>
      <c r="B17" s="281" t="s">
        <v>1482</v>
      </c>
      <c r="C17" s="282"/>
      <c r="D17" s="253"/>
      <c r="E17" s="284" t="str">
        <f t="shared" si="0"/>
        <v/>
      </c>
      <c r="F17" s="279" t="str">
        <f t="shared" si="1"/>
        <v>否</v>
      </c>
    </row>
    <row r="18" s="236" customFormat="1" ht="36" hidden="1" customHeight="1" spans="1:6">
      <c r="A18" s="280">
        <v>103060133</v>
      </c>
      <c r="B18" s="281" t="s">
        <v>1483</v>
      </c>
      <c r="C18" s="282"/>
      <c r="D18" s="253"/>
      <c r="E18" s="284" t="str">
        <f t="shared" si="0"/>
        <v/>
      </c>
      <c r="F18" s="279" t="str">
        <f t="shared" si="1"/>
        <v>否</v>
      </c>
    </row>
    <row r="19" s="236" customFormat="1" ht="36" hidden="1" customHeight="1" spans="1:6">
      <c r="A19" s="280">
        <v>103060112</v>
      </c>
      <c r="B19" s="281" t="s">
        <v>2247</v>
      </c>
      <c r="C19" s="282"/>
      <c r="D19" s="253"/>
      <c r="E19" s="284" t="str">
        <f t="shared" si="0"/>
        <v/>
      </c>
      <c r="F19" s="279" t="str">
        <f t="shared" si="1"/>
        <v>否</v>
      </c>
    </row>
    <row r="20" s="236" customFormat="1" ht="36" hidden="1" customHeight="1" spans="1:6">
      <c r="A20" s="280">
        <v>103060134</v>
      </c>
      <c r="B20" s="281" t="s">
        <v>1484</v>
      </c>
      <c r="C20" s="282"/>
      <c r="D20" s="283"/>
      <c r="E20" s="284" t="str">
        <f t="shared" si="0"/>
        <v/>
      </c>
      <c r="F20" s="279" t="str">
        <f t="shared" si="1"/>
        <v>否</v>
      </c>
    </row>
    <row r="21" s="236" customFormat="1" ht="36" customHeight="1" spans="1:6">
      <c r="A21" s="280">
        <v>103060198</v>
      </c>
      <c r="B21" s="287" t="s">
        <v>1485</v>
      </c>
      <c r="C21" s="282">
        <v>11</v>
      </c>
      <c r="D21" s="283">
        <v>11</v>
      </c>
      <c r="E21" s="284">
        <f t="shared" si="0"/>
        <v>0</v>
      </c>
      <c r="F21" s="279" t="str">
        <f t="shared" si="1"/>
        <v>是</v>
      </c>
    </row>
    <row r="22" s="236" customFormat="1" ht="36" customHeight="1" spans="1:6">
      <c r="A22" s="247">
        <v>1030602</v>
      </c>
      <c r="B22" s="248" t="s">
        <v>1486</v>
      </c>
      <c r="C22" s="276">
        <f>SUM(C23:C25)</f>
        <v>9</v>
      </c>
      <c r="D22" s="277">
        <f>SUM(D23:D25)</f>
        <v>6</v>
      </c>
      <c r="E22" s="278">
        <f t="shared" si="0"/>
        <v>-0.333333333333333</v>
      </c>
      <c r="F22" s="279" t="str">
        <f t="shared" si="1"/>
        <v>是</v>
      </c>
    </row>
    <row r="23" s="236" customFormat="1" ht="36" hidden="1" customHeight="1" spans="1:6">
      <c r="A23" s="280">
        <v>103060202</v>
      </c>
      <c r="B23" s="288" t="s">
        <v>1487</v>
      </c>
      <c r="C23" s="282"/>
      <c r="D23" s="283"/>
      <c r="E23" s="284" t="str">
        <f t="shared" si="0"/>
        <v/>
      </c>
      <c r="F23" s="279" t="str">
        <f t="shared" si="1"/>
        <v>否</v>
      </c>
    </row>
    <row r="24" s="236" customFormat="1" ht="36" hidden="1" customHeight="1" spans="1:6">
      <c r="A24" s="280">
        <v>103060203</v>
      </c>
      <c r="B24" s="289" t="s">
        <v>1488</v>
      </c>
      <c r="C24" s="282"/>
      <c r="D24" s="283"/>
      <c r="E24" s="284" t="str">
        <f t="shared" si="0"/>
        <v/>
      </c>
      <c r="F24" s="279" t="str">
        <f t="shared" si="1"/>
        <v>否</v>
      </c>
    </row>
    <row r="25" s="236" customFormat="1" ht="36" customHeight="1" spans="1:6">
      <c r="A25" s="280">
        <v>103060298</v>
      </c>
      <c r="B25" s="252" t="s">
        <v>1489</v>
      </c>
      <c r="C25" s="282">
        <v>9</v>
      </c>
      <c r="D25" s="283">
        <v>6</v>
      </c>
      <c r="E25" s="284">
        <f t="shared" si="0"/>
        <v>-0.333333333333333</v>
      </c>
      <c r="F25" s="279" t="str">
        <f t="shared" si="1"/>
        <v>是</v>
      </c>
    </row>
    <row r="26" s="236" customFormat="1" ht="36" hidden="1" customHeight="1" spans="1:6">
      <c r="A26" s="247">
        <v>1030603</v>
      </c>
      <c r="B26" s="290" t="s">
        <v>1490</v>
      </c>
      <c r="C26" s="276"/>
      <c r="D26" s="277">
        <f>SUM(D27:D29)</f>
        <v>0</v>
      </c>
      <c r="E26" s="278" t="str">
        <f t="shared" si="0"/>
        <v/>
      </c>
      <c r="F26" s="279" t="str">
        <f t="shared" si="1"/>
        <v>否</v>
      </c>
    </row>
    <row r="27" s="236" customFormat="1" ht="36" hidden="1" customHeight="1" spans="1:6">
      <c r="A27" s="280">
        <v>103060302</v>
      </c>
      <c r="B27" s="288" t="s">
        <v>1491</v>
      </c>
      <c r="C27" s="282"/>
      <c r="D27" s="283"/>
      <c r="E27" s="284" t="str">
        <f t="shared" si="0"/>
        <v/>
      </c>
      <c r="F27" s="279" t="str">
        <f t="shared" si="1"/>
        <v>否</v>
      </c>
    </row>
    <row r="28" s="236" customFormat="1" ht="36" hidden="1" customHeight="1" spans="1:6">
      <c r="A28" s="280">
        <v>103060305</v>
      </c>
      <c r="B28" s="288" t="s">
        <v>1492</v>
      </c>
      <c r="C28" s="282"/>
      <c r="D28" s="283"/>
      <c r="E28" s="284" t="str">
        <f t="shared" si="0"/>
        <v/>
      </c>
      <c r="F28" s="279" t="str">
        <f t="shared" si="1"/>
        <v>否</v>
      </c>
    </row>
    <row r="29" s="236" customFormat="1" ht="36" hidden="1" customHeight="1" spans="1:6">
      <c r="A29" s="280">
        <v>103060398</v>
      </c>
      <c r="B29" s="288" t="s">
        <v>1493</v>
      </c>
      <c r="C29" s="282"/>
      <c r="D29" s="283"/>
      <c r="E29" s="284" t="str">
        <f t="shared" si="0"/>
        <v/>
      </c>
      <c r="F29" s="279" t="str">
        <f t="shared" si="1"/>
        <v>否</v>
      </c>
    </row>
    <row r="30" s="236" customFormat="1" ht="36" hidden="1" customHeight="1" spans="1:6">
      <c r="A30" s="247">
        <v>1030604</v>
      </c>
      <c r="B30" s="290" t="s">
        <v>1494</v>
      </c>
      <c r="C30" s="276">
        <f>SUM(C31:C33)</f>
        <v>0</v>
      </c>
      <c r="D30" s="277">
        <f>SUM(D31:D33)</f>
        <v>0</v>
      </c>
      <c r="E30" s="278" t="str">
        <f t="shared" si="0"/>
        <v/>
      </c>
      <c r="F30" s="279" t="str">
        <f t="shared" si="1"/>
        <v>否</v>
      </c>
    </row>
    <row r="31" s="236" customFormat="1" ht="36" hidden="1" customHeight="1" spans="1:7">
      <c r="A31" s="280">
        <v>103060401</v>
      </c>
      <c r="B31" s="288" t="s">
        <v>1495</v>
      </c>
      <c r="C31" s="282"/>
      <c r="D31" s="282"/>
      <c r="E31" s="284" t="str">
        <f t="shared" si="0"/>
        <v/>
      </c>
      <c r="F31" s="279" t="str">
        <f t="shared" si="1"/>
        <v>否</v>
      </c>
      <c r="G31" s="291"/>
    </row>
    <row r="32" s="236" customFormat="1" ht="36" hidden="1" customHeight="1" spans="1:6">
      <c r="A32" s="280">
        <v>103060402</v>
      </c>
      <c r="B32" s="288" t="s">
        <v>1496</v>
      </c>
      <c r="C32" s="282"/>
      <c r="D32" s="282"/>
      <c r="E32" s="284" t="str">
        <f t="shared" si="0"/>
        <v/>
      </c>
      <c r="F32" s="279" t="str">
        <f t="shared" si="1"/>
        <v>否</v>
      </c>
    </row>
    <row r="33" s="236" customFormat="1" ht="36" hidden="1" customHeight="1" spans="1:6">
      <c r="A33" s="280">
        <v>103060498</v>
      </c>
      <c r="B33" s="288" t="s">
        <v>1497</v>
      </c>
      <c r="C33" s="282"/>
      <c r="D33" s="253"/>
      <c r="E33" s="284" t="str">
        <f t="shared" si="0"/>
        <v/>
      </c>
      <c r="F33" s="279" t="str">
        <f t="shared" si="1"/>
        <v>否</v>
      </c>
    </row>
    <row r="34" s="236" customFormat="1" ht="36" hidden="1" customHeight="1" spans="1:6">
      <c r="A34" s="247">
        <v>1030698</v>
      </c>
      <c r="B34" s="292" t="s">
        <v>1498</v>
      </c>
      <c r="C34" s="293"/>
      <c r="D34" s="293"/>
      <c r="E34" s="278" t="str">
        <f t="shared" si="0"/>
        <v/>
      </c>
      <c r="F34" s="279" t="str">
        <f t="shared" si="1"/>
        <v>否</v>
      </c>
    </row>
    <row r="35" s="236" customFormat="1" ht="36" customHeight="1" spans="1:6">
      <c r="A35" s="280"/>
      <c r="B35" s="294" t="s">
        <v>63</v>
      </c>
      <c r="C35" s="276">
        <f>C4+C22+C26+C30+C34</f>
        <v>20</v>
      </c>
      <c r="D35" s="277">
        <f>D4+D22+D26+D30+D34</f>
        <v>17</v>
      </c>
      <c r="E35" s="278">
        <f t="shared" si="0"/>
        <v>-0.15</v>
      </c>
      <c r="F35" s="279" t="str">
        <f t="shared" si="1"/>
        <v>是</v>
      </c>
    </row>
    <row r="36" s="236" customFormat="1" ht="36" customHeight="1" spans="1:6">
      <c r="A36" s="280">
        <v>11005</v>
      </c>
      <c r="B36" s="295" t="s">
        <v>2248</v>
      </c>
      <c r="C36" s="293">
        <v>26</v>
      </c>
      <c r="D36" s="293">
        <v>21</v>
      </c>
      <c r="E36" s="296"/>
      <c r="F36" s="279" t="str">
        <f t="shared" si="1"/>
        <v>是</v>
      </c>
    </row>
    <row r="37" s="236" customFormat="1" ht="36" customHeight="1" spans="1:6">
      <c r="A37" s="280">
        <v>11008</v>
      </c>
      <c r="B37" s="295" t="s">
        <v>2249</v>
      </c>
      <c r="C37" s="282">
        <v>11</v>
      </c>
      <c r="D37" s="293">
        <v>5</v>
      </c>
      <c r="E37" s="297"/>
      <c r="F37" s="279" t="str">
        <f t="shared" si="1"/>
        <v>是</v>
      </c>
    </row>
    <row r="38" s="236" customFormat="1" ht="36" customHeight="1" spans="1:6">
      <c r="A38" s="280"/>
      <c r="B38" s="258" t="s">
        <v>74</v>
      </c>
      <c r="C38" s="277">
        <f>C35+C36+C37</f>
        <v>57</v>
      </c>
      <c r="D38" s="277">
        <f>D35+D36+D37</f>
        <v>43</v>
      </c>
      <c r="E38" s="278">
        <f>IF(C38&lt;&gt;0,D38/C38-1,"")</f>
        <v>-0.245614035087719</v>
      </c>
      <c r="F38" s="279" t="str">
        <f t="shared" si="1"/>
        <v>是</v>
      </c>
    </row>
    <row r="39" s="236" customFormat="1" spans="1:3">
      <c r="A39" s="270"/>
      <c r="C39" s="266"/>
    </row>
  </sheetData>
  <autoFilter ref="B3:F39">
    <filterColumn colId="4">
      <customFilters>
        <customFilter operator="equal" val=""/>
        <customFilter operator="equal" val="是"/>
      </customFilters>
    </filterColumn>
    <extLst/>
  </autoFilter>
  <mergeCells count="1">
    <mergeCell ref="B1:E1"/>
  </mergeCells>
  <conditionalFormatting sqref="F3">
    <cfRule type="cellIs" dxfId="3" priority="6" stopIfTrue="1" operator="lessThanOrEqual">
      <formula>-1</formula>
    </cfRule>
  </conditionalFormatting>
  <conditionalFormatting sqref="G3:G37">
    <cfRule type="cellIs" dxfId="3" priority="8" stopIfTrue="1" operator="lessThanOrEqual">
      <formula>-1</formula>
    </cfRule>
  </conditionalFormatting>
  <conditionalFormatting sqref="G4:G6">
    <cfRule type="cellIs" dxfId="3" priority="7" stopIfTrue="1" operator="lessThanOrEqual">
      <formula>-1</formula>
    </cfRule>
  </conditionalFormatting>
  <conditionalFormatting sqref="F4:F37 F38">
    <cfRule type="cellIs" dxfId="3" priority="2" stopIfTrue="1" operator="lessThanOrEqual">
      <formula>-1</formula>
    </cfRule>
  </conditionalFormatting>
  <conditionalFormatting sqref="F4:F6 F7:F38">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2">
    <tabColor theme="9" tint="0.4"/>
  </sheetPr>
  <dimension ref="A1:G31"/>
  <sheetViews>
    <sheetView showZeros="0" zoomScale="70" zoomScaleNormal="70" workbookViewId="0">
      <selection activeCell="D39" sqref="D39"/>
    </sheetView>
  </sheetViews>
  <sheetFormatPr defaultColWidth="9" defaultRowHeight="15.6" outlineLevelCol="6"/>
  <cols>
    <col min="1" max="1" width="10.2222222222222" style="237"/>
    <col min="2" max="2" width="50.75" style="237" customWidth="1"/>
    <col min="3" max="3" width="18.7314814814815" style="237" customWidth="1"/>
    <col min="4" max="4" width="18.7314814814815" style="236" customWidth="1"/>
    <col min="5" max="5" width="16.75" style="237" customWidth="1"/>
    <col min="6" max="6" width="4.75" style="236" customWidth="1"/>
    <col min="7" max="16384" width="9" style="237"/>
  </cols>
  <sheetData>
    <row r="1" s="236" customFormat="1" ht="45" customHeight="1" spans="2:7">
      <c r="B1" s="239" t="s">
        <v>2252</v>
      </c>
      <c r="C1" s="239"/>
      <c r="D1" s="239"/>
      <c r="E1" s="239"/>
      <c r="F1" s="240"/>
      <c r="G1" s="241"/>
    </row>
    <row r="2" s="236" customFormat="1" ht="20.1" customHeight="1" spans="2:6">
      <c r="B2" s="242" t="s">
        <v>2253</v>
      </c>
      <c r="C2" s="242"/>
      <c r="D2" s="242"/>
      <c r="E2" s="243" t="s">
        <v>2</v>
      </c>
      <c r="F2" s="244"/>
    </row>
    <row r="3" s="237" customFormat="1" ht="45" customHeight="1" spans="1:6">
      <c r="A3" s="245" t="s">
        <v>3</v>
      </c>
      <c r="B3" s="246" t="s">
        <v>4</v>
      </c>
      <c r="C3" s="151" t="s">
        <v>1636</v>
      </c>
      <c r="D3" s="151" t="s">
        <v>1637</v>
      </c>
      <c r="E3" s="152" t="s">
        <v>1638</v>
      </c>
      <c r="F3" s="236" t="s">
        <v>8</v>
      </c>
    </row>
    <row r="4" s="237" customFormat="1" ht="35.1" customHeight="1" spans="1:6">
      <c r="A4" s="247">
        <v>22301</v>
      </c>
      <c r="B4" s="248" t="s">
        <v>1505</v>
      </c>
      <c r="C4" s="249">
        <f>SUM(C5:C6)</f>
        <v>25</v>
      </c>
      <c r="D4" s="249">
        <f>SUM(D5:D6)</f>
        <v>29</v>
      </c>
      <c r="E4" s="209">
        <f t="shared" ref="E4:E9" si="0">IF(C4&lt;&gt;0,D4/C4-1,"")</f>
        <v>0.16</v>
      </c>
      <c r="F4" s="250" t="str">
        <f t="shared" ref="F4:F9" si="1">IF(B4&lt;&gt;"",IF(SUM(C4:D4)&lt;&gt;0,"是","否"),"是")</f>
        <v>是</v>
      </c>
    </row>
    <row r="5" s="237" customFormat="1" ht="35.1" customHeight="1" spans="1:6">
      <c r="A5" s="251">
        <v>2230105</v>
      </c>
      <c r="B5" s="252" t="s">
        <v>1508</v>
      </c>
      <c r="C5" s="253">
        <v>21</v>
      </c>
      <c r="D5" s="253">
        <v>26</v>
      </c>
      <c r="E5" s="254">
        <f t="shared" si="0"/>
        <v>0.238095238095238</v>
      </c>
      <c r="F5" s="250" t="str">
        <f t="shared" si="1"/>
        <v>是</v>
      </c>
    </row>
    <row r="6" s="237" customFormat="1" ht="35.1" customHeight="1" spans="1:6">
      <c r="A6" s="251">
        <v>2230199</v>
      </c>
      <c r="B6" s="252" t="s">
        <v>1510</v>
      </c>
      <c r="C6" s="253">
        <v>4</v>
      </c>
      <c r="D6" s="253">
        <v>3</v>
      </c>
      <c r="E6" s="254">
        <f t="shared" si="0"/>
        <v>-0.25</v>
      </c>
      <c r="F6" s="250" t="str">
        <f t="shared" si="1"/>
        <v>是</v>
      </c>
    </row>
    <row r="7" s="237" customFormat="1" ht="35.1" hidden="1" customHeight="1" spans="1:6">
      <c r="A7" s="247">
        <v>22302</v>
      </c>
      <c r="B7" s="248" t="s">
        <v>1511</v>
      </c>
      <c r="C7" s="208"/>
      <c r="D7" s="208"/>
      <c r="E7" s="209" t="str">
        <f t="shared" si="0"/>
        <v/>
      </c>
      <c r="F7" s="250" t="str">
        <f t="shared" si="1"/>
        <v>否</v>
      </c>
    </row>
    <row r="8" s="238" customFormat="1" ht="35.1" hidden="1" customHeight="1" spans="1:6">
      <c r="A8" s="247">
        <v>22303</v>
      </c>
      <c r="B8" s="248" t="s">
        <v>1516</v>
      </c>
      <c r="C8" s="208"/>
      <c r="D8" s="208"/>
      <c r="E8" s="209" t="str">
        <f t="shared" si="0"/>
        <v/>
      </c>
      <c r="F8" s="250" t="str">
        <f t="shared" si="1"/>
        <v>否</v>
      </c>
    </row>
    <row r="9" s="237" customFormat="1" ht="35.1" customHeight="1" spans="1:6">
      <c r="A9" s="247">
        <v>22399</v>
      </c>
      <c r="B9" s="248" t="s">
        <v>1520</v>
      </c>
      <c r="C9" s="255">
        <f>SUM(C10)</f>
        <v>9</v>
      </c>
      <c r="D9" s="255">
        <f>SUM(D10)</f>
        <v>6</v>
      </c>
      <c r="E9" s="209">
        <f t="shared" si="0"/>
        <v>-0.333333333333333</v>
      </c>
      <c r="F9" s="250" t="str">
        <f t="shared" si="1"/>
        <v>是</v>
      </c>
    </row>
    <row r="10" s="268" customFormat="1" ht="35.1" customHeight="1" spans="1:6">
      <c r="A10" s="251">
        <v>2239999</v>
      </c>
      <c r="B10" s="252" t="s">
        <v>2254</v>
      </c>
      <c r="C10" s="256">
        <v>9</v>
      </c>
      <c r="D10" s="256">
        <v>6</v>
      </c>
      <c r="E10" s="254"/>
      <c r="F10" s="269"/>
    </row>
    <row r="11" s="237" customFormat="1" ht="35.1" customHeight="1" spans="1:6">
      <c r="A11" s="247"/>
      <c r="B11" s="258" t="s">
        <v>1522</v>
      </c>
      <c r="C11" s="255">
        <f>SUM(C4,C7:C9)</f>
        <v>34</v>
      </c>
      <c r="D11" s="255">
        <f>SUM(D4,D7:D9)</f>
        <v>35</v>
      </c>
      <c r="E11" s="209">
        <f t="shared" ref="E11:E16" si="2">IF(C11&lt;&gt;0,D11/C11-1,"")</f>
        <v>0.0294117647058822</v>
      </c>
      <c r="F11" s="250" t="str">
        <f t="shared" ref="F11:F16" si="3">IF(B11&lt;&gt;"",IF(SUM(C11:D11)&lt;&gt;0,"是","否"),"是")</f>
        <v>是</v>
      </c>
    </row>
    <row r="12" s="237" customFormat="1" ht="35.1" customHeight="1" spans="1:6">
      <c r="A12" s="247"/>
      <c r="B12" s="259" t="s">
        <v>132</v>
      </c>
      <c r="C12" s="255">
        <f>C13+C14</f>
        <v>18</v>
      </c>
      <c r="D12" s="255">
        <f>D13+D14</f>
        <v>8</v>
      </c>
      <c r="E12" s="209">
        <f t="shared" si="2"/>
        <v>-0.555555555555556</v>
      </c>
      <c r="F12" s="250" t="str">
        <f t="shared" si="3"/>
        <v>是</v>
      </c>
    </row>
    <row r="13" s="237" customFormat="1" ht="35.1" hidden="1" customHeight="1" spans="1:6">
      <c r="A13" s="247">
        <v>2300501</v>
      </c>
      <c r="B13" s="260" t="s">
        <v>1523</v>
      </c>
      <c r="C13" s="261"/>
      <c r="D13" s="261"/>
      <c r="E13" s="209" t="str">
        <f t="shared" si="2"/>
        <v/>
      </c>
      <c r="F13" s="250" t="str">
        <f t="shared" si="3"/>
        <v>否</v>
      </c>
    </row>
    <row r="14" s="237" customFormat="1" ht="35.1" customHeight="1" spans="1:6">
      <c r="A14" s="247">
        <v>2300803</v>
      </c>
      <c r="B14" s="260" t="s">
        <v>1524</v>
      </c>
      <c r="C14" s="256">
        <v>18</v>
      </c>
      <c r="D14" s="256">
        <v>8</v>
      </c>
      <c r="E14" s="209">
        <f t="shared" si="2"/>
        <v>-0.555555555555556</v>
      </c>
      <c r="F14" s="250" t="str">
        <f t="shared" si="3"/>
        <v>是</v>
      </c>
    </row>
    <row r="15" s="237" customFormat="1" ht="35.1" customHeight="1" spans="1:6">
      <c r="A15" s="247"/>
      <c r="B15" s="262" t="s">
        <v>2255</v>
      </c>
      <c r="C15" s="208">
        <v>5</v>
      </c>
      <c r="D15" s="208"/>
      <c r="E15" s="209">
        <f t="shared" si="2"/>
        <v>-1</v>
      </c>
      <c r="F15" s="250" t="str">
        <f t="shared" si="3"/>
        <v>是</v>
      </c>
    </row>
    <row r="16" s="237" customFormat="1" ht="35.1" customHeight="1" spans="1:6">
      <c r="A16" s="263"/>
      <c r="B16" s="264" t="s">
        <v>140</v>
      </c>
      <c r="C16" s="255">
        <f>C11+C12+C15</f>
        <v>57</v>
      </c>
      <c r="D16" s="255">
        <f>D11+D12+D15</f>
        <v>43</v>
      </c>
      <c r="E16" s="209">
        <f t="shared" si="2"/>
        <v>-0.245614035087719</v>
      </c>
      <c r="F16" s="250" t="str">
        <f t="shared" si="3"/>
        <v>是</v>
      </c>
    </row>
    <row r="17" s="237" customFormat="1" spans="3:6">
      <c r="C17" s="265"/>
      <c r="D17" s="236"/>
      <c r="F17" s="236"/>
    </row>
    <row r="18" s="237" customFormat="1" spans="3:6">
      <c r="C18" s="265"/>
      <c r="D18" s="266"/>
      <c r="F18" s="236"/>
    </row>
    <row r="19" s="237" customFormat="1" spans="3:6">
      <c r="C19" s="265"/>
      <c r="D19" s="236"/>
      <c r="F19" s="236"/>
    </row>
    <row r="20" s="237" customFormat="1" spans="3:6">
      <c r="C20" s="265"/>
      <c r="D20" s="266"/>
      <c r="F20" s="236"/>
    </row>
    <row r="21" s="237" customFormat="1" spans="3:6">
      <c r="C21" s="265"/>
      <c r="D21" s="236"/>
      <c r="F21" s="236"/>
    </row>
    <row r="22" s="237" customFormat="1" spans="3:6">
      <c r="C22" s="265"/>
      <c r="D22" s="236"/>
      <c r="F22" s="236"/>
    </row>
    <row r="23" s="237" customFormat="1" spans="3:6">
      <c r="C23" s="265"/>
      <c r="D23" s="266"/>
      <c r="F23" s="236"/>
    </row>
    <row r="24" s="237" customFormat="1" spans="3:6">
      <c r="C24" s="265"/>
      <c r="D24" s="236"/>
      <c r="F24" s="236"/>
    </row>
    <row r="25" s="237" customFormat="1" spans="3:6">
      <c r="C25" s="265"/>
      <c r="D25" s="236"/>
      <c r="F25" s="236"/>
    </row>
    <row r="26" s="237" customFormat="1" spans="3:6">
      <c r="C26" s="265"/>
      <c r="D26" s="236"/>
      <c r="F26" s="236"/>
    </row>
    <row r="27" s="237" customFormat="1" spans="3:6">
      <c r="C27" s="265"/>
      <c r="D27" s="236"/>
      <c r="F27" s="236"/>
    </row>
    <row r="28" s="237" customFormat="1" spans="3:6">
      <c r="C28" s="265"/>
      <c r="D28" s="266"/>
      <c r="F28" s="236"/>
    </row>
    <row r="29" s="237" customFormat="1" spans="3:6">
      <c r="C29" s="265"/>
      <c r="D29" s="236"/>
      <c r="F29" s="236"/>
    </row>
    <row r="31" spans="7:7">
      <c r="G31" s="267"/>
    </row>
  </sheetData>
  <autoFilter ref="A3:F16">
    <filterColumn colId="5">
      <customFilters>
        <customFilter operator="equal" val=""/>
        <customFilter operator="equal" val="是"/>
      </customFilters>
    </filterColumn>
    <extLst/>
  </autoFilter>
  <mergeCells count="1">
    <mergeCell ref="B1:E1"/>
  </mergeCells>
  <conditionalFormatting sqref="F3:F16">
    <cfRule type="cellIs" dxfId="3" priority="2" stopIfTrue="1" operator="lessThanOrEqual">
      <formula>-1</formula>
    </cfRule>
  </conditionalFormatting>
  <conditionalFormatting sqref="F11:F16">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3">
    <tabColor theme="9" tint="0.4"/>
  </sheetPr>
  <dimension ref="A1:G31"/>
  <sheetViews>
    <sheetView showZeros="0" zoomScale="70" zoomScaleNormal="70" workbookViewId="0">
      <selection activeCell="B16" sqref="B1:E16"/>
    </sheetView>
  </sheetViews>
  <sheetFormatPr defaultColWidth="9" defaultRowHeight="15.6" outlineLevelCol="6"/>
  <cols>
    <col min="1" max="1" width="10.2222222222222" style="237"/>
    <col min="2" max="2" width="50.75" style="237" customWidth="1"/>
    <col min="3" max="3" width="18.7314814814815" style="237" customWidth="1"/>
    <col min="4" max="4" width="18.7314814814815" style="236" customWidth="1"/>
    <col min="5" max="5" width="16.75" style="237" customWidth="1"/>
    <col min="6" max="6" width="4.75" style="236" customWidth="1"/>
    <col min="7" max="16384" width="9" style="237"/>
  </cols>
  <sheetData>
    <row r="1" s="236" customFormat="1" ht="45" customHeight="1" spans="2:7">
      <c r="B1" s="239" t="s">
        <v>2256</v>
      </c>
      <c r="C1" s="239"/>
      <c r="D1" s="239"/>
      <c r="E1" s="239"/>
      <c r="F1" s="240"/>
      <c r="G1" s="241"/>
    </row>
    <row r="2" s="236" customFormat="1" ht="20.1" customHeight="1" spans="2:6">
      <c r="B2" s="242" t="s">
        <v>2257</v>
      </c>
      <c r="C2" s="242"/>
      <c r="D2" s="242"/>
      <c r="E2" s="243" t="s">
        <v>2</v>
      </c>
      <c r="F2" s="244"/>
    </row>
    <row r="3" s="237" customFormat="1" ht="45" customHeight="1" spans="1:6">
      <c r="A3" s="245" t="s">
        <v>3</v>
      </c>
      <c r="B3" s="246" t="s">
        <v>4</v>
      </c>
      <c r="C3" s="151" t="s">
        <v>1636</v>
      </c>
      <c r="D3" s="151" t="s">
        <v>1637</v>
      </c>
      <c r="E3" s="152" t="s">
        <v>1638</v>
      </c>
      <c r="F3" s="236" t="s">
        <v>8</v>
      </c>
    </row>
    <row r="4" s="237" customFormat="1" ht="35.1" customHeight="1" spans="1:6">
      <c r="A4" s="247">
        <v>22301</v>
      </c>
      <c r="B4" s="248" t="s">
        <v>1505</v>
      </c>
      <c r="C4" s="249">
        <f>SUM(C5:C6)</f>
        <v>25</v>
      </c>
      <c r="D4" s="249">
        <f>SUM(D5:D6)</f>
        <v>29</v>
      </c>
      <c r="E4" s="209">
        <f t="shared" ref="E4:E9" si="0">IF(C4&lt;&gt;0,D4/C4-1,"")</f>
        <v>0.16</v>
      </c>
      <c r="F4" s="250" t="str">
        <f t="shared" ref="F4:F10" si="1">IF(B4&lt;&gt;"",IF(SUM(C4:D4)&lt;&gt;0,"是","否"),"是")</f>
        <v>是</v>
      </c>
    </row>
    <row r="5" s="237" customFormat="1" ht="35.1" customHeight="1" spans="1:6">
      <c r="A5" s="251">
        <v>2230105</v>
      </c>
      <c r="B5" s="252" t="s">
        <v>1508</v>
      </c>
      <c r="C5" s="253">
        <v>21</v>
      </c>
      <c r="D5" s="253">
        <v>26</v>
      </c>
      <c r="E5" s="254">
        <f t="shared" si="0"/>
        <v>0.238095238095238</v>
      </c>
      <c r="F5" s="250" t="str">
        <f t="shared" si="1"/>
        <v>是</v>
      </c>
    </row>
    <row r="6" s="237" customFormat="1" ht="35.1" customHeight="1" spans="1:6">
      <c r="A6" s="251">
        <v>2230199</v>
      </c>
      <c r="B6" s="252" t="s">
        <v>1510</v>
      </c>
      <c r="C6" s="253">
        <v>4</v>
      </c>
      <c r="D6" s="253">
        <v>3</v>
      </c>
      <c r="E6" s="254">
        <f t="shared" si="0"/>
        <v>-0.25</v>
      </c>
      <c r="F6" s="250" t="str">
        <f t="shared" si="1"/>
        <v>是</v>
      </c>
    </row>
    <row r="7" s="237" customFormat="1" ht="35.1" hidden="1" customHeight="1" spans="1:6">
      <c r="A7" s="247">
        <v>22302</v>
      </c>
      <c r="B7" s="248" t="s">
        <v>1511</v>
      </c>
      <c r="C7" s="208"/>
      <c r="D7" s="208"/>
      <c r="E7" s="209" t="str">
        <f t="shared" si="0"/>
        <v/>
      </c>
      <c r="F7" s="250" t="str">
        <f t="shared" si="1"/>
        <v>否</v>
      </c>
    </row>
    <row r="8" s="238" customFormat="1" ht="35.1" hidden="1" customHeight="1" spans="1:6">
      <c r="A8" s="247">
        <v>22303</v>
      </c>
      <c r="B8" s="248" t="s">
        <v>1516</v>
      </c>
      <c r="C8" s="208"/>
      <c r="D8" s="208"/>
      <c r="E8" s="209" t="str">
        <f t="shared" si="0"/>
        <v/>
      </c>
      <c r="F8" s="250" t="str">
        <f t="shared" si="1"/>
        <v>否</v>
      </c>
    </row>
    <row r="9" s="237" customFormat="1" ht="35.1" customHeight="1" spans="1:6">
      <c r="A9" s="247">
        <v>22399</v>
      </c>
      <c r="B9" s="248" t="s">
        <v>1520</v>
      </c>
      <c r="C9" s="255">
        <f>SUM(C10)</f>
        <v>9</v>
      </c>
      <c r="D9" s="255">
        <f>SUM(D10)</f>
        <v>6</v>
      </c>
      <c r="E9" s="209">
        <f t="shared" si="0"/>
        <v>-0.333333333333333</v>
      </c>
      <c r="F9" s="250" t="str">
        <f t="shared" si="1"/>
        <v>是</v>
      </c>
    </row>
    <row r="10" s="237" customFormat="1" ht="43" customHeight="1" spans="1:6">
      <c r="A10" s="251">
        <v>2239999</v>
      </c>
      <c r="B10" s="252" t="s">
        <v>2254</v>
      </c>
      <c r="C10" s="256">
        <v>9</v>
      </c>
      <c r="D10" s="256">
        <v>6</v>
      </c>
      <c r="E10" s="254"/>
      <c r="F10" s="257" t="str">
        <f t="shared" si="1"/>
        <v>是</v>
      </c>
    </row>
    <row r="11" s="237" customFormat="1" ht="35.1" customHeight="1" spans="1:6">
      <c r="A11" s="247"/>
      <c r="B11" s="258" t="s">
        <v>1522</v>
      </c>
      <c r="C11" s="255">
        <f>SUM(C4,C7:C9)</f>
        <v>34</v>
      </c>
      <c r="D11" s="255">
        <f>SUM(D4,D7:D9)</f>
        <v>35</v>
      </c>
      <c r="E11" s="209">
        <f t="shared" ref="E11:E16" si="2">IF(C11&lt;&gt;0,D11/C11-1,"")</f>
        <v>0.0294117647058822</v>
      </c>
      <c r="F11" s="250" t="str">
        <f t="shared" ref="F11:F16" si="3">IF(B11&lt;&gt;"",IF(SUM(C11:D11)&lt;&gt;0,"是","否"),"是")</f>
        <v>是</v>
      </c>
    </row>
    <row r="12" s="237" customFormat="1" ht="35.1" customHeight="1" spans="1:6">
      <c r="A12" s="247"/>
      <c r="B12" s="259" t="s">
        <v>132</v>
      </c>
      <c r="C12" s="255">
        <f>C13+C14</f>
        <v>18</v>
      </c>
      <c r="D12" s="255">
        <f>D13+D14</f>
        <v>8</v>
      </c>
      <c r="E12" s="209">
        <f t="shared" si="2"/>
        <v>-0.555555555555556</v>
      </c>
      <c r="F12" s="250" t="str">
        <f t="shared" si="3"/>
        <v>是</v>
      </c>
    </row>
    <row r="13" s="237" customFormat="1" ht="35.1" hidden="1" customHeight="1" spans="1:6">
      <c r="A13" s="247">
        <v>2300501</v>
      </c>
      <c r="B13" s="260" t="s">
        <v>1523</v>
      </c>
      <c r="C13" s="261"/>
      <c r="D13" s="261"/>
      <c r="E13" s="209" t="str">
        <f t="shared" si="2"/>
        <v/>
      </c>
      <c r="F13" s="250" t="str">
        <f t="shared" si="3"/>
        <v>否</v>
      </c>
    </row>
    <row r="14" s="237" customFormat="1" ht="35.1" customHeight="1" spans="1:6">
      <c r="A14" s="247">
        <v>2300803</v>
      </c>
      <c r="B14" s="260" t="s">
        <v>1524</v>
      </c>
      <c r="C14" s="256">
        <v>18</v>
      </c>
      <c r="D14" s="256">
        <v>8</v>
      </c>
      <c r="E14" s="209">
        <f t="shared" si="2"/>
        <v>-0.555555555555556</v>
      </c>
      <c r="F14" s="250" t="str">
        <f t="shared" si="3"/>
        <v>是</v>
      </c>
    </row>
    <row r="15" s="237" customFormat="1" ht="35.1" customHeight="1" spans="1:6">
      <c r="A15" s="247"/>
      <c r="B15" s="262" t="s">
        <v>2255</v>
      </c>
      <c r="C15" s="208">
        <v>5</v>
      </c>
      <c r="D15" s="208"/>
      <c r="E15" s="209">
        <f t="shared" si="2"/>
        <v>-1</v>
      </c>
      <c r="F15" s="250" t="str">
        <f t="shared" si="3"/>
        <v>是</v>
      </c>
    </row>
    <row r="16" s="237" customFormat="1" ht="37" customHeight="1" spans="1:6">
      <c r="A16" s="263"/>
      <c r="B16" s="264" t="s">
        <v>140</v>
      </c>
      <c r="C16" s="255">
        <f>C11+C12+C15</f>
        <v>57</v>
      </c>
      <c r="D16" s="255">
        <f>D11+D12+D15</f>
        <v>43</v>
      </c>
      <c r="E16" s="209">
        <f t="shared" si="2"/>
        <v>-0.245614035087719</v>
      </c>
      <c r="F16" s="250" t="str">
        <f t="shared" si="3"/>
        <v>是</v>
      </c>
    </row>
    <row r="17" s="237" customFormat="1" spans="3:6">
      <c r="C17" s="265"/>
      <c r="D17" s="266"/>
      <c r="F17" s="236"/>
    </row>
    <row r="18" s="237" customFormat="1" spans="3:6">
      <c r="C18" s="265"/>
      <c r="D18" s="236"/>
      <c r="F18" s="236"/>
    </row>
    <row r="19" s="237" customFormat="1" spans="3:6">
      <c r="C19" s="265"/>
      <c r="D19" s="266"/>
      <c r="F19" s="236"/>
    </row>
    <row r="20" s="237" customFormat="1" spans="3:6">
      <c r="C20" s="265"/>
      <c r="D20" s="236"/>
      <c r="F20" s="236"/>
    </row>
    <row r="21" s="237" customFormat="1" spans="3:6">
      <c r="C21" s="265"/>
      <c r="D21" s="236"/>
      <c r="F21" s="236"/>
    </row>
    <row r="22" s="237" customFormat="1" spans="3:6">
      <c r="C22" s="265"/>
      <c r="D22" s="266"/>
      <c r="F22" s="236"/>
    </row>
    <row r="23" s="237" customFormat="1" spans="3:6">
      <c r="C23" s="265"/>
      <c r="D23" s="236"/>
      <c r="F23" s="236"/>
    </row>
    <row r="24" s="237" customFormat="1" spans="3:6">
      <c r="C24" s="265"/>
      <c r="D24" s="236"/>
      <c r="F24" s="236"/>
    </row>
    <row r="25" s="237" customFormat="1" spans="3:6">
      <c r="C25" s="265"/>
      <c r="D25" s="236"/>
      <c r="F25" s="236"/>
    </row>
    <row r="26" s="237" customFormat="1" spans="3:6">
      <c r="C26" s="265"/>
      <c r="D26" s="236"/>
      <c r="F26" s="236"/>
    </row>
    <row r="27" s="237" customFormat="1" spans="3:6">
      <c r="C27" s="265"/>
      <c r="D27" s="266"/>
      <c r="F27" s="236"/>
    </row>
    <row r="28" s="237" customFormat="1" spans="3:6">
      <c r="C28" s="265"/>
      <c r="D28" s="236"/>
      <c r="F28" s="236"/>
    </row>
    <row r="31" spans="7:7">
      <c r="G31" s="267"/>
    </row>
  </sheetData>
  <autoFilter ref="A3:F16">
    <filterColumn colId="5">
      <customFilters>
        <customFilter operator="equal" val=""/>
        <customFilter operator="equal" val="是"/>
      </customFilters>
    </filterColumn>
    <extLst/>
  </autoFilter>
  <mergeCells count="1">
    <mergeCell ref="B1:E1"/>
  </mergeCells>
  <conditionalFormatting sqref="F3:F16">
    <cfRule type="cellIs" dxfId="3" priority="2" stopIfTrue="1" operator="lessThanOrEqual">
      <formula>-1</formula>
    </cfRule>
  </conditionalFormatting>
  <conditionalFormatting sqref="F11:F16">
    <cfRule type="cellIs" dxfId="3"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4">
    <tabColor rgb="FFFF0000"/>
  </sheetPr>
  <dimension ref="A1:G62"/>
  <sheetViews>
    <sheetView showZeros="0" zoomScale="70" zoomScaleNormal="70" workbookViewId="0">
      <pane xSplit="1" ySplit="3" topLeftCell="B44" activePane="bottomRight" state="frozen"/>
      <selection/>
      <selection pane="topRight"/>
      <selection pane="bottomLeft"/>
      <selection pane="bottomRight" activeCell="D39" sqref="D39"/>
    </sheetView>
  </sheetViews>
  <sheetFormatPr defaultColWidth="9" defaultRowHeight="15.6" outlineLevelCol="6"/>
  <cols>
    <col min="1" max="1" width="59.3518518518519" style="143" customWidth="1"/>
    <col min="2" max="3" width="18.6296296296296" style="228" customWidth="1"/>
    <col min="4" max="4" width="20.6296296296296" style="162" customWidth="1"/>
    <col min="5" max="5" width="5.37962962962963" style="143" customWidth="1"/>
    <col min="6" max="6" width="9" style="143" hidden="1" customWidth="1"/>
    <col min="7" max="16384" width="9" style="143"/>
  </cols>
  <sheetData>
    <row r="1" s="143" customFormat="1" ht="45" customHeight="1" spans="1:7">
      <c r="A1" s="74" t="s">
        <v>2258</v>
      </c>
      <c r="B1" s="229"/>
      <c r="C1" s="229"/>
      <c r="D1" s="74"/>
      <c r="E1" s="145"/>
      <c r="G1" s="145"/>
    </row>
    <row r="2" s="201" customFormat="1" ht="20.1" customHeight="1" spans="1:4">
      <c r="A2" s="202" t="s">
        <v>2259</v>
      </c>
      <c r="B2" s="230"/>
      <c r="C2" s="231"/>
      <c r="D2" s="205" t="s">
        <v>2</v>
      </c>
    </row>
    <row r="3" s="143" customFormat="1" ht="45" customHeight="1" spans="1:5">
      <c r="A3" s="206" t="s">
        <v>2260</v>
      </c>
      <c r="B3" s="151" t="s">
        <v>1636</v>
      </c>
      <c r="C3" s="151" t="s">
        <v>1637</v>
      </c>
      <c r="D3" s="152" t="s">
        <v>1638</v>
      </c>
      <c r="E3" s="201" t="s">
        <v>8</v>
      </c>
    </row>
    <row r="4" s="143" customFormat="1" ht="36" customHeight="1" spans="1:5">
      <c r="A4" s="207" t="s">
        <v>1529</v>
      </c>
      <c r="B4" s="208">
        <f>SUM(B5:B11)</f>
        <v>27157</v>
      </c>
      <c r="C4" s="208">
        <f>SUM(C5:C11)</f>
        <v>27790</v>
      </c>
      <c r="D4" s="209">
        <f t="shared" ref="D4:D57" si="0">IF(B4&lt;&gt;0,C4/B4-1,"")</f>
        <v>0.0233089074640056</v>
      </c>
      <c r="E4" s="210" t="str">
        <f t="shared" ref="E4:E45" si="1">IF(A4&lt;&gt;"",IF(SUM(B4:C4)&lt;&gt;0,"是","否"),"是")</f>
        <v>是</v>
      </c>
    </row>
    <row r="5" s="143" customFormat="1" ht="36" customHeight="1" spans="1:5">
      <c r="A5" s="211" t="s">
        <v>1530</v>
      </c>
      <c r="B5" s="212">
        <v>26328</v>
      </c>
      <c r="C5" s="212">
        <v>26959</v>
      </c>
      <c r="D5" s="232">
        <f t="shared" si="0"/>
        <v>0.0239668793679733</v>
      </c>
      <c r="E5" s="210" t="str">
        <f t="shared" si="1"/>
        <v>是</v>
      </c>
    </row>
    <row r="6" s="144" customFormat="1" ht="36" hidden="1" customHeight="1" spans="1:5">
      <c r="A6" s="211" t="s">
        <v>1531</v>
      </c>
      <c r="B6" s="213"/>
      <c r="C6" s="213"/>
      <c r="D6" s="232" t="str">
        <f t="shared" si="0"/>
        <v/>
      </c>
      <c r="E6" s="210" t="str">
        <f t="shared" si="1"/>
        <v>否</v>
      </c>
    </row>
    <row r="7" s="143" customFormat="1" ht="36" customHeight="1" spans="1:5">
      <c r="A7" s="211" t="s">
        <v>1532</v>
      </c>
      <c r="B7" s="212">
        <v>50</v>
      </c>
      <c r="C7" s="212">
        <v>50</v>
      </c>
      <c r="D7" s="232">
        <f t="shared" si="0"/>
        <v>0</v>
      </c>
      <c r="E7" s="210" t="str">
        <f t="shared" si="1"/>
        <v>是</v>
      </c>
    </row>
    <row r="8" s="143" customFormat="1" ht="36" hidden="1" customHeight="1" spans="1:5">
      <c r="A8" s="211" t="s">
        <v>1533</v>
      </c>
      <c r="B8" s="212"/>
      <c r="C8" s="212"/>
      <c r="D8" s="232" t="str">
        <f t="shared" si="0"/>
        <v/>
      </c>
      <c r="E8" s="210" t="str">
        <f t="shared" si="1"/>
        <v>否</v>
      </c>
    </row>
    <row r="9" s="143" customFormat="1" ht="36" customHeight="1" spans="1:5">
      <c r="A9" s="211" t="s">
        <v>1534</v>
      </c>
      <c r="B9" s="212">
        <v>777</v>
      </c>
      <c r="C9" s="212">
        <v>781</v>
      </c>
      <c r="D9" s="232">
        <f t="shared" si="0"/>
        <v>0.00514800514800506</v>
      </c>
      <c r="E9" s="210" t="str">
        <f t="shared" si="1"/>
        <v>是</v>
      </c>
    </row>
    <row r="10" s="143" customFormat="1" ht="36" customHeight="1" spans="1:5">
      <c r="A10" s="211" t="s">
        <v>1535</v>
      </c>
      <c r="B10" s="212">
        <v>2</v>
      </c>
      <c r="C10" s="212"/>
      <c r="D10" s="232">
        <f t="shared" si="0"/>
        <v>-1</v>
      </c>
      <c r="E10" s="210" t="str">
        <f t="shared" si="1"/>
        <v>是</v>
      </c>
    </row>
    <row r="11" s="143" customFormat="1" ht="36" hidden="1" customHeight="1" spans="1:5">
      <c r="A11" s="214" t="s">
        <v>2261</v>
      </c>
      <c r="B11" s="212"/>
      <c r="C11" s="212"/>
      <c r="D11" s="232" t="str">
        <f t="shared" si="0"/>
        <v/>
      </c>
      <c r="E11" s="210" t="str">
        <f t="shared" si="1"/>
        <v>否</v>
      </c>
    </row>
    <row r="12" s="143" customFormat="1" ht="36" customHeight="1" spans="1:5">
      <c r="A12" s="207" t="s">
        <v>1537</v>
      </c>
      <c r="B12" s="208">
        <f>SUM(B13:B17)</f>
        <v>926.72</v>
      </c>
      <c r="C12" s="208">
        <f>SUM(C13:C17)</f>
        <v>953</v>
      </c>
      <c r="D12" s="209">
        <f t="shared" si="0"/>
        <v>0.0283580801104972</v>
      </c>
      <c r="E12" s="210" t="str">
        <f t="shared" si="1"/>
        <v>是</v>
      </c>
    </row>
    <row r="13" s="143" customFormat="1" ht="36" customHeight="1" spans="1:5">
      <c r="A13" s="211" t="s">
        <v>1538</v>
      </c>
      <c r="B13" s="212">
        <v>924.04</v>
      </c>
      <c r="C13" s="212">
        <v>950</v>
      </c>
      <c r="D13" s="232">
        <f t="shared" si="0"/>
        <v>0.0280940219038137</v>
      </c>
      <c r="E13" s="210" t="str">
        <f t="shared" si="1"/>
        <v>是</v>
      </c>
    </row>
    <row r="14" s="143" customFormat="1" ht="36" hidden="1" customHeight="1" spans="1:5">
      <c r="A14" s="214" t="s">
        <v>1539</v>
      </c>
      <c r="B14" s="212"/>
      <c r="C14" s="212"/>
      <c r="D14" s="232" t="str">
        <f t="shared" si="0"/>
        <v/>
      </c>
      <c r="E14" s="210" t="str">
        <f t="shared" si="1"/>
        <v>否</v>
      </c>
    </row>
    <row r="15" s="143" customFormat="1" ht="36" customHeight="1" spans="1:5">
      <c r="A15" s="211" t="s">
        <v>1532</v>
      </c>
      <c r="B15" s="212">
        <v>2.68</v>
      </c>
      <c r="C15" s="212">
        <v>3</v>
      </c>
      <c r="D15" s="232">
        <f t="shared" si="0"/>
        <v>0.119402985074627</v>
      </c>
      <c r="E15" s="210" t="str">
        <f t="shared" si="1"/>
        <v>是</v>
      </c>
    </row>
    <row r="16" s="143" customFormat="1" ht="36" hidden="1" customHeight="1" spans="1:5">
      <c r="A16" s="211" t="s">
        <v>1534</v>
      </c>
      <c r="B16" s="212"/>
      <c r="C16" s="212"/>
      <c r="D16" s="232" t="str">
        <f t="shared" si="0"/>
        <v/>
      </c>
      <c r="E16" s="210" t="str">
        <f t="shared" si="1"/>
        <v>否</v>
      </c>
    </row>
    <row r="17" s="143" customFormat="1" ht="36" hidden="1" customHeight="1" spans="1:5">
      <c r="A17" s="211" t="s">
        <v>1535</v>
      </c>
      <c r="B17" s="212"/>
      <c r="C17" s="212"/>
      <c r="D17" s="232" t="str">
        <f t="shared" si="0"/>
        <v/>
      </c>
      <c r="E17" s="210" t="str">
        <f t="shared" si="1"/>
        <v>否</v>
      </c>
    </row>
    <row r="18" s="143" customFormat="1" ht="36" customHeight="1" spans="1:5">
      <c r="A18" s="207" t="s">
        <v>2262</v>
      </c>
      <c r="B18" s="189">
        <v>28896</v>
      </c>
      <c r="C18" s="208">
        <v>29007</v>
      </c>
      <c r="D18" s="215">
        <f t="shared" si="0"/>
        <v>0.00384136212624586</v>
      </c>
      <c r="E18" s="210" t="str">
        <f t="shared" si="1"/>
        <v>是</v>
      </c>
    </row>
    <row r="19" s="143" customFormat="1" ht="36" customHeight="1" spans="1:5">
      <c r="A19" s="211" t="s">
        <v>1541</v>
      </c>
      <c r="B19" s="185">
        <v>28889</v>
      </c>
      <c r="C19" s="213">
        <v>29000</v>
      </c>
      <c r="D19" s="216">
        <f t="shared" si="0"/>
        <v>0.00384229291425808</v>
      </c>
      <c r="E19" s="210" t="str">
        <f t="shared" si="1"/>
        <v>是</v>
      </c>
    </row>
    <row r="20" s="143" customFormat="1" ht="36" hidden="1" customHeight="1" spans="1:5">
      <c r="A20" s="211" t="s">
        <v>1531</v>
      </c>
      <c r="B20" s="185"/>
      <c r="C20" s="213"/>
      <c r="D20" s="216" t="str">
        <f t="shared" si="0"/>
        <v/>
      </c>
      <c r="E20" s="210" t="str">
        <f t="shared" si="1"/>
        <v>否</v>
      </c>
    </row>
    <row r="21" s="143" customFormat="1" ht="36" customHeight="1" spans="1:5">
      <c r="A21" s="211" t="s">
        <v>1532</v>
      </c>
      <c r="B21" s="185">
        <v>7</v>
      </c>
      <c r="C21" s="213">
        <v>7</v>
      </c>
      <c r="D21" s="216">
        <f t="shared" si="0"/>
        <v>0</v>
      </c>
      <c r="E21" s="210" t="str">
        <f t="shared" si="1"/>
        <v>是</v>
      </c>
    </row>
    <row r="22" s="143" customFormat="1" ht="36" hidden="1" customHeight="1" spans="1:5">
      <c r="A22" s="211" t="s">
        <v>1534</v>
      </c>
      <c r="B22" s="212"/>
      <c r="C22" s="213"/>
      <c r="D22" s="232" t="str">
        <f t="shared" si="0"/>
        <v/>
      </c>
      <c r="E22" s="210" t="str">
        <f t="shared" si="1"/>
        <v>否</v>
      </c>
    </row>
    <row r="23" s="143" customFormat="1" ht="36" hidden="1" customHeight="1" spans="1:5">
      <c r="A23" s="211" t="s">
        <v>1535</v>
      </c>
      <c r="B23" s="212"/>
      <c r="C23" s="213"/>
      <c r="D23" s="232" t="str">
        <f t="shared" si="0"/>
        <v/>
      </c>
      <c r="E23" s="210" t="str">
        <f t="shared" si="1"/>
        <v>否</v>
      </c>
    </row>
    <row r="24" s="143" customFormat="1" ht="36" customHeight="1" spans="1:5">
      <c r="A24" s="207" t="s">
        <v>1542</v>
      </c>
      <c r="B24" s="208">
        <f>SUM(B25:B28)</f>
        <v>2224</v>
      </c>
      <c r="C24" s="208">
        <f>SUM(C25:C28)</f>
        <v>2304</v>
      </c>
      <c r="D24" s="209">
        <f t="shared" si="0"/>
        <v>0.0359712230215827</v>
      </c>
      <c r="E24" s="210" t="str">
        <f t="shared" si="1"/>
        <v>是</v>
      </c>
    </row>
    <row r="25" s="143" customFormat="1" ht="36" customHeight="1" spans="1:5">
      <c r="A25" s="211" t="s">
        <v>1543</v>
      </c>
      <c r="B25" s="212">
        <v>2218</v>
      </c>
      <c r="C25" s="212">
        <v>2300</v>
      </c>
      <c r="D25" s="232">
        <f t="shared" si="0"/>
        <v>0.0369702434625789</v>
      </c>
      <c r="E25" s="210" t="str">
        <f t="shared" si="1"/>
        <v>是</v>
      </c>
    </row>
    <row r="26" s="143" customFormat="1" ht="36" hidden="1" customHeight="1" spans="1:5">
      <c r="A26" s="211" t="s">
        <v>1531</v>
      </c>
      <c r="B26" s="212"/>
      <c r="C26" s="212"/>
      <c r="D26" s="233" t="str">
        <f t="shared" si="0"/>
        <v/>
      </c>
      <c r="E26" s="210" t="str">
        <f t="shared" si="1"/>
        <v>否</v>
      </c>
    </row>
    <row r="27" s="143" customFormat="1" ht="36" customHeight="1" spans="1:5">
      <c r="A27" s="211" t="s">
        <v>1532</v>
      </c>
      <c r="B27" s="212">
        <v>4</v>
      </c>
      <c r="C27" s="212">
        <v>4</v>
      </c>
      <c r="D27" s="232">
        <f t="shared" si="0"/>
        <v>0</v>
      </c>
      <c r="E27" s="210" t="str">
        <f t="shared" si="1"/>
        <v>是</v>
      </c>
    </row>
    <row r="28" s="143" customFormat="1" ht="36" customHeight="1" spans="1:5">
      <c r="A28" s="211" t="s">
        <v>1535</v>
      </c>
      <c r="B28" s="212">
        <v>2</v>
      </c>
      <c r="C28" s="212"/>
      <c r="D28" s="232">
        <f t="shared" si="0"/>
        <v>-1</v>
      </c>
      <c r="E28" s="210" t="str">
        <f t="shared" si="1"/>
        <v>是</v>
      </c>
    </row>
    <row r="29" s="143" customFormat="1" ht="36" customHeight="1" spans="1:5">
      <c r="A29" s="207" t="s">
        <v>1544</v>
      </c>
      <c r="B29" s="208">
        <f>SUM(B30:B35)</f>
        <v>14181.32</v>
      </c>
      <c r="C29" s="208">
        <f>SUM(C30:C35)</f>
        <v>15357</v>
      </c>
      <c r="D29" s="209">
        <f t="shared" si="0"/>
        <v>0.0829034250690346</v>
      </c>
      <c r="E29" s="210" t="str">
        <f t="shared" si="1"/>
        <v>是</v>
      </c>
    </row>
    <row r="30" s="143" customFormat="1" ht="36" customHeight="1" spans="1:5">
      <c r="A30" s="211" t="s">
        <v>2263</v>
      </c>
      <c r="B30" s="212">
        <v>3424.35</v>
      </c>
      <c r="C30" s="212">
        <v>3800</v>
      </c>
      <c r="D30" s="232">
        <f t="shared" si="0"/>
        <v>0.109699651028662</v>
      </c>
      <c r="E30" s="210" t="str">
        <f t="shared" si="1"/>
        <v>是</v>
      </c>
    </row>
    <row r="31" s="143" customFormat="1" ht="36" customHeight="1" spans="1:7">
      <c r="A31" s="211" t="s">
        <v>1531</v>
      </c>
      <c r="B31" s="218">
        <v>10688.9</v>
      </c>
      <c r="C31" s="212">
        <v>11512</v>
      </c>
      <c r="D31" s="232">
        <f t="shared" si="0"/>
        <v>0.077005117458298</v>
      </c>
      <c r="E31" s="210" t="str">
        <f t="shared" si="1"/>
        <v>是</v>
      </c>
      <c r="G31" s="166"/>
    </row>
    <row r="32" s="143" customFormat="1" ht="36" customHeight="1" spans="1:6">
      <c r="A32" s="211" t="s">
        <v>1532</v>
      </c>
      <c r="B32" s="212">
        <v>15.84</v>
      </c>
      <c r="C32" s="212">
        <v>20</v>
      </c>
      <c r="D32" s="232">
        <f t="shared" si="0"/>
        <v>0.262626262626263</v>
      </c>
      <c r="E32" s="210" t="str">
        <f t="shared" si="1"/>
        <v>是</v>
      </c>
      <c r="F32" s="187" t="s">
        <v>2264</v>
      </c>
    </row>
    <row r="33" s="143" customFormat="1" ht="36" hidden="1" customHeight="1" spans="1:6">
      <c r="A33" s="211" t="s">
        <v>1533</v>
      </c>
      <c r="B33" s="212"/>
      <c r="C33" s="212"/>
      <c r="D33" s="232" t="str">
        <f t="shared" si="0"/>
        <v/>
      </c>
      <c r="E33" s="210" t="str">
        <f t="shared" si="1"/>
        <v>否</v>
      </c>
      <c r="F33" s="188"/>
    </row>
    <row r="34" s="143" customFormat="1" ht="36" customHeight="1" spans="1:6">
      <c r="A34" s="211" t="s">
        <v>1534</v>
      </c>
      <c r="B34" s="212">
        <v>47.21</v>
      </c>
      <c r="C34" s="212">
        <v>15</v>
      </c>
      <c r="D34" s="232">
        <f t="shared" si="0"/>
        <v>-0.682270705359034</v>
      </c>
      <c r="E34" s="210" t="str">
        <f t="shared" si="1"/>
        <v>是</v>
      </c>
      <c r="F34" s="187" t="s">
        <v>2265</v>
      </c>
    </row>
    <row r="35" s="143" customFormat="1" ht="36" customHeight="1" spans="1:6">
      <c r="A35" s="211" t="s">
        <v>1535</v>
      </c>
      <c r="B35" s="212">
        <v>5.02</v>
      </c>
      <c r="C35" s="212">
        <v>10</v>
      </c>
      <c r="D35" s="232">
        <f t="shared" si="0"/>
        <v>0.99203187250996</v>
      </c>
      <c r="E35" s="210" t="str">
        <f t="shared" si="1"/>
        <v>是</v>
      </c>
      <c r="F35" s="188" t="s">
        <v>2266</v>
      </c>
    </row>
    <row r="36" s="143" customFormat="1" ht="36" customHeight="1" spans="1:5">
      <c r="A36" s="195" t="s">
        <v>1548</v>
      </c>
      <c r="B36" s="208">
        <f>SUM(B37:B41)</f>
        <v>31655</v>
      </c>
      <c r="C36" s="208">
        <f>SUM(C37:C41)</f>
        <v>33157</v>
      </c>
      <c r="D36" s="209">
        <f t="shared" si="0"/>
        <v>0.0474490601800663</v>
      </c>
      <c r="E36" s="210" t="str">
        <f t="shared" si="1"/>
        <v>是</v>
      </c>
    </row>
    <row r="37" s="143" customFormat="1" ht="36" customHeight="1" spans="1:6">
      <c r="A37" s="211" t="s">
        <v>1530</v>
      </c>
      <c r="B37" s="212">
        <v>20218</v>
      </c>
      <c r="C37" s="212">
        <v>19888</v>
      </c>
      <c r="D37" s="232">
        <f t="shared" si="0"/>
        <v>-0.0163220892274211</v>
      </c>
      <c r="E37" s="210" t="str">
        <f t="shared" si="1"/>
        <v>是</v>
      </c>
      <c r="F37" s="143" t="s">
        <v>2267</v>
      </c>
    </row>
    <row r="38" s="143" customFormat="1" ht="36" customHeight="1" spans="1:5">
      <c r="A38" s="211" t="s">
        <v>1531</v>
      </c>
      <c r="B38" s="212">
        <v>10660</v>
      </c>
      <c r="C38" s="212">
        <v>12660</v>
      </c>
      <c r="D38" s="232">
        <f t="shared" si="0"/>
        <v>0.187617260787992</v>
      </c>
      <c r="E38" s="210" t="str">
        <f t="shared" si="1"/>
        <v>是</v>
      </c>
    </row>
    <row r="39" s="143" customFormat="1" ht="36" customHeight="1" spans="1:5">
      <c r="A39" s="211" t="s">
        <v>1532</v>
      </c>
      <c r="B39" s="212">
        <v>49</v>
      </c>
      <c r="C39" s="212">
        <v>51</v>
      </c>
      <c r="D39" s="232">
        <f t="shared" si="0"/>
        <v>0.0408163265306123</v>
      </c>
      <c r="E39" s="210" t="str">
        <f t="shared" si="1"/>
        <v>是</v>
      </c>
    </row>
    <row r="40" s="143" customFormat="1" ht="36" customHeight="1" spans="1:5">
      <c r="A40" s="211" t="s">
        <v>1534</v>
      </c>
      <c r="B40" s="212">
        <v>724</v>
      </c>
      <c r="C40" s="212">
        <v>558</v>
      </c>
      <c r="D40" s="232">
        <f t="shared" si="0"/>
        <v>-0.229281767955801</v>
      </c>
      <c r="E40" s="210" t="str">
        <f t="shared" si="1"/>
        <v>是</v>
      </c>
    </row>
    <row r="41" s="143" customFormat="1" ht="36" customHeight="1" spans="1:5">
      <c r="A41" s="211" t="s">
        <v>1535</v>
      </c>
      <c r="B41" s="212">
        <v>4</v>
      </c>
      <c r="C41" s="212"/>
      <c r="D41" s="232">
        <f t="shared" si="0"/>
        <v>-1</v>
      </c>
      <c r="E41" s="210" t="str">
        <f t="shared" si="1"/>
        <v>是</v>
      </c>
    </row>
    <row r="42" s="143" customFormat="1" ht="36" customHeight="1" spans="1:5">
      <c r="A42" s="195" t="s">
        <v>1551</v>
      </c>
      <c r="B42" s="189">
        <f>SUM(B43:B46)</f>
        <v>9058</v>
      </c>
      <c r="C42" s="208">
        <f>SUM(C43:C46)</f>
        <v>9025</v>
      </c>
      <c r="D42" s="215">
        <f t="shared" si="0"/>
        <v>-0.00364318834179733</v>
      </c>
      <c r="E42" s="210" t="str">
        <f t="shared" si="1"/>
        <v>是</v>
      </c>
    </row>
    <row r="43" s="143" customFormat="1" ht="36" customHeight="1" spans="1:5">
      <c r="A43" s="211" t="s">
        <v>1541</v>
      </c>
      <c r="B43" s="219">
        <v>8119</v>
      </c>
      <c r="C43" s="212">
        <v>8100</v>
      </c>
      <c r="D43" s="215">
        <f t="shared" si="0"/>
        <v>-0.00234018967853189</v>
      </c>
      <c r="E43" s="210" t="str">
        <f t="shared" si="1"/>
        <v>是</v>
      </c>
    </row>
    <row r="44" s="143" customFormat="1" ht="36" customHeight="1" spans="1:5">
      <c r="A44" s="211" t="s">
        <v>1531</v>
      </c>
      <c r="B44" s="219">
        <v>914</v>
      </c>
      <c r="C44" s="212">
        <v>900</v>
      </c>
      <c r="D44" s="215">
        <f t="shared" si="0"/>
        <v>-0.0153172866520788</v>
      </c>
      <c r="E44" s="210" t="str">
        <f t="shared" si="1"/>
        <v>是</v>
      </c>
    </row>
    <row r="45" s="143" customFormat="1" ht="36" customHeight="1" spans="1:5">
      <c r="A45" s="211" t="s">
        <v>2268</v>
      </c>
      <c r="B45" s="219">
        <v>17</v>
      </c>
      <c r="C45" s="212">
        <v>17</v>
      </c>
      <c r="D45" s="215">
        <f t="shared" si="0"/>
        <v>0</v>
      </c>
      <c r="E45" s="210" t="str">
        <f t="shared" si="1"/>
        <v>是</v>
      </c>
    </row>
    <row r="46" s="143" customFormat="1" ht="36" customHeight="1" spans="1:5">
      <c r="A46" s="211" t="s">
        <v>2269</v>
      </c>
      <c r="B46" s="219">
        <v>8</v>
      </c>
      <c r="C46" s="212">
        <v>8</v>
      </c>
      <c r="D46" s="215">
        <f t="shared" si="0"/>
        <v>0</v>
      </c>
      <c r="E46" s="210" t="str">
        <f t="shared" ref="E46:E62" si="2">IF(A46&lt;&gt;"",IF(SUM(B46:C46)&lt;&gt;0,"是","否"),"是")</f>
        <v>是</v>
      </c>
    </row>
    <row r="47" s="143" customFormat="1" ht="36" hidden="1" customHeight="1" spans="1:5">
      <c r="A47" s="211" t="s">
        <v>1535</v>
      </c>
      <c r="B47" s="212"/>
      <c r="C47" s="212"/>
      <c r="D47" s="232" t="str">
        <f t="shared" si="0"/>
        <v/>
      </c>
      <c r="E47" s="210" t="str">
        <f t="shared" si="2"/>
        <v>否</v>
      </c>
    </row>
    <row r="48" s="143" customFormat="1" ht="36" customHeight="1" spans="1:5">
      <c r="A48" s="198" t="s">
        <v>1552</v>
      </c>
      <c r="B48" s="220">
        <f>SUM(B4,B36,B12,B18,B24,B29,B42)</f>
        <v>114098.04</v>
      </c>
      <c r="C48" s="220">
        <f>SUM(C4,C36,C12,C18,C24,C29,C42)</f>
        <v>117593</v>
      </c>
      <c r="D48" s="209">
        <f t="shared" si="0"/>
        <v>0.030631201026766</v>
      </c>
      <c r="E48" s="210" t="str">
        <f t="shared" si="2"/>
        <v>是</v>
      </c>
    </row>
    <row r="49" s="143" customFormat="1" ht="36" hidden="1" customHeight="1" spans="1:5">
      <c r="A49" s="221" t="s">
        <v>1553</v>
      </c>
      <c r="B49" s="222"/>
      <c r="C49" s="222"/>
      <c r="D49" s="232" t="str">
        <f t="shared" si="0"/>
        <v/>
      </c>
      <c r="E49" s="210" t="str">
        <f t="shared" si="2"/>
        <v>否</v>
      </c>
    </row>
    <row r="50" s="143" customFormat="1" ht="36" hidden="1" customHeight="1" spans="1:5">
      <c r="A50" s="221" t="s">
        <v>1554</v>
      </c>
      <c r="B50" s="222"/>
      <c r="C50" s="222"/>
      <c r="D50" s="232" t="str">
        <f t="shared" si="0"/>
        <v/>
      </c>
      <c r="E50" s="210" t="str">
        <f t="shared" si="2"/>
        <v>否</v>
      </c>
    </row>
    <row r="51" s="143" customFormat="1" ht="36" hidden="1" customHeight="1" spans="1:5">
      <c r="A51" s="193" t="s">
        <v>1555</v>
      </c>
      <c r="B51" s="222"/>
      <c r="C51" s="222"/>
      <c r="D51" s="232" t="str">
        <f t="shared" si="0"/>
        <v/>
      </c>
      <c r="E51" s="210" t="str">
        <f t="shared" si="2"/>
        <v>否</v>
      </c>
    </row>
    <row r="52" s="143" customFormat="1" ht="36" hidden="1" customHeight="1" spans="1:5">
      <c r="A52" s="223" t="s">
        <v>1556</v>
      </c>
      <c r="B52" s="222"/>
      <c r="C52" s="222"/>
      <c r="D52" s="232" t="str">
        <f t="shared" si="0"/>
        <v/>
      </c>
      <c r="E52" s="210" t="str">
        <f t="shared" si="2"/>
        <v>否</v>
      </c>
    </row>
    <row r="53" s="143" customFormat="1" ht="36" hidden="1" customHeight="1" spans="1:5">
      <c r="A53" s="224" t="s">
        <v>1557</v>
      </c>
      <c r="B53" s="222"/>
      <c r="C53" s="222"/>
      <c r="D53" s="232" t="str">
        <f t="shared" si="0"/>
        <v/>
      </c>
      <c r="E53" s="210" t="str">
        <f t="shared" si="2"/>
        <v>否</v>
      </c>
    </row>
    <row r="54" s="162" customFormat="1" ht="36" customHeight="1" spans="1:6">
      <c r="A54" s="225" t="s">
        <v>1558</v>
      </c>
      <c r="B54" s="222">
        <f>SUM(B55:B61)</f>
        <v>85924</v>
      </c>
      <c r="C54" s="222">
        <f>SUM(C55:C61)</f>
        <v>89157</v>
      </c>
      <c r="D54" s="234">
        <f t="shared" si="0"/>
        <v>0.0376262743820119</v>
      </c>
      <c r="E54" s="210" t="str">
        <f t="shared" si="2"/>
        <v>是</v>
      </c>
      <c r="F54" s="143"/>
    </row>
    <row r="55" s="162" customFormat="1" ht="36" customHeight="1" spans="1:5">
      <c r="A55" s="226" t="s">
        <v>1559</v>
      </c>
      <c r="B55" s="212">
        <v>41268</v>
      </c>
      <c r="C55" s="212">
        <v>44214</v>
      </c>
      <c r="D55" s="232">
        <f t="shared" si="0"/>
        <v>0.0713870311136959</v>
      </c>
      <c r="E55" s="210" t="str">
        <f t="shared" si="2"/>
        <v>是</v>
      </c>
    </row>
    <row r="56" s="143" customFormat="1" ht="36" customHeight="1" spans="1:6">
      <c r="A56" s="226" t="s">
        <v>1560</v>
      </c>
      <c r="B56" s="212">
        <v>4961</v>
      </c>
      <c r="C56" s="212">
        <v>5043</v>
      </c>
      <c r="D56" s="232">
        <f t="shared" si="0"/>
        <v>0.0165289256198347</v>
      </c>
      <c r="E56" s="210" t="str">
        <f t="shared" si="2"/>
        <v>是</v>
      </c>
      <c r="F56" s="162"/>
    </row>
    <row r="57" s="143" customFormat="1" ht="36" customHeight="1" spans="1:6">
      <c r="A57" s="226" t="s">
        <v>1561</v>
      </c>
      <c r="B57" s="212">
        <v>16271</v>
      </c>
      <c r="C57" s="212">
        <v>16300</v>
      </c>
      <c r="D57" s="232">
        <f t="shared" si="0"/>
        <v>0.0017823120889926</v>
      </c>
      <c r="E57" s="210" t="str">
        <f t="shared" si="2"/>
        <v>是</v>
      </c>
      <c r="F57" s="162"/>
    </row>
    <row r="58" s="143" customFormat="1" ht="36" hidden="1" customHeight="1" spans="1:5">
      <c r="A58" s="226" t="s">
        <v>1562</v>
      </c>
      <c r="B58" s="227"/>
      <c r="C58" s="227"/>
      <c r="D58" s="235"/>
      <c r="E58" s="210" t="str">
        <f t="shared" si="2"/>
        <v>否</v>
      </c>
    </row>
    <row r="59" s="143" customFormat="1" ht="36" customHeight="1" spans="1:6">
      <c r="A59" s="226" t="s">
        <v>1563</v>
      </c>
      <c r="B59" s="212">
        <v>9651</v>
      </c>
      <c r="C59" s="212">
        <v>9800</v>
      </c>
      <c r="D59" s="232">
        <f>IF(B59&lt;&gt;0,C59/B59-1,"")</f>
        <v>0.0154388146306081</v>
      </c>
      <c r="E59" s="210" t="str">
        <f t="shared" si="2"/>
        <v>是</v>
      </c>
      <c r="F59"/>
    </row>
    <row r="60" s="143" customFormat="1" ht="36" hidden="1" customHeight="1" spans="1:6">
      <c r="A60" s="226" t="s">
        <v>1564</v>
      </c>
      <c r="B60" s="227"/>
      <c r="C60" s="227"/>
      <c r="D60" s="235"/>
      <c r="E60" s="210" t="str">
        <f t="shared" si="2"/>
        <v>否</v>
      </c>
      <c r="F60"/>
    </row>
    <row r="61" ht="36" customHeight="1" spans="1:5">
      <c r="A61" s="226" t="s">
        <v>1565</v>
      </c>
      <c r="B61" s="212">
        <v>13773</v>
      </c>
      <c r="C61" s="212">
        <v>13800</v>
      </c>
      <c r="D61" s="232">
        <f>IF(B61&lt;&gt;0,C61/B61-1,"")</f>
        <v>0.00196035722064902</v>
      </c>
      <c r="E61" s="210" t="str">
        <f t="shared" si="2"/>
        <v>是</v>
      </c>
    </row>
    <row r="62" ht="36" customHeight="1" spans="1:5">
      <c r="A62" s="198" t="s">
        <v>74</v>
      </c>
      <c r="B62" s="220">
        <f>SUM(B48,B54)</f>
        <v>200022.04</v>
      </c>
      <c r="C62" s="220">
        <f>SUM(C48,C54)</f>
        <v>206750</v>
      </c>
      <c r="D62" s="209">
        <f>IF(B62&lt;&gt;0,C62/B62-1,"")</f>
        <v>0.0336360933025179</v>
      </c>
      <c r="E62" s="210" t="str">
        <f t="shared" si="2"/>
        <v>是</v>
      </c>
    </row>
  </sheetData>
  <autoFilter ref="A3:E62">
    <filterColumn colId="4">
      <customFilters>
        <customFilter operator="equal" val="是"/>
      </customFilters>
    </filterColumn>
    <extLst/>
  </autoFilter>
  <mergeCells count="1">
    <mergeCell ref="A1:D1"/>
  </mergeCells>
  <conditionalFormatting sqref="B6:C6">
    <cfRule type="cellIs" dxfId="3" priority="73" stopIfTrue="1" operator="lessThanOrEqual">
      <formula>-1</formula>
    </cfRule>
    <cfRule type="cellIs" dxfId="3" priority="72" stopIfTrue="1" operator="lessThanOrEqual">
      <formula>-1</formula>
    </cfRule>
  </conditionalFormatting>
  <conditionalFormatting sqref="D6">
    <cfRule type="cellIs" dxfId="3" priority="75" stopIfTrue="1" operator="lessThanOrEqual">
      <formula>-1</formula>
    </cfRule>
  </conditionalFormatting>
  <conditionalFormatting sqref="E6">
    <cfRule type="cellIs" dxfId="3" priority="76" stopIfTrue="1" operator="lessThanOrEqual">
      <formula>-1</formula>
    </cfRule>
    <cfRule type="cellIs" dxfId="3" priority="74" stopIfTrue="1" operator="lessThanOrEqual">
      <formula>-1</formula>
    </cfRule>
  </conditionalFormatting>
  <conditionalFormatting sqref="B14:C14">
    <cfRule type="cellIs" dxfId="3" priority="24" stopIfTrue="1" operator="lessThanOrEqual">
      <formula>-1</formula>
    </cfRule>
    <cfRule type="cellIs" dxfId="3" priority="23" stopIfTrue="1" operator="lessThanOrEqual">
      <formula>-1</formula>
    </cfRule>
  </conditionalFormatting>
  <conditionalFormatting sqref="D14">
    <cfRule type="cellIs" dxfId="3" priority="25" stopIfTrue="1" operator="lessThanOrEqual">
      <formula>-1</formula>
    </cfRule>
  </conditionalFormatting>
  <conditionalFormatting sqref="E14">
    <cfRule type="cellIs" dxfId="3" priority="66" stopIfTrue="1" operator="lessThanOrEqual">
      <formula>-1</formula>
    </cfRule>
    <cfRule type="cellIs" dxfId="3" priority="65" stopIfTrue="1" operator="lessThanOrEqual">
      <formula>-1</formula>
    </cfRule>
  </conditionalFormatting>
  <conditionalFormatting sqref="C20">
    <cfRule type="cellIs" dxfId="3" priority="8" stopIfTrue="1" operator="lessThanOrEqual">
      <formula>-1</formula>
    </cfRule>
  </conditionalFormatting>
  <conditionalFormatting sqref="E20">
    <cfRule type="cellIs" dxfId="3" priority="64" stopIfTrue="1" operator="lessThanOrEqual">
      <formula>-1</formula>
    </cfRule>
    <cfRule type="cellIs" dxfId="3" priority="63" stopIfTrue="1" operator="lessThanOrEqual">
      <formula>-1</formula>
    </cfRule>
  </conditionalFormatting>
  <conditionalFormatting sqref="B26:C26">
    <cfRule type="cellIs" dxfId="3" priority="60" stopIfTrue="1" operator="lessThanOrEqual">
      <formula>-1</formula>
    </cfRule>
    <cfRule type="cellIs" dxfId="3" priority="59" stopIfTrue="1" operator="lessThanOrEqual">
      <formula>-1</formula>
    </cfRule>
  </conditionalFormatting>
  <conditionalFormatting sqref="E26">
    <cfRule type="cellIs" dxfId="3" priority="62" stopIfTrue="1" operator="lessThanOrEqual">
      <formula>-1</formula>
    </cfRule>
    <cfRule type="cellIs" dxfId="3" priority="61" stopIfTrue="1" operator="lessThanOrEqual">
      <formula>-1</formula>
    </cfRule>
  </conditionalFormatting>
  <conditionalFormatting sqref="C31">
    <cfRule type="cellIs" dxfId="3" priority="13" stopIfTrue="1" operator="lessThanOrEqual">
      <formula>-1</formula>
    </cfRule>
    <cfRule type="cellIs" dxfId="3" priority="12" stopIfTrue="1" operator="lessThanOrEqual">
      <formula>-1</formula>
    </cfRule>
    <cfRule type="cellIs" dxfId="3" priority="11" stopIfTrue="1" operator="lessThanOrEqual">
      <formula>-1</formula>
    </cfRule>
    <cfRule type="cellIs" dxfId="3" priority="10" stopIfTrue="1" operator="lessThanOrEqual">
      <formula>-1</formula>
    </cfRule>
  </conditionalFormatting>
  <conditionalFormatting sqref="D31">
    <cfRule type="cellIs" dxfId="3" priority="14" stopIfTrue="1" operator="lessThanOrEqual">
      <formula>-1</formula>
    </cfRule>
  </conditionalFormatting>
  <conditionalFormatting sqref="E31">
    <cfRule type="cellIs" dxfId="3" priority="20" stopIfTrue="1" operator="lessThanOrEqual">
      <formula>-1</formula>
    </cfRule>
    <cfRule type="cellIs" dxfId="3" priority="19" stopIfTrue="1" operator="lessThanOrEqual">
      <formula>-1</formula>
    </cfRule>
  </conditionalFormatting>
  <conditionalFormatting sqref="B38:C38">
    <cfRule type="cellIs" dxfId="3" priority="68" stopIfTrue="1" operator="lessThanOrEqual">
      <formula>-1</formula>
    </cfRule>
    <cfRule type="cellIs" dxfId="3" priority="67" stopIfTrue="1" operator="lessThanOrEqual">
      <formula>-1</formula>
    </cfRule>
  </conditionalFormatting>
  <conditionalFormatting sqref="D38">
    <cfRule type="cellIs" dxfId="3" priority="70" stopIfTrue="1" operator="lessThanOrEqual">
      <formula>-1</formula>
    </cfRule>
  </conditionalFormatting>
  <conditionalFormatting sqref="E38">
    <cfRule type="cellIs" dxfId="3" priority="71" stopIfTrue="1" operator="lessThanOrEqual">
      <formula>-1</formula>
    </cfRule>
    <cfRule type="cellIs" dxfId="3" priority="69" stopIfTrue="1" operator="lessThanOrEqual">
      <formula>-1</formula>
    </cfRule>
  </conditionalFormatting>
  <conditionalFormatting sqref="C44">
    <cfRule type="cellIs" dxfId="3" priority="3" stopIfTrue="1" operator="lessThanOrEqual">
      <formula>-1</formula>
    </cfRule>
  </conditionalFormatting>
  <conditionalFormatting sqref="C46">
    <cfRule type="cellIs" dxfId="3" priority="5" stopIfTrue="1" operator="lessThanOrEqual">
      <formula>-1</formula>
    </cfRule>
  </conditionalFormatting>
  <conditionalFormatting sqref="B47">
    <cfRule type="cellIs" dxfId="3" priority="50" stopIfTrue="1" operator="lessThanOrEqual">
      <formula>-1</formula>
    </cfRule>
  </conditionalFormatting>
  <conditionalFormatting sqref="C47">
    <cfRule type="cellIs" dxfId="3" priority="49" stopIfTrue="1" operator="lessThanOrEqual">
      <formula>-1</formula>
    </cfRule>
  </conditionalFormatting>
  <conditionalFormatting sqref="D47">
    <cfRule type="cellIs" dxfId="3" priority="79" stopIfTrue="1" operator="lessThanOrEqual">
      <formula>-1</formula>
    </cfRule>
  </conditionalFormatting>
  <conditionalFormatting sqref="D49">
    <cfRule type="cellIs" dxfId="3" priority="48" stopIfTrue="1" operator="lessThanOrEqual">
      <formula>-1</formula>
    </cfRule>
  </conditionalFormatting>
  <conditionalFormatting sqref="D50">
    <cfRule type="cellIs" dxfId="3" priority="47" stopIfTrue="1" operator="lessThanOrEqual">
      <formula>-1</formula>
    </cfRule>
  </conditionalFormatting>
  <conditionalFormatting sqref="D51">
    <cfRule type="cellIs" dxfId="3" priority="46" stopIfTrue="1" operator="lessThanOrEqual">
      <formula>-1</formula>
    </cfRule>
  </conditionalFormatting>
  <conditionalFormatting sqref="D52">
    <cfRule type="cellIs" dxfId="3" priority="45" stopIfTrue="1" operator="lessThanOrEqual">
      <formula>-1</formula>
    </cfRule>
  </conditionalFormatting>
  <conditionalFormatting sqref="D53">
    <cfRule type="cellIs" dxfId="3" priority="44" stopIfTrue="1" operator="lessThanOrEqual">
      <formula>-1</formula>
    </cfRule>
  </conditionalFormatting>
  <conditionalFormatting sqref="B56:C56">
    <cfRule type="cellIs" dxfId="3" priority="7" stopIfTrue="1" operator="lessThanOrEqual">
      <formula>-1</formula>
    </cfRule>
    <cfRule type="cellIs" dxfId="3" priority="6" stopIfTrue="1" operator="lessThanOrEqual">
      <formula>-1</formula>
    </cfRule>
  </conditionalFormatting>
  <conditionalFormatting sqref="B59:C59">
    <cfRule type="cellIs" dxfId="3" priority="1" stopIfTrue="1" operator="lessThanOrEqual">
      <formula>-1</formula>
    </cfRule>
  </conditionalFormatting>
  <conditionalFormatting sqref="B61:C61">
    <cfRule type="cellIs" dxfId="3" priority="2" stopIfTrue="1" operator="lessThanOrEqual">
      <formula>-1</formula>
    </cfRule>
  </conditionalFormatting>
  <conditionalFormatting sqref="D61">
    <cfRule type="cellIs" dxfId="3" priority="32" stopIfTrue="1" operator="lessThanOrEqual">
      <formula>-1</formula>
    </cfRule>
  </conditionalFormatting>
  <conditionalFormatting sqref="B22:B23">
    <cfRule type="cellIs" dxfId="3" priority="51" stopIfTrue="1" operator="lessThanOrEqual">
      <formula>-1</formula>
    </cfRule>
  </conditionalFormatting>
  <conditionalFormatting sqref="C22:C23">
    <cfRule type="cellIs" dxfId="3" priority="52" stopIfTrue="1" operator="lessThanOrEqual">
      <formula>-1</formula>
    </cfRule>
  </conditionalFormatting>
  <conditionalFormatting sqref="D16:D17">
    <cfRule type="cellIs" dxfId="3" priority="56" stopIfTrue="1" operator="lessThanOrEqual">
      <formula>-1</formula>
    </cfRule>
  </conditionalFormatting>
  <conditionalFormatting sqref="D22:D23">
    <cfRule type="cellIs" dxfId="3" priority="80" stopIfTrue="1" operator="lessThanOrEqual">
      <formula>-1</formula>
    </cfRule>
  </conditionalFormatting>
  <conditionalFormatting sqref="E44:E62">
    <cfRule type="cellIs" dxfId="3" priority="58" stopIfTrue="1" operator="lessThanOrEqual">
      <formula>-1</formula>
    </cfRule>
    <cfRule type="cellIs" dxfId="3" priority="57" stopIfTrue="1" operator="lessThanOrEqual">
      <formula>-1</formula>
    </cfRule>
  </conditionalFormatting>
  <conditionalFormatting sqref="E4:E5 E7:E13 E39:E43 E36:E37 E27:E29 E21:E25 E15:E19">
    <cfRule type="cellIs" dxfId="3" priority="84" stopIfTrue="1" operator="lessThanOrEqual">
      <formula>-1</formula>
    </cfRule>
  </conditionalFormatting>
  <conditionalFormatting sqref="B5:C5 B7:C11 B39:C41 B25:C25 B27:C28 B37:C37">
    <cfRule type="cellIs" dxfId="3" priority="78" stopIfTrue="1" operator="lessThanOrEqual">
      <formula>-1</formula>
    </cfRule>
    <cfRule type="cellIs" dxfId="3" priority="77" stopIfTrue="1" operator="lessThanOrEqual">
      <formula>-1</formula>
    </cfRule>
  </conditionalFormatting>
  <conditionalFormatting sqref="D5 D7:D11 D54:D56 D37 D39:D41 D25 D27:D28">
    <cfRule type="cellIs" dxfId="3" priority="83" stopIfTrue="1" operator="lessThanOrEqual">
      <formula>-1</formula>
    </cfRule>
  </conditionalFormatting>
  <conditionalFormatting sqref="E5 E7:E13 E39:E43 E36:E37 E27:E29 E21:E25 E15:E19">
    <cfRule type="cellIs" dxfId="3" priority="82" stopIfTrue="1" operator="lessThanOrEqual">
      <formula>-1</formula>
    </cfRule>
  </conditionalFormatting>
  <conditionalFormatting sqref="B13:C13 B15:C15">
    <cfRule type="cellIs" dxfId="3" priority="28" stopIfTrue="1" operator="lessThanOrEqual">
      <formula>-1</formula>
    </cfRule>
    <cfRule type="cellIs" dxfId="3" priority="27" stopIfTrue="1" operator="lessThanOrEqual">
      <formula>-1</formula>
    </cfRule>
    <cfRule type="cellIs" dxfId="3" priority="26" stopIfTrue="1" operator="lessThanOrEqual">
      <formula>-1</formula>
    </cfRule>
  </conditionalFormatting>
  <conditionalFormatting sqref="D13 D15">
    <cfRule type="cellIs" dxfId="3" priority="29" stopIfTrue="1" operator="lessThanOrEqual">
      <formula>-1</formula>
    </cfRule>
  </conditionalFormatting>
  <conditionalFormatting sqref="B16:C17">
    <cfRule type="cellIs" dxfId="3" priority="55" stopIfTrue="1" operator="lessThanOrEqual">
      <formula>-1</formula>
    </cfRule>
    <cfRule type="cellIs" dxfId="3" priority="54" stopIfTrue="1" operator="lessThanOrEqual">
      <formula>-1</formula>
    </cfRule>
    <cfRule type="cellIs" dxfId="3" priority="53" stopIfTrue="1" operator="lessThanOrEqual">
      <formula>-1</formula>
    </cfRule>
  </conditionalFormatting>
  <conditionalFormatting sqref="C19 C21">
    <cfRule type="cellIs" dxfId="3" priority="9" stopIfTrue="1" operator="lessThanOrEqual">
      <formula>-1</formula>
    </cfRule>
  </conditionalFormatting>
  <conditionalFormatting sqref="B30:C30 B32:C35">
    <cfRule type="cellIs" dxfId="3" priority="17" stopIfTrue="1" operator="lessThanOrEqual">
      <formula>-1</formula>
    </cfRule>
    <cfRule type="cellIs" dxfId="3" priority="16" stopIfTrue="1" operator="lessThanOrEqual">
      <formula>-1</formula>
    </cfRule>
    <cfRule type="cellIs" dxfId="3" priority="15" stopIfTrue="1" operator="lessThanOrEqual">
      <formula>-1</formula>
    </cfRule>
  </conditionalFormatting>
  <conditionalFormatting sqref="D30 D32:D35">
    <cfRule type="cellIs" dxfId="3" priority="18" stopIfTrue="1" operator="lessThanOrEqual">
      <formula>-1</formula>
    </cfRule>
  </conditionalFormatting>
  <conditionalFormatting sqref="E30 E32:E35">
    <cfRule type="cellIs" dxfId="3" priority="22" stopIfTrue="1" operator="lessThanOrEqual">
      <formula>-1</formula>
    </cfRule>
    <cfRule type="cellIs" dxfId="3" priority="21" stopIfTrue="1" operator="lessThanOrEqual">
      <formula>-1</formula>
    </cfRule>
  </conditionalFormatting>
  <conditionalFormatting sqref="C43 C45">
    <cfRule type="cellIs" dxfId="3" priority="4" stopIfTrue="1" operator="lessThanOrEqual">
      <formula>-1</formula>
    </cfRule>
  </conditionalFormatting>
  <conditionalFormatting sqref="B54:C55 B57:C57">
    <cfRule type="cellIs" dxfId="3" priority="81" stopIfTrue="1" operator="lessThanOrEqual">
      <formula>-1</formula>
    </cfRule>
  </conditionalFormatting>
  <conditionalFormatting sqref="D57 D59">
    <cfRule type="cellIs" dxfId="3" priority="3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tabColor rgb="FFFF0000"/>
  </sheetPr>
  <dimension ref="A1:G62"/>
  <sheetViews>
    <sheetView showZeros="0" zoomScale="70" zoomScaleNormal="70" workbookViewId="0">
      <selection activeCell="D39" sqref="D39"/>
    </sheetView>
  </sheetViews>
  <sheetFormatPr defaultColWidth="9" defaultRowHeight="15.6" outlineLevelCol="6"/>
  <cols>
    <col min="1" max="1" width="56.9722222222222" style="143" customWidth="1"/>
    <col min="2" max="3" width="18.6296296296296" style="144" customWidth="1"/>
    <col min="4" max="4" width="20.6296296296296" style="143" customWidth="1"/>
    <col min="5" max="5" width="5.37962962962963" style="143" customWidth="1"/>
    <col min="6" max="6" width="9" style="143" hidden="1" customWidth="1"/>
    <col min="7" max="16384" width="9" style="143"/>
  </cols>
  <sheetData>
    <row r="1" s="143" customFormat="1" ht="45" customHeight="1" spans="1:7">
      <c r="A1" s="74" t="s">
        <v>2270</v>
      </c>
      <c r="B1" s="74"/>
      <c r="C1" s="74"/>
      <c r="D1" s="74"/>
      <c r="E1" s="145"/>
      <c r="G1" s="145"/>
    </row>
    <row r="2" s="201" customFormat="1" ht="20.1" customHeight="1" spans="1:4">
      <c r="A2" s="202" t="s">
        <v>2271</v>
      </c>
      <c r="B2" s="203"/>
      <c r="C2" s="204"/>
      <c r="D2" s="205" t="s">
        <v>2</v>
      </c>
    </row>
    <row r="3" s="143" customFormat="1" ht="72" customHeight="1" spans="1:5">
      <c r="A3" s="206" t="s">
        <v>2260</v>
      </c>
      <c r="B3" s="151" t="s">
        <v>1636</v>
      </c>
      <c r="C3" s="151" t="s">
        <v>1637</v>
      </c>
      <c r="D3" s="152" t="s">
        <v>1638</v>
      </c>
      <c r="E3" s="201" t="s">
        <v>8</v>
      </c>
    </row>
    <row r="4" s="143" customFormat="1" ht="39" customHeight="1" spans="1:5">
      <c r="A4" s="207" t="s">
        <v>1529</v>
      </c>
      <c r="B4" s="208">
        <f>SUM(B5:B11)</f>
        <v>27157</v>
      </c>
      <c r="C4" s="208">
        <f>SUM(C5:C11)</f>
        <v>27790</v>
      </c>
      <c r="D4" s="209">
        <f t="shared" ref="D4:D62" si="0">IF(B4&lt;&gt;0,C4/B4-1,"")</f>
        <v>0.0233089074640056</v>
      </c>
      <c r="E4" s="210" t="str">
        <f t="shared" ref="E4:E45" si="1">IF(A4&lt;&gt;"",IF(SUM(B4:C4)&lt;&gt;0,"是","否"),"是")</f>
        <v>是</v>
      </c>
    </row>
    <row r="5" s="143" customFormat="1" ht="39" customHeight="1" spans="1:5">
      <c r="A5" s="211" t="s">
        <v>1530</v>
      </c>
      <c r="B5" s="212">
        <v>26328</v>
      </c>
      <c r="C5" s="212">
        <v>26959</v>
      </c>
      <c r="D5" s="160">
        <f t="shared" si="0"/>
        <v>0.0239668793679733</v>
      </c>
      <c r="E5" s="210" t="str">
        <f t="shared" si="1"/>
        <v>是</v>
      </c>
    </row>
    <row r="6" s="144" customFormat="1" ht="39" hidden="1" customHeight="1" spans="1:5">
      <c r="A6" s="211" t="s">
        <v>1531</v>
      </c>
      <c r="B6" s="213"/>
      <c r="C6" s="213"/>
      <c r="D6" s="160" t="str">
        <f t="shared" si="0"/>
        <v/>
      </c>
      <c r="E6" s="210" t="str">
        <f t="shared" si="1"/>
        <v>否</v>
      </c>
    </row>
    <row r="7" s="143" customFormat="1" ht="39" customHeight="1" spans="1:5">
      <c r="A7" s="211" t="s">
        <v>1532</v>
      </c>
      <c r="B7" s="212">
        <v>50</v>
      </c>
      <c r="C7" s="212">
        <v>50</v>
      </c>
      <c r="D7" s="160">
        <f t="shared" si="0"/>
        <v>0</v>
      </c>
      <c r="E7" s="210" t="str">
        <f t="shared" si="1"/>
        <v>是</v>
      </c>
    </row>
    <row r="8" s="143" customFormat="1" ht="39" hidden="1" customHeight="1" spans="1:5">
      <c r="A8" s="211" t="s">
        <v>1533</v>
      </c>
      <c r="B8" s="212"/>
      <c r="C8" s="212"/>
      <c r="D8" s="160" t="str">
        <f t="shared" si="0"/>
        <v/>
      </c>
      <c r="E8" s="210" t="str">
        <f t="shared" si="1"/>
        <v>否</v>
      </c>
    </row>
    <row r="9" s="143" customFormat="1" ht="39" customHeight="1" spans="1:5">
      <c r="A9" s="211" t="s">
        <v>1534</v>
      </c>
      <c r="B9" s="212">
        <v>777</v>
      </c>
      <c r="C9" s="212">
        <v>781</v>
      </c>
      <c r="D9" s="160">
        <f t="shared" si="0"/>
        <v>0.00514800514800506</v>
      </c>
      <c r="E9" s="210" t="str">
        <f t="shared" si="1"/>
        <v>是</v>
      </c>
    </row>
    <row r="10" s="143" customFormat="1" ht="39" customHeight="1" spans="1:5">
      <c r="A10" s="211" t="s">
        <v>1535</v>
      </c>
      <c r="B10" s="212">
        <v>2</v>
      </c>
      <c r="C10" s="212"/>
      <c r="D10" s="160">
        <f t="shared" si="0"/>
        <v>-1</v>
      </c>
      <c r="E10" s="210" t="str">
        <f t="shared" si="1"/>
        <v>是</v>
      </c>
    </row>
    <row r="11" s="143" customFormat="1" ht="39" hidden="1" customHeight="1" spans="1:5">
      <c r="A11" s="214" t="s">
        <v>2261</v>
      </c>
      <c r="B11" s="212"/>
      <c r="C11" s="212"/>
      <c r="D11" s="160" t="str">
        <f t="shared" si="0"/>
        <v/>
      </c>
      <c r="E11" s="210" t="str">
        <f t="shared" si="1"/>
        <v>否</v>
      </c>
    </row>
    <row r="12" s="143" customFormat="1" ht="39" customHeight="1" spans="1:5">
      <c r="A12" s="207" t="s">
        <v>1537</v>
      </c>
      <c r="B12" s="208">
        <f>SUM(B13:B17)</f>
        <v>926.72</v>
      </c>
      <c r="C12" s="208">
        <f>SUM(C13:C17)</f>
        <v>953</v>
      </c>
      <c r="D12" s="209">
        <f t="shared" si="0"/>
        <v>0.0283580801104972</v>
      </c>
      <c r="E12" s="210" t="str">
        <f t="shared" si="1"/>
        <v>是</v>
      </c>
    </row>
    <row r="13" s="143" customFormat="1" ht="39" customHeight="1" spans="1:5">
      <c r="A13" s="211" t="s">
        <v>1538</v>
      </c>
      <c r="B13" s="212">
        <v>924.04</v>
      </c>
      <c r="C13" s="212">
        <v>950</v>
      </c>
      <c r="D13" s="160">
        <f t="shared" si="0"/>
        <v>0.0280940219038137</v>
      </c>
      <c r="E13" s="210" t="str">
        <f t="shared" si="1"/>
        <v>是</v>
      </c>
    </row>
    <row r="14" s="143" customFormat="1" ht="39" hidden="1" customHeight="1" spans="1:5">
      <c r="A14" s="214" t="s">
        <v>1539</v>
      </c>
      <c r="B14" s="212"/>
      <c r="C14" s="212"/>
      <c r="D14" s="160" t="str">
        <f t="shared" si="0"/>
        <v/>
      </c>
      <c r="E14" s="210" t="str">
        <f t="shared" si="1"/>
        <v>否</v>
      </c>
    </row>
    <row r="15" s="143" customFormat="1" ht="39" customHeight="1" spans="1:5">
      <c r="A15" s="211" t="s">
        <v>1532</v>
      </c>
      <c r="B15" s="212">
        <v>2.68</v>
      </c>
      <c r="C15" s="212">
        <v>3</v>
      </c>
      <c r="D15" s="160">
        <f t="shared" si="0"/>
        <v>0.119402985074627</v>
      </c>
      <c r="E15" s="210" t="str">
        <f t="shared" si="1"/>
        <v>是</v>
      </c>
    </row>
    <row r="16" s="143" customFormat="1" ht="39" hidden="1" customHeight="1" spans="1:5">
      <c r="A16" s="211" t="s">
        <v>1534</v>
      </c>
      <c r="B16" s="212"/>
      <c r="C16" s="212"/>
      <c r="D16" s="160" t="str">
        <f t="shared" si="0"/>
        <v/>
      </c>
      <c r="E16" s="210" t="str">
        <f t="shared" si="1"/>
        <v>否</v>
      </c>
    </row>
    <row r="17" s="143" customFormat="1" ht="39" hidden="1" customHeight="1" spans="1:5">
      <c r="A17" s="211" t="s">
        <v>1535</v>
      </c>
      <c r="B17" s="212"/>
      <c r="C17" s="212"/>
      <c r="D17" s="160" t="str">
        <f t="shared" si="0"/>
        <v/>
      </c>
      <c r="E17" s="210" t="str">
        <f t="shared" si="1"/>
        <v>否</v>
      </c>
    </row>
    <row r="18" s="143" customFormat="1" ht="39" customHeight="1" spans="1:5">
      <c r="A18" s="207" t="s">
        <v>2262</v>
      </c>
      <c r="B18" s="189">
        <v>28896</v>
      </c>
      <c r="C18" s="208">
        <v>29007</v>
      </c>
      <c r="D18" s="215">
        <f t="shared" si="0"/>
        <v>0.00384136212624586</v>
      </c>
      <c r="E18" s="210" t="str">
        <f t="shared" si="1"/>
        <v>是</v>
      </c>
    </row>
    <row r="19" s="143" customFormat="1" ht="39" customHeight="1" spans="1:5">
      <c r="A19" s="211" t="s">
        <v>1541</v>
      </c>
      <c r="B19" s="185">
        <v>28889</v>
      </c>
      <c r="C19" s="213">
        <v>29000</v>
      </c>
      <c r="D19" s="216">
        <f t="shared" si="0"/>
        <v>0.00384229291425808</v>
      </c>
      <c r="E19" s="210" t="str">
        <f t="shared" si="1"/>
        <v>是</v>
      </c>
    </row>
    <row r="20" s="143" customFormat="1" ht="39" hidden="1" customHeight="1" spans="1:5">
      <c r="A20" s="211" t="s">
        <v>1531</v>
      </c>
      <c r="B20" s="185"/>
      <c r="C20" s="213"/>
      <c r="D20" s="216" t="str">
        <f t="shared" si="0"/>
        <v/>
      </c>
      <c r="E20" s="210" t="str">
        <f t="shared" si="1"/>
        <v>否</v>
      </c>
    </row>
    <row r="21" s="143" customFormat="1" ht="39" customHeight="1" spans="1:5">
      <c r="A21" s="211" t="s">
        <v>1532</v>
      </c>
      <c r="B21" s="185">
        <v>7</v>
      </c>
      <c r="C21" s="213">
        <v>7</v>
      </c>
      <c r="D21" s="216">
        <f t="shared" si="0"/>
        <v>0</v>
      </c>
      <c r="E21" s="210" t="str">
        <f t="shared" si="1"/>
        <v>是</v>
      </c>
    </row>
    <row r="22" s="143" customFormat="1" ht="39" hidden="1" customHeight="1" spans="1:5">
      <c r="A22" s="211" t="s">
        <v>1534</v>
      </c>
      <c r="B22" s="212"/>
      <c r="C22" s="213"/>
      <c r="D22" s="216" t="str">
        <f t="shared" si="0"/>
        <v/>
      </c>
      <c r="E22" s="210" t="str">
        <f t="shared" si="1"/>
        <v>否</v>
      </c>
    </row>
    <row r="23" s="143" customFormat="1" ht="39" hidden="1" customHeight="1" spans="1:5">
      <c r="A23" s="211" t="s">
        <v>1535</v>
      </c>
      <c r="B23" s="212"/>
      <c r="C23" s="213"/>
      <c r="D23" s="216" t="str">
        <f t="shared" si="0"/>
        <v/>
      </c>
      <c r="E23" s="210" t="str">
        <f t="shared" si="1"/>
        <v>否</v>
      </c>
    </row>
    <row r="24" s="143" customFormat="1" ht="39" customHeight="1" spans="1:5">
      <c r="A24" s="207" t="s">
        <v>1542</v>
      </c>
      <c r="B24" s="208">
        <f>SUM(B25:B28)</f>
        <v>2224</v>
      </c>
      <c r="C24" s="208">
        <f>SUM(C25:C28)</f>
        <v>2304</v>
      </c>
      <c r="D24" s="209">
        <f t="shared" si="0"/>
        <v>0.0359712230215827</v>
      </c>
      <c r="E24" s="210" t="str">
        <f t="shared" si="1"/>
        <v>是</v>
      </c>
    </row>
    <row r="25" s="143" customFormat="1" ht="39" customHeight="1" spans="1:5">
      <c r="A25" s="211" t="s">
        <v>1543</v>
      </c>
      <c r="B25" s="212">
        <v>2218</v>
      </c>
      <c r="C25" s="212">
        <v>2300</v>
      </c>
      <c r="D25" s="160">
        <f t="shared" si="0"/>
        <v>0.0369702434625789</v>
      </c>
      <c r="E25" s="210" t="str">
        <f t="shared" si="1"/>
        <v>是</v>
      </c>
    </row>
    <row r="26" s="143" customFormat="1" ht="39" hidden="1" customHeight="1" spans="1:5">
      <c r="A26" s="211" t="s">
        <v>1531</v>
      </c>
      <c r="B26" s="212"/>
      <c r="C26" s="212"/>
      <c r="D26" s="217" t="str">
        <f t="shared" si="0"/>
        <v/>
      </c>
      <c r="E26" s="210" t="str">
        <f t="shared" si="1"/>
        <v>否</v>
      </c>
    </row>
    <row r="27" s="143" customFormat="1" ht="39" customHeight="1" spans="1:5">
      <c r="A27" s="211" t="s">
        <v>1532</v>
      </c>
      <c r="B27" s="212">
        <v>4</v>
      </c>
      <c r="C27" s="212">
        <v>4</v>
      </c>
      <c r="D27" s="160">
        <f t="shared" si="0"/>
        <v>0</v>
      </c>
      <c r="E27" s="210" t="str">
        <f t="shared" si="1"/>
        <v>是</v>
      </c>
    </row>
    <row r="28" s="143" customFormat="1" ht="39" customHeight="1" spans="1:5">
      <c r="A28" s="211" t="s">
        <v>1535</v>
      </c>
      <c r="B28" s="212">
        <v>2</v>
      </c>
      <c r="C28" s="212"/>
      <c r="D28" s="160">
        <f t="shared" si="0"/>
        <v>-1</v>
      </c>
      <c r="E28" s="210" t="str">
        <f t="shared" si="1"/>
        <v>是</v>
      </c>
    </row>
    <row r="29" s="143" customFormat="1" ht="39" customHeight="1" spans="1:5">
      <c r="A29" s="207" t="s">
        <v>1544</v>
      </c>
      <c r="B29" s="208">
        <f>SUM(B30:B35)</f>
        <v>14181.32</v>
      </c>
      <c r="C29" s="208">
        <f>SUM(C30:C35)</f>
        <v>15357</v>
      </c>
      <c r="D29" s="209">
        <f t="shared" si="0"/>
        <v>0.0829034250690346</v>
      </c>
      <c r="E29" s="210" t="str">
        <f t="shared" si="1"/>
        <v>是</v>
      </c>
    </row>
    <row r="30" s="143" customFormat="1" ht="39" customHeight="1" spans="1:5">
      <c r="A30" s="211" t="s">
        <v>2263</v>
      </c>
      <c r="B30" s="212">
        <v>3424.35</v>
      </c>
      <c r="C30" s="212">
        <v>3800</v>
      </c>
      <c r="D30" s="160">
        <f t="shared" si="0"/>
        <v>0.109699651028662</v>
      </c>
      <c r="E30" s="210" t="str">
        <f t="shared" si="1"/>
        <v>是</v>
      </c>
    </row>
    <row r="31" s="143" customFormat="1" ht="39" customHeight="1" spans="1:7">
      <c r="A31" s="211" t="s">
        <v>1531</v>
      </c>
      <c r="B31" s="218">
        <v>10688.9</v>
      </c>
      <c r="C31" s="212">
        <v>11512</v>
      </c>
      <c r="D31" s="160">
        <f t="shared" si="0"/>
        <v>0.077005117458298</v>
      </c>
      <c r="E31" s="210" t="str">
        <f t="shared" si="1"/>
        <v>是</v>
      </c>
      <c r="G31" s="166"/>
    </row>
    <row r="32" s="143" customFormat="1" ht="39" customHeight="1" spans="1:6">
      <c r="A32" s="211" t="s">
        <v>1532</v>
      </c>
      <c r="B32" s="212">
        <v>15.84</v>
      </c>
      <c r="C32" s="212">
        <v>20</v>
      </c>
      <c r="D32" s="160">
        <f t="shared" si="0"/>
        <v>0.262626262626263</v>
      </c>
      <c r="E32" s="210" t="str">
        <f t="shared" si="1"/>
        <v>是</v>
      </c>
      <c r="F32" s="187" t="s">
        <v>2264</v>
      </c>
    </row>
    <row r="33" s="143" customFormat="1" ht="39" hidden="1" customHeight="1" spans="1:6">
      <c r="A33" s="211" t="s">
        <v>1533</v>
      </c>
      <c r="B33" s="212"/>
      <c r="C33" s="212"/>
      <c r="D33" s="160" t="str">
        <f t="shared" si="0"/>
        <v/>
      </c>
      <c r="E33" s="210" t="str">
        <f t="shared" si="1"/>
        <v>否</v>
      </c>
      <c r="F33" s="188"/>
    </row>
    <row r="34" s="143" customFormat="1" ht="39" customHeight="1" spans="1:6">
      <c r="A34" s="211" t="s">
        <v>1534</v>
      </c>
      <c r="B34" s="212">
        <v>47.21</v>
      </c>
      <c r="C34" s="212">
        <v>15</v>
      </c>
      <c r="D34" s="160">
        <f t="shared" si="0"/>
        <v>-0.682270705359034</v>
      </c>
      <c r="E34" s="210" t="str">
        <f t="shared" si="1"/>
        <v>是</v>
      </c>
      <c r="F34" s="187" t="s">
        <v>2265</v>
      </c>
    </row>
    <row r="35" s="143" customFormat="1" ht="39" customHeight="1" spans="1:6">
      <c r="A35" s="211" t="s">
        <v>1535</v>
      </c>
      <c r="B35" s="212">
        <v>5.02</v>
      </c>
      <c r="C35" s="212">
        <v>10</v>
      </c>
      <c r="D35" s="160">
        <f t="shared" si="0"/>
        <v>0.99203187250996</v>
      </c>
      <c r="E35" s="210" t="str">
        <f t="shared" si="1"/>
        <v>是</v>
      </c>
      <c r="F35" s="188" t="s">
        <v>2266</v>
      </c>
    </row>
    <row r="36" s="143" customFormat="1" ht="39" customHeight="1" spans="1:5">
      <c r="A36" s="195" t="s">
        <v>1548</v>
      </c>
      <c r="B36" s="208">
        <f>SUM(B37:B41)</f>
        <v>31655</v>
      </c>
      <c r="C36" s="208">
        <f>SUM(C37:C41)</f>
        <v>33157</v>
      </c>
      <c r="D36" s="209">
        <f t="shared" si="0"/>
        <v>0.0474490601800663</v>
      </c>
      <c r="E36" s="210" t="str">
        <f t="shared" si="1"/>
        <v>是</v>
      </c>
    </row>
    <row r="37" s="143" customFormat="1" ht="39" customHeight="1" spans="1:6">
      <c r="A37" s="211" t="s">
        <v>1530</v>
      </c>
      <c r="B37" s="212">
        <v>20218</v>
      </c>
      <c r="C37" s="212">
        <v>19888</v>
      </c>
      <c r="D37" s="160">
        <f t="shared" si="0"/>
        <v>-0.0163220892274211</v>
      </c>
      <c r="E37" s="210" t="str">
        <f t="shared" si="1"/>
        <v>是</v>
      </c>
      <c r="F37" s="143" t="s">
        <v>2267</v>
      </c>
    </row>
    <row r="38" s="143" customFormat="1" ht="39" customHeight="1" spans="1:5">
      <c r="A38" s="211" t="s">
        <v>1531</v>
      </c>
      <c r="B38" s="212">
        <v>10660</v>
      </c>
      <c r="C38" s="212">
        <v>12660</v>
      </c>
      <c r="D38" s="160">
        <f t="shared" si="0"/>
        <v>0.187617260787992</v>
      </c>
      <c r="E38" s="210" t="str">
        <f t="shared" si="1"/>
        <v>是</v>
      </c>
    </row>
    <row r="39" s="143" customFormat="1" ht="39" customHeight="1" spans="1:5">
      <c r="A39" s="211" t="s">
        <v>1532</v>
      </c>
      <c r="B39" s="212">
        <v>49</v>
      </c>
      <c r="C39" s="212">
        <v>51</v>
      </c>
      <c r="D39" s="160">
        <f t="shared" si="0"/>
        <v>0.0408163265306123</v>
      </c>
      <c r="E39" s="210" t="str">
        <f t="shared" si="1"/>
        <v>是</v>
      </c>
    </row>
    <row r="40" s="143" customFormat="1" ht="39" customHeight="1" spans="1:5">
      <c r="A40" s="211" t="s">
        <v>1534</v>
      </c>
      <c r="B40" s="212">
        <v>724</v>
      </c>
      <c r="C40" s="212">
        <v>558</v>
      </c>
      <c r="D40" s="160">
        <f t="shared" si="0"/>
        <v>-0.229281767955801</v>
      </c>
      <c r="E40" s="210" t="str">
        <f t="shared" si="1"/>
        <v>是</v>
      </c>
    </row>
    <row r="41" s="143" customFormat="1" ht="39" customHeight="1" spans="1:5">
      <c r="A41" s="211" t="s">
        <v>1535</v>
      </c>
      <c r="B41" s="212">
        <v>4</v>
      </c>
      <c r="C41" s="212"/>
      <c r="D41" s="160">
        <f t="shared" si="0"/>
        <v>-1</v>
      </c>
      <c r="E41" s="210" t="str">
        <f t="shared" si="1"/>
        <v>是</v>
      </c>
    </row>
    <row r="42" s="143" customFormat="1" ht="39" customHeight="1" spans="1:5">
      <c r="A42" s="195" t="s">
        <v>1551</v>
      </c>
      <c r="B42" s="189">
        <f>SUM(B43:B46)</f>
        <v>9058</v>
      </c>
      <c r="C42" s="208">
        <f>SUM(C43:C46)</f>
        <v>9025</v>
      </c>
      <c r="D42" s="215">
        <f t="shared" si="0"/>
        <v>-0.00364318834179733</v>
      </c>
      <c r="E42" s="210" t="str">
        <f t="shared" si="1"/>
        <v>是</v>
      </c>
    </row>
    <row r="43" s="143" customFormat="1" ht="39" customHeight="1" spans="1:5">
      <c r="A43" s="211" t="s">
        <v>1541</v>
      </c>
      <c r="B43" s="219">
        <v>8119</v>
      </c>
      <c r="C43" s="212">
        <v>8100</v>
      </c>
      <c r="D43" s="215">
        <f t="shared" si="0"/>
        <v>-0.00234018967853189</v>
      </c>
      <c r="E43" s="210" t="str">
        <f t="shared" si="1"/>
        <v>是</v>
      </c>
    </row>
    <row r="44" s="143" customFormat="1" ht="39" customHeight="1" spans="1:5">
      <c r="A44" s="211" t="s">
        <v>1531</v>
      </c>
      <c r="B44" s="219">
        <v>914</v>
      </c>
      <c r="C44" s="212">
        <v>900</v>
      </c>
      <c r="D44" s="215">
        <f t="shared" si="0"/>
        <v>-0.0153172866520788</v>
      </c>
      <c r="E44" s="210" t="str">
        <f t="shared" si="1"/>
        <v>是</v>
      </c>
    </row>
    <row r="45" s="143" customFormat="1" ht="39" customHeight="1" spans="1:5">
      <c r="A45" s="211" t="s">
        <v>2268</v>
      </c>
      <c r="B45" s="219">
        <v>17</v>
      </c>
      <c r="C45" s="212">
        <v>17</v>
      </c>
      <c r="D45" s="215">
        <f t="shared" si="0"/>
        <v>0</v>
      </c>
      <c r="E45" s="210" t="str">
        <f t="shared" si="1"/>
        <v>是</v>
      </c>
    </row>
    <row r="46" s="143" customFormat="1" ht="39" customHeight="1" spans="1:5">
      <c r="A46" s="211" t="s">
        <v>2269</v>
      </c>
      <c r="B46" s="219">
        <v>8</v>
      </c>
      <c r="C46" s="212">
        <v>8</v>
      </c>
      <c r="D46" s="215">
        <f t="shared" si="0"/>
        <v>0</v>
      </c>
      <c r="E46" s="210" t="str">
        <f t="shared" ref="E46:E62" si="2">IF(A46&lt;&gt;"",IF(SUM(B46:C46)&lt;&gt;0,"是","否"),"是")</f>
        <v>是</v>
      </c>
    </row>
    <row r="47" s="143" customFormat="1" ht="39" hidden="1" customHeight="1" spans="1:5">
      <c r="A47" s="211" t="s">
        <v>1535</v>
      </c>
      <c r="B47" s="212"/>
      <c r="C47" s="212"/>
      <c r="D47" s="215" t="str">
        <f t="shared" si="0"/>
        <v/>
      </c>
      <c r="E47" s="210" t="str">
        <f t="shared" si="2"/>
        <v>否</v>
      </c>
    </row>
    <row r="48" s="143" customFormat="1" ht="39" customHeight="1" spans="1:5">
      <c r="A48" s="198" t="s">
        <v>1552</v>
      </c>
      <c r="B48" s="220">
        <f>SUM(B4,B36,B12,B18,B24,B29,B42)</f>
        <v>114098.04</v>
      </c>
      <c r="C48" s="220">
        <f>SUM(C4,C36,C12,C18,C24,C29,C42)</f>
        <v>117593</v>
      </c>
      <c r="D48" s="209">
        <f t="shared" si="0"/>
        <v>0.030631201026766</v>
      </c>
      <c r="E48" s="210" t="str">
        <f t="shared" si="2"/>
        <v>是</v>
      </c>
    </row>
    <row r="49" s="143" customFormat="1" ht="39" hidden="1" customHeight="1" spans="1:5">
      <c r="A49" s="221" t="s">
        <v>1553</v>
      </c>
      <c r="B49" s="222"/>
      <c r="C49" s="222"/>
      <c r="D49" s="209" t="str">
        <f t="shared" si="0"/>
        <v/>
      </c>
      <c r="E49" s="210" t="str">
        <f t="shared" si="2"/>
        <v>否</v>
      </c>
    </row>
    <row r="50" s="143" customFormat="1" ht="39" hidden="1" customHeight="1" spans="1:5">
      <c r="A50" s="221" t="s">
        <v>1554</v>
      </c>
      <c r="B50" s="222"/>
      <c r="C50" s="222"/>
      <c r="D50" s="209" t="str">
        <f t="shared" si="0"/>
        <v/>
      </c>
      <c r="E50" s="210" t="str">
        <f t="shared" si="2"/>
        <v>否</v>
      </c>
    </row>
    <row r="51" s="143" customFormat="1" ht="39" hidden="1" customHeight="1" spans="1:5">
      <c r="A51" s="193" t="s">
        <v>1555</v>
      </c>
      <c r="B51" s="222"/>
      <c r="C51" s="222"/>
      <c r="D51" s="209" t="str">
        <f t="shared" si="0"/>
        <v/>
      </c>
      <c r="E51" s="210" t="str">
        <f t="shared" si="2"/>
        <v>否</v>
      </c>
    </row>
    <row r="52" s="143" customFormat="1" ht="39" hidden="1" customHeight="1" spans="1:5">
      <c r="A52" s="223" t="s">
        <v>1556</v>
      </c>
      <c r="B52" s="222"/>
      <c r="C52" s="222"/>
      <c r="D52" s="209" t="str">
        <f t="shared" si="0"/>
        <v/>
      </c>
      <c r="E52" s="210" t="str">
        <f t="shared" si="2"/>
        <v>否</v>
      </c>
    </row>
    <row r="53" s="143" customFormat="1" ht="39" hidden="1" customHeight="1" spans="1:5">
      <c r="A53" s="224" t="s">
        <v>1557</v>
      </c>
      <c r="B53" s="222"/>
      <c r="C53" s="222"/>
      <c r="D53" s="209" t="str">
        <f t="shared" si="0"/>
        <v/>
      </c>
      <c r="E53" s="210" t="str">
        <f t="shared" si="2"/>
        <v>否</v>
      </c>
    </row>
    <row r="54" s="162" customFormat="1" ht="39" customHeight="1" spans="1:6">
      <c r="A54" s="225" t="s">
        <v>1558</v>
      </c>
      <c r="B54" s="222">
        <f>SUM(B55:B61)</f>
        <v>85924</v>
      </c>
      <c r="C54" s="222">
        <f>SUM(C55:C61)</f>
        <v>89157</v>
      </c>
      <c r="D54" s="156">
        <f t="shared" si="0"/>
        <v>0.0376262743820119</v>
      </c>
      <c r="E54" s="210" t="str">
        <f t="shared" si="2"/>
        <v>是</v>
      </c>
      <c r="F54" s="143"/>
    </row>
    <row r="55" s="162" customFormat="1" ht="39" customHeight="1" spans="1:5">
      <c r="A55" s="226" t="s">
        <v>1559</v>
      </c>
      <c r="B55" s="212">
        <v>41268</v>
      </c>
      <c r="C55" s="212">
        <v>44214</v>
      </c>
      <c r="D55" s="160">
        <f t="shared" si="0"/>
        <v>0.0713870311136959</v>
      </c>
      <c r="E55" s="210" t="str">
        <f t="shared" si="2"/>
        <v>是</v>
      </c>
    </row>
    <row r="56" s="143" customFormat="1" ht="39" customHeight="1" spans="1:6">
      <c r="A56" s="226" t="s">
        <v>1560</v>
      </c>
      <c r="B56" s="212">
        <v>4961</v>
      </c>
      <c r="C56" s="212">
        <v>5043</v>
      </c>
      <c r="D56" s="160">
        <f t="shared" si="0"/>
        <v>0.0165289256198347</v>
      </c>
      <c r="E56" s="210" t="str">
        <f t="shared" si="2"/>
        <v>是</v>
      </c>
      <c r="F56" s="162"/>
    </row>
    <row r="57" s="143" customFormat="1" ht="39" customHeight="1" spans="1:6">
      <c r="A57" s="226" t="s">
        <v>1561</v>
      </c>
      <c r="B57" s="212">
        <v>16271</v>
      </c>
      <c r="C57" s="212">
        <v>16300</v>
      </c>
      <c r="D57" s="160">
        <f t="shared" si="0"/>
        <v>0.0017823120889926</v>
      </c>
      <c r="E57" s="210" t="str">
        <f t="shared" si="2"/>
        <v>是</v>
      </c>
      <c r="F57" s="162"/>
    </row>
    <row r="58" s="143" customFormat="1" ht="39" hidden="1" customHeight="1" spans="1:6">
      <c r="A58" s="226" t="s">
        <v>1562</v>
      </c>
      <c r="B58" s="227"/>
      <c r="C58" s="227"/>
      <c r="D58" s="160" t="str">
        <f t="shared" si="0"/>
        <v/>
      </c>
      <c r="E58" s="210" t="str">
        <f t="shared" si="2"/>
        <v>否</v>
      </c>
      <c r="F58" s="162"/>
    </row>
    <row r="59" s="143" customFormat="1" ht="39" customHeight="1" spans="1:6">
      <c r="A59" s="226" t="s">
        <v>1563</v>
      </c>
      <c r="B59" s="212">
        <v>9651</v>
      </c>
      <c r="C59" s="212">
        <v>9800</v>
      </c>
      <c r="D59" s="160">
        <f t="shared" si="0"/>
        <v>0.0154388146306081</v>
      </c>
      <c r="E59" s="210" t="str">
        <f t="shared" si="2"/>
        <v>是</v>
      </c>
      <c r="F59"/>
    </row>
    <row r="60" s="143" customFormat="1" ht="39" hidden="1" customHeight="1" spans="1:6">
      <c r="A60" s="226" t="s">
        <v>1564</v>
      </c>
      <c r="B60" s="227"/>
      <c r="C60" s="227"/>
      <c r="D60" s="160" t="str">
        <f t="shared" si="0"/>
        <v/>
      </c>
      <c r="E60" s="210" t="str">
        <f t="shared" si="2"/>
        <v>否</v>
      </c>
      <c r="F60"/>
    </row>
    <row r="61" ht="39" customHeight="1" spans="1:5">
      <c r="A61" s="226" t="s">
        <v>1565</v>
      </c>
      <c r="B61" s="212">
        <v>13773</v>
      </c>
      <c r="C61" s="212">
        <v>13800</v>
      </c>
      <c r="D61" s="160">
        <f t="shared" si="0"/>
        <v>0.00196035722064902</v>
      </c>
      <c r="E61" s="210" t="str">
        <f t="shared" si="2"/>
        <v>是</v>
      </c>
    </row>
    <row r="62" ht="39" customHeight="1" spans="1:5">
      <c r="A62" s="198" t="s">
        <v>74</v>
      </c>
      <c r="B62" s="220">
        <f>SUM(B48,B54)</f>
        <v>200022.04</v>
      </c>
      <c r="C62" s="220">
        <f>SUM(C48,C54)</f>
        <v>206750</v>
      </c>
      <c r="D62" s="209">
        <f t="shared" si="0"/>
        <v>0.0336360933025179</v>
      </c>
      <c r="E62" s="210" t="str">
        <f t="shared" si="2"/>
        <v>是</v>
      </c>
    </row>
  </sheetData>
  <autoFilter ref="A3:E62">
    <filterColumn colId="4">
      <customFilters>
        <customFilter operator="equal" val="是"/>
      </customFilters>
    </filterColumn>
    <extLst/>
  </autoFilter>
  <mergeCells count="1">
    <mergeCell ref="A1:D1"/>
  </mergeCells>
  <conditionalFormatting sqref="B6:C6">
    <cfRule type="cellIs" dxfId="3" priority="75" stopIfTrue="1" operator="lessThanOrEqual">
      <formula>-1</formula>
    </cfRule>
    <cfRule type="cellIs" dxfId="3" priority="74" stopIfTrue="1" operator="lessThanOrEqual">
      <formula>-1</formula>
    </cfRule>
  </conditionalFormatting>
  <conditionalFormatting sqref="D6">
    <cfRule type="cellIs" dxfId="3" priority="77" stopIfTrue="1" operator="lessThanOrEqual">
      <formula>-1</formula>
    </cfRule>
  </conditionalFormatting>
  <conditionalFormatting sqref="E6">
    <cfRule type="cellIs" dxfId="3" priority="78" stopIfTrue="1" operator="lessThanOrEqual">
      <formula>-1</formula>
    </cfRule>
    <cfRule type="cellIs" dxfId="3" priority="76" stopIfTrue="1" operator="lessThanOrEqual">
      <formula>-1</formula>
    </cfRule>
  </conditionalFormatting>
  <conditionalFormatting sqref="B14:C14">
    <cfRule type="cellIs" dxfId="3" priority="24" stopIfTrue="1" operator="lessThanOrEqual">
      <formula>-1</formula>
    </cfRule>
    <cfRule type="cellIs" dxfId="3" priority="23" stopIfTrue="1" operator="lessThanOrEqual">
      <formula>-1</formula>
    </cfRule>
  </conditionalFormatting>
  <conditionalFormatting sqref="D14">
    <cfRule type="cellIs" dxfId="3" priority="25" stopIfTrue="1" operator="lessThanOrEqual">
      <formula>-1</formula>
    </cfRule>
  </conditionalFormatting>
  <conditionalFormatting sqref="E14">
    <cfRule type="cellIs" dxfId="3" priority="68" stopIfTrue="1" operator="lessThanOrEqual">
      <formula>-1</formula>
    </cfRule>
    <cfRule type="cellIs" dxfId="3" priority="67" stopIfTrue="1" operator="lessThanOrEqual">
      <formula>-1</formula>
    </cfRule>
  </conditionalFormatting>
  <conditionalFormatting sqref="C20">
    <cfRule type="cellIs" dxfId="3" priority="8" stopIfTrue="1" operator="lessThanOrEqual">
      <formula>-1</formula>
    </cfRule>
  </conditionalFormatting>
  <conditionalFormatting sqref="E20">
    <cfRule type="cellIs" dxfId="3" priority="66" stopIfTrue="1" operator="lessThanOrEqual">
      <formula>-1</formula>
    </cfRule>
    <cfRule type="cellIs" dxfId="3" priority="65" stopIfTrue="1" operator="lessThanOrEqual">
      <formula>-1</formula>
    </cfRule>
  </conditionalFormatting>
  <conditionalFormatting sqref="B26:C26">
    <cfRule type="cellIs" dxfId="3" priority="62" stopIfTrue="1" operator="lessThanOrEqual">
      <formula>-1</formula>
    </cfRule>
    <cfRule type="cellIs" dxfId="3" priority="61" stopIfTrue="1" operator="lessThanOrEqual">
      <formula>-1</formula>
    </cfRule>
  </conditionalFormatting>
  <conditionalFormatting sqref="E26">
    <cfRule type="cellIs" dxfId="3" priority="64" stopIfTrue="1" operator="lessThanOrEqual">
      <formula>-1</formula>
    </cfRule>
    <cfRule type="cellIs" dxfId="3" priority="63" stopIfTrue="1" operator="lessThanOrEqual">
      <formula>-1</formula>
    </cfRule>
  </conditionalFormatting>
  <conditionalFormatting sqref="C31">
    <cfRule type="cellIs" dxfId="3" priority="13" stopIfTrue="1" operator="lessThanOrEqual">
      <formula>-1</formula>
    </cfRule>
    <cfRule type="cellIs" dxfId="3" priority="12" stopIfTrue="1" operator="lessThanOrEqual">
      <formula>-1</formula>
    </cfRule>
    <cfRule type="cellIs" dxfId="3" priority="11" stopIfTrue="1" operator="lessThanOrEqual">
      <formula>-1</formula>
    </cfRule>
    <cfRule type="cellIs" dxfId="3" priority="10" stopIfTrue="1" operator="lessThanOrEqual">
      <formula>-1</formula>
    </cfRule>
  </conditionalFormatting>
  <conditionalFormatting sqref="D31">
    <cfRule type="cellIs" dxfId="3" priority="14" stopIfTrue="1" operator="lessThanOrEqual">
      <formula>-1</formula>
    </cfRule>
  </conditionalFormatting>
  <conditionalFormatting sqref="E31">
    <cfRule type="cellIs" dxfId="3" priority="20" stopIfTrue="1" operator="lessThanOrEqual">
      <formula>-1</formula>
    </cfRule>
    <cfRule type="cellIs" dxfId="3" priority="19" stopIfTrue="1" operator="lessThanOrEqual">
      <formula>-1</formula>
    </cfRule>
  </conditionalFormatting>
  <conditionalFormatting sqref="B38:C38">
    <cfRule type="cellIs" dxfId="3" priority="70" stopIfTrue="1" operator="lessThanOrEqual">
      <formula>-1</formula>
    </cfRule>
    <cfRule type="cellIs" dxfId="3" priority="69" stopIfTrue="1" operator="lessThanOrEqual">
      <formula>-1</formula>
    </cfRule>
  </conditionalFormatting>
  <conditionalFormatting sqref="D38">
    <cfRule type="cellIs" dxfId="3" priority="72" stopIfTrue="1" operator="lessThanOrEqual">
      <formula>-1</formula>
    </cfRule>
  </conditionalFormatting>
  <conditionalFormatting sqref="E38">
    <cfRule type="cellIs" dxfId="3" priority="73" stopIfTrue="1" operator="lessThanOrEqual">
      <formula>-1</formula>
    </cfRule>
    <cfRule type="cellIs" dxfId="3" priority="71" stopIfTrue="1" operator="lessThanOrEqual">
      <formula>-1</formula>
    </cfRule>
  </conditionalFormatting>
  <conditionalFormatting sqref="C44">
    <cfRule type="cellIs" dxfId="3" priority="3" stopIfTrue="1" operator="lessThanOrEqual">
      <formula>-1</formula>
    </cfRule>
  </conditionalFormatting>
  <conditionalFormatting sqref="C46">
    <cfRule type="cellIs" dxfId="3" priority="5" stopIfTrue="1" operator="lessThanOrEqual">
      <formula>-1</formula>
    </cfRule>
  </conditionalFormatting>
  <conditionalFormatting sqref="B47">
    <cfRule type="cellIs" dxfId="3" priority="52" stopIfTrue="1" operator="lessThanOrEqual">
      <formula>-1</formula>
    </cfRule>
  </conditionalFormatting>
  <conditionalFormatting sqref="C47">
    <cfRule type="cellIs" dxfId="3" priority="51" stopIfTrue="1" operator="lessThanOrEqual">
      <formula>-1</formula>
    </cfRule>
  </conditionalFormatting>
  <conditionalFormatting sqref="B56:C56">
    <cfRule type="cellIs" dxfId="3" priority="7" stopIfTrue="1" operator="lessThanOrEqual">
      <formula>-1</formula>
    </cfRule>
    <cfRule type="cellIs" dxfId="3" priority="6" stopIfTrue="1" operator="lessThanOrEqual">
      <formula>-1</formula>
    </cfRule>
  </conditionalFormatting>
  <conditionalFormatting sqref="B59:C59">
    <cfRule type="cellIs" dxfId="3" priority="1" stopIfTrue="1" operator="lessThanOrEqual">
      <formula>-1</formula>
    </cfRule>
  </conditionalFormatting>
  <conditionalFormatting sqref="B61:C61">
    <cfRule type="cellIs" dxfId="3" priority="2" stopIfTrue="1" operator="lessThanOrEqual">
      <formula>-1</formula>
    </cfRule>
  </conditionalFormatting>
  <conditionalFormatting sqref="D61">
    <cfRule type="cellIs" dxfId="3" priority="32" stopIfTrue="1" operator="lessThanOrEqual">
      <formula>-1</formula>
    </cfRule>
  </conditionalFormatting>
  <conditionalFormatting sqref="B22:B23">
    <cfRule type="cellIs" dxfId="3" priority="53" stopIfTrue="1" operator="lessThanOrEqual">
      <formula>-1</formula>
    </cfRule>
  </conditionalFormatting>
  <conditionalFormatting sqref="C22:C23">
    <cfRule type="cellIs" dxfId="3" priority="54" stopIfTrue="1" operator="lessThanOrEqual">
      <formula>-1</formula>
    </cfRule>
  </conditionalFormatting>
  <conditionalFormatting sqref="D16:D17">
    <cfRule type="cellIs" dxfId="3" priority="58" stopIfTrue="1" operator="lessThanOrEqual">
      <formula>-1</formula>
    </cfRule>
  </conditionalFormatting>
  <conditionalFormatting sqref="D57:D60">
    <cfRule type="cellIs" dxfId="3" priority="35" stopIfTrue="1" operator="lessThanOrEqual">
      <formula>-1</formula>
    </cfRule>
  </conditionalFormatting>
  <conditionalFormatting sqref="E44:E62">
    <cfRule type="cellIs" dxfId="3" priority="60" stopIfTrue="1" operator="lessThanOrEqual">
      <formula>-1</formula>
    </cfRule>
    <cfRule type="cellIs" dxfId="3" priority="59" stopIfTrue="1" operator="lessThanOrEqual">
      <formula>-1</formula>
    </cfRule>
  </conditionalFormatting>
  <conditionalFormatting sqref="E4:E5 E7:E13 E39:E43 E36:E37 E27:E29 E21:E25 E15:E19">
    <cfRule type="cellIs" dxfId="3" priority="86" stopIfTrue="1" operator="lessThanOrEqual">
      <formula>-1</formula>
    </cfRule>
  </conditionalFormatting>
  <conditionalFormatting sqref="B5:C5 B7:C11 B39:C41 B25:C25 B27:C28 B37:C37">
    <cfRule type="cellIs" dxfId="3" priority="80" stopIfTrue="1" operator="lessThanOrEqual">
      <formula>-1</formula>
    </cfRule>
    <cfRule type="cellIs" dxfId="3" priority="79" stopIfTrue="1" operator="lessThanOrEqual">
      <formula>-1</formula>
    </cfRule>
  </conditionalFormatting>
  <conditionalFormatting sqref="D5 D7:D11 D54:D56 D37 D39:D41 D25 D27:D28">
    <cfRule type="cellIs" dxfId="3" priority="85" stopIfTrue="1" operator="lessThanOrEqual">
      <formula>-1</formula>
    </cfRule>
  </conditionalFormatting>
  <conditionalFormatting sqref="E5 E7:E13 E39:E43 E36:E37 E27:E29 E21:E25 E15:E19">
    <cfRule type="cellIs" dxfId="3" priority="84" stopIfTrue="1" operator="lessThanOrEqual">
      <formula>-1</formula>
    </cfRule>
  </conditionalFormatting>
  <conditionalFormatting sqref="B13:C13 B15:C15">
    <cfRule type="cellIs" dxfId="3" priority="28" stopIfTrue="1" operator="lessThanOrEqual">
      <formula>-1</formula>
    </cfRule>
    <cfRule type="cellIs" dxfId="3" priority="27" stopIfTrue="1" operator="lessThanOrEqual">
      <formula>-1</formula>
    </cfRule>
    <cfRule type="cellIs" dxfId="3" priority="26" stopIfTrue="1" operator="lessThanOrEqual">
      <formula>-1</formula>
    </cfRule>
  </conditionalFormatting>
  <conditionalFormatting sqref="D13 D15">
    <cfRule type="cellIs" dxfId="3" priority="29" stopIfTrue="1" operator="lessThanOrEqual">
      <formula>-1</formula>
    </cfRule>
  </conditionalFormatting>
  <conditionalFormatting sqref="B16:C17">
    <cfRule type="cellIs" dxfId="3" priority="57" stopIfTrue="1" operator="lessThanOrEqual">
      <formula>-1</formula>
    </cfRule>
    <cfRule type="cellIs" dxfId="3" priority="56" stopIfTrue="1" operator="lessThanOrEqual">
      <formula>-1</formula>
    </cfRule>
    <cfRule type="cellIs" dxfId="3" priority="55" stopIfTrue="1" operator="lessThanOrEqual">
      <formula>-1</formula>
    </cfRule>
  </conditionalFormatting>
  <conditionalFormatting sqref="C19 C21">
    <cfRule type="cellIs" dxfId="3" priority="9" stopIfTrue="1" operator="lessThanOrEqual">
      <formula>-1</formula>
    </cfRule>
  </conditionalFormatting>
  <conditionalFormatting sqref="B30:C30 B32:C35">
    <cfRule type="cellIs" dxfId="3" priority="17" stopIfTrue="1" operator="lessThanOrEqual">
      <formula>-1</formula>
    </cfRule>
    <cfRule type="cellIs" dxfId="3" priority="16" stopIfTrue="1" operator="lessThanOrEqual">
      <formula>-1</formula>
    </cfRule>
    <cfRule type="cellIs" dxfId="3" priority="15" stopIfTrue="1" operator="lessThanOrEqual">
      <formula>-1</formula>
    </cfRule>
  </conditionalFormatting>
  <conditionalFormatting sqref="D30 D32:D35">
    <cfRule type="cellIs" dxfId="3" priority="18" stopIfTrue="1" operator="lessThanOrEqual">
      <formula>-1</formula>
    </cfRule>
  </conditionalFormatting>
  <conditionalFormatting sqref="E30 E32:E35">
    <cfRule type="cellIs" dxfId="3" priority="22" stopIfTrue="1" operator="lessThanOrEqual">
      <formula>-1</formula>
    </cfRule>
    <cfRule type="cellIs" dxfId="3" priority="21" stopIfTrue="1" operator="lessThanOrEqual">
      <formula>-1</formula>
    </cfRule>
  </conditionalFormatting>
  <conditionalFormatting sqref="C43 C45">
    <cfRule type="cellIs" dxfId="3" priority="4" stopIfTrue="1" operator="lessThanOrEqual">
      <formula>-1</formula>
    </cfRule>
  </conditionalFormatting>
  <conditionalFormatting sqref="B54:C55 B57:C57">
    <cfRule type="cellIs" dxfId="3" priority="8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6">
    <tabColor rgb="FFFF0000"/>
  </sheetPr>
  <dimension ref="A1:G55"/>
  <sheetViews>
    <sheetView showZeros="0" zoomScale="70" zoomScaleNormal="70" workbookViewId="0">
      <pane ySplit="3" topLeftCell="A38" activePane="bottomLeft" state="frozen"/>
      <selection/>
      <selection pane="bottomLeft" activeCell="D39" sqref="D39"/>
    </sheetView>
  </sheetViews>
  <sheetFormatPr defaultColWidth="9" defaultRowHeight="15.6" outlineLevelCol="6"/>
  <cols>
    <col min="1" max="1" width="54.8888888888889" style="143" customWidth="1"/>
    <col min="2" max="3" width="18.6296296296296" style="144" customWidth="1"/>
    <col min="4" max="4" width="20.6296296296296" style="143" customWidth="1"/>
    <col min="5" max="5" width="7.4537037037037" style="143" customWidth="1"/>
    <col min="6" max="6" width="9" style="143" hidden="1" customWidth="1"/>
    <col min="7" max="16384" width="9" style="143"/>
  </cols>
  <sheetData>
    <row r="1" s="143" customFormat="1" ht="45" customHeight="1" spans="1:7">
      <c r="A1" s="74" t="s">
        <v>2272</v>
      </c>
      <c r="B1" s="74"/>
      <c r="C1" s="74"/>
      <c r="D1" s="74"/>
      <c r="E1" s="145"/>
      <c r="G1" s="145"/>
    </row>
    <row r="2" s="143" customFormat="1" ht="20.1" customHeight="1" spans="1:4">
      <c r="A2" s="169" t="s">
        <v>2273</v>
      </c>
      <c r="B2" s="170"/>
      <c r="C2" s="171"/>
      <c r="D2" s="172" t="s">
        <v>2274</v>
      </c>
    </row>
    <row r="3" s="143" customFormat="1" ht="45" customHeight="1" spans="1:5">
      <c r="A3" s="173" t="s">
        <v>1768</v>
      </c>
      <c r="B3" s="151" t="s">
        <v>1636</v>
      </c>
      <c r="C3" s="151" t="s">
        <v>1637</v>
      </c>
      <c r="D3" s="152" t="s">
        <v>1638</v>
      </c>
      <c r="E3" s="153" t="s">
        <v>8</v>
      </c>
    </row>
    <row r="4" s="143" customFormat="1" ht="39" customHeight="1" spans="1:5">
      <c r="A4" s="174" t="s">
        <v>1571</v>
      </c>
      <c r="B4" s="164">
        <f>SUM(B5:B9)</f>
        <v>41268</v>
      </c>
      <c r="C4" s="164">
        <f>SUM(C5:C9)</f>
        <v>44214</v>
      </c>
      <c r="D4" s="175">
        <f t="shared" ref="D4:D54" si="0">IF(B4&lt;&gt;0,C4/B4-1,"")</f>
        <v>0.0713870311136959</v>
      </c>
      <c r="E4" s="157" t="str">
        <f t="shared" ref="E4:E54" si="1">IF(A4&lt;&gt;"",IF(SUM(B4:C4)&lt;&gt;0,"是","否"),"是")</f>
        <v>是</v>
      </c>
    </row>
    <row r="5" s="162" customFormat="1" ht="39" customHeight="1" spans="1:5">
      <c r="A5" s="176" t="s">
        <v>1572</v>
      </c>
      <c r="B5" s="177">
        <v>39144</v>
      </c>
      <c r="C5" s="178">
        <v>41895</v>
      </c>
      <c r="D5" s="179">
        <f t="shared" si="0"/>
        <v>0.0702789699570816</v>
      </c>
      <c r="E5" s="157" t="str">
        <f t="shared" si="1"/>
        <v>是</v>
      </c>
    </row>
    <row r="6" s="162" customFormat="1" ht="39" customHeight="1" spans="1:5">
      <c r="A6" s="176" t="s">
        <v>1573</v>
      </c>
      <c r="B6" s="177">
        <v>1677</v>
      </c>
      <c r="C6" s="178">
        <v>1898</v>
      </c>
      <c r="D6" s="179">
        <f t="shared" si="0"/>
        <v>0.131782945736434</v>
      </c>
      <c r="E6" s="157" t="str">
        <f t="shared" si="1"/>
        <v>是</v>
      </c>
    </row>
    <row r="7" s="162" customFormat="1" ht="39" customHeight="1" spans="1:5">
      <c r="A7" s="176" t="s">
        <v>1574</v>
      </c>
      <c r="B7" s="177">
        <v>360</v>
      </c>
      <c r="C7" s="178">
        <v>421</v>
      </c>
      <c r="D7" s="179">
        <f t="shared" si="0"/>
        <v>0.169444444444445</v>
      </c>
      <c r="E7" s="157" t="str">
        <f t="shared" si="1"/>
        <v>是</v>
      </c>
    </row>
    <row r="8" s="162" customFormat="1" ht="39" customHeight="1" spans="1:5">
      <c r="A8" s="176" t="s">
        <v>1575</v>
      </c>
      <c r="B8" s="177">
        <v>87</v>
      </c>
      <c r="C8" s="178"/>
      <c r="D8" s="179">
        <f t="shared" si="0"/>
        <v>-1</v>
      </c>
      <c r="E8" s="157" t="str">
        <f t="shared" si="1"/>
        <v>是</v>
      </c>
    </row>
    <row r="9" s="162" customFormat="1" ht="39" hidden="1" customHeight="1" spans="1:5">
      <c r="A9" s="176" t="s">
        <v>2275</v>
      </c>
      <c r="B9" s="177"/>
      <c r="C9" s="178"/>
      <c r="D9" s="179" t="str">
        <f t="shared" si="0"/>
        <v/>
      </c>
      <c r="E9" s="157" t="str">
        <f t="shared" si="1"/>
        <v>否</v>
      </c>
    </row>
    <row r="10" s="143" customFormat="1" ht="39" customHeight="1" spans="1:6">
      <c r="A10" s="174" t="s">
        <v>1577</v>
      </c>
      <c r="B10" s="164">
        <f>SUM(B11:B19)</f>
        <v>4961</v>
      </c>
      <c r="C10" s="164">
        <f>SUM(C11:C19)</f>
        <v>5043</v>
      </c>
      <c r="D10" s="175">
        <f t="shared" si="0"/>
        <v>0.0165289256198347</v>
      </c>
      <c r="E10" s="157" t="str">
        <f t="shared" si="1"/>
        <v>是</v>
      </c>
      <c r="F10" s="144"/>
    </row>
    <row r="11" s="162" customFormat="1" ht="39" customHeight="1" spans="1:6">
      <c r="A11" s="176" t="s">
        <v>1578</v>
      </c>
      <c r="B11" s="159">
        <v>3138</v>
      </c>
      <c r="C11" s="178">
        <v>3200</v>
      </c>
      <c r="D11" s="175">
        <f t="shared" si="0"/>
        <v>0.0197578075207139</v>
      </c>
      <c r="E11" s="157" t="str">
        <f t="shared" si="1"/>
        <v>是</v>
      </c>
      <c r="F11" s="144"/>
    </row>
    <row r="12" s="162" customFormat="1" ht="39" customHeight="1" spans="1:6">
      <c r="A12" s="176" t="s">
        <v>1579</v>
      </c>
      <c r="B12" s="159">
        <v>775</v>
      </c>
      <c r="C12" s="178">
        <v>780</v>
      </c>
      <c r="D12" s="175">
        <f t="shared" si="0"/>
        <v>0.00645161290322571</v>
      </c>
      <c r="E12" s="157" t="str">
        <f t="shared" si="1"/>
        <v>是</v>
      </c>
      <c r="F12" s="144"/>
    </row>
    <row r="13" s="162" customFormat="1" ht="39" customHeight="1" spans="1:6">
      <c r="A13" s="176" t="s">
        <v>1573</v>
      </c>
      <c r="B13" s="159">
        <v>37</v>
      </c>
      <c r="C13" s="178">
        <v>38</v>
      </c>
      <c r="D13" s="175">
        <f t="shared" si="0"/>
        <v>0.027027027027027</v>
      </c>
      <c r="E13" s="157" t="str">
        <f t="shared" si="1"/>
        <v>是</v>
      </c>
      <c r="F13" s="144"/>
    </row>
    <row r="14" s="144" customFormat="1" ht="39" hidden="1" customHeight="1" spans="1:5">
      <c r="A14" s="176" t="s">
        <v>1580</v>
      </c>
      <c r="B14" s="159"/>
      <c r="C14" s="178"/>
      <c r="D14" s="175" t="str">
        <f t="shared" si="0"/>
        <v/>
      </c>
      <c r="E14" s="157" t="str">
        <f t="shared" si="1"/>
        <v>否</v>
      </c>
    </row>
    <row r="15" s="144" customFormat="1" ht="39" customHeight="1" spans="1:5">
      <c r="A15" s="176" t="s">
        <v>1581</v>
      </c>
      <c r="B15" s="159">
        <v>792</v>
      </c>
      <c r="C15" s="178">
        <v>800</v>
      </c>
      <c r="D15" s="175">
        <f t="shared" si="0"/>
        <v>0.0101010101010102</v>
      </c>
      <c r="E15" s="157" t="str">
        <f t="shared" si="1"/>
        <v>是</v>
      </c>
    </row>
    <row r="16" s="144" customFormat="1" ht="39" customHeight="1" spans="1:5">
      <c r="A16" s="176" t="s">
        <v>1582</v>
      </c>
      <c r="B16" s="159">
        <v>194</v>
      </c>
      <c r="C16" s="178">
        <v>200</v>
      </c>
      <c r="D16" s="175">
        <f t="shared" si="0"/>
        <v>0.0309278350515463</v>
      </c>
      <c r="E16" s="157" t="str">
        <f t="shared" si="1"/>
        <v>是</v>
      </c>
    </row>
    <row r="17" s="144" customFormat="1" ht="39" customHeight="1" spans="1:5">
      <c r="A17" s="176" t="s">
        <v>1583</v>
      </c>
      <c r="B17" s="159">
        <v>25</v>
      </c>
      <c r="C17" s="178">
        <v>25</v>
      </c>
      <c r="D17" s="175">
        <f t="shared" si="0"/>
        <v>0</v>
      </c>
      <c r="E17" s="157" t="str">
        <f t="shared" si="1"/>
        <v>是</v>
      </c>
    </row>
    <row r="18" s="144" customFormat="1" ht="39" hidden="1" customHeight="1" spans="1:5">
      <c r="A18" s="176" t="s">
        <v>1574</v>
      </c>
      <c r="B18" s="159"/>
      <c r="C18" s="178"/>
      <c r="D18" s="175" t="str">
        <f t="shared" si="0"/>
        <v/>
      </c>
      <c r="E18" s="157" t="str">
        <f t="shared" si="1"/>
        <v>否</v>
      </c>
    </row>
    <row r="19" s="144" customFormat="1" ht="39" hidden="1" customHeight="1" spans="1:5">
      <c r="A19" s="176" t="s">
        <v>1575</v>
      </c>
      <c r="B19" s="159"/>
      <c r="C19" s="178"/>
      <c r="D19" s="175" t="str">
        <f t="shared" si="0"/>
        <v/>
      </c>
      <c r="E19" s="157" t="str">
        <f t="shared" si="1"/>
        <v>否</v>
      </c>
    </row>
    <row r="20" s="144" customFormat="1" ht="39" customHeight="1" spans="1:5">
      <c r="A20" s="174" t="s">
        <v>2276</v>
      </c>
      <c r="B20" s="189">
        <v>16271</v>
      </c>
      <c r="C20" s="164">
        <v>16300</v>
      </c>
      <c r="D20" s="175">
        <f t="shared" si="0"/>
        <v>0.0017823120889926</v>
      </c>
      <c r="E20" s="157" t="str">
        <f t="shared" si="1"/>
        <v>是</v>
      </c>
    </row>
    <row r="21" s="144" customFormat="1" ht="39" customHeight="1" spans="1:5">
      <c r="A21" s="176" t="s">
        <v>1585</v>
      </c>
      <c r="B21" s="185">
        <v>16271</v>
      </c>
      <c r="C21" s="159">
        <v>16300</v>
      </c>
      <c r="D21" s="175">
        <f t="shared" si="0"/>
        <v>0.0017823120889926</v>
      </c>
      <c r="E21" s="157" t="str">
        <f t="shared" si="1"/>
        <v>是</v>
      </c>
    </row>
    <row r="22" s="144" customFormat="1" ht="39" hidden="1" customHeight="1" spans="1:5">
      <c r="A22" s="176" t="s">
        <v>1574</v>
      </c>
      <c r="B22" s="185"/>
      <c r="C22" s="159"/>
      <c r="D22" s="175" t="str">
        <f t="shared" si="0"/>
        <v/>
      </c>
      <c r="E22" s="157" t="str">
        <f t="shared" si="1"/>
        <v>否</v>
      </c>
    </row>
    <row r="23" s="144" customFormat="1" ht="39" hidden="1" customHeight="1" spans="1:5">
      <c r="A23" s="176" t="s">
        <v>1575</v>
      </c>
      <c r="B23" s="185"/>
      <c r="C23" s="159"/>
      <c r="D23" s="175" t="str">
        <f t="shared" si="0"/>
        <v/>
      </c>
      <c r="E23" s="157" t="str">
        <f t="shared" si="1"/>
        <v>否</v>
      </c>
    </row>
    <row r="24" s="144" customFormat="1" ht="39" customHeight="1" spans="1:5">
      <c r="A24" s="174" t="s">
        <v>1586</v>
      </c>
      <c r="B24" s="155">
        <f>SUM(B25:B28)</f>
        <v>9651</v>
      </c>
      <c r="C24" s="155">
        <f>SUM(C25:C28)</f>
        <v>9800</v>
      </c>
      <c r="D24" s="175">
        <f t="shared" si="0"/>
        <v>0.0154388146306081</v>
      </c>
      <c r="E24" s="157" t="str">
        <f t="shared" si="1"/>
        <v>是</v>
      </c>
    </row>
    <row r="25" s="144" customFormat="1" ht="39" customHeight="1" spans="1:6">
      <c r="A25" s="176" t="s">
        <v>1587</v>
      </c>
      <c r="B25" s="159">
        <v>9651</v>
      </c>
      <c r="C25" s="159">
        <v>9800</v>
      </c>
      <c r="D25" s="179">
        <f t="shared" si="0"/>
        <v>0.0154388146306081</v>
      </c>
      <c r="E25" s="157" t="str">
        <f t="shared" si="1"/>
        <v>是</v>
      </c>
      <c r="F25" s="167"/>
    </row>
    <row r="26" s="144" customFormat="1" ht="39" hidden="1" customHeight="1" spans="1:6">
      <c r="A26" s="176" t="s">
        <v>1588</v>
      </c>
      <c r="B26" s="159"/>
      <c r="C26" s="159"/>
      <c r="D26" s="179" t="str">
        <f t="shared" si="0"/>
        <v/>
      </c>
      <c r="E26" s="157" t="str">
        <f t="shared" si="1"/>
        <v>否</v>
      </c>
      <c r="F26" s="167"/>
    </row>
    <row r="27" s="144" customFormat="1" ht="39" hidden="1" customHeight="1" spans="1:6">
      <c r="A27" s="176" t="s">
        <v>1589</v>
      </c>
      <c r="B27" s="159"/>
      <c r="C27" s="159"/>
      <c r="D27" s="179" t="str">
        <f t="shared" si="0"/>
        <v/>
      </c>
      <c r="E27" s="157" t="str">
        <f t="shared" si="1"/>
        <v>否</v>
      </c>
      <c r="F27" s="167"/>
    </row>
    <row r="28" s="144" customFormat="1" ht="39" hidden="1" customHeight="1" spans="1:6">
      <c r="A28" s="176" t="s">
        <v>1575</v>
      </c>
      <c r="B28" s="159"/>
      <c r="C28" s="159"/>
      <c r="D28" s="179" t="str">
        <f t="shared" si="0"/>
        <v/>
      </c>
      <c r="E28" s="157" t="str">
        <f t="shared" si="1"/>
        <v>否</v>
      </c>
      <c r="F28" s="167"/>
    </row>
    <row r="29" s="167" customFormat="1" ht="39" customHeight="1" spans="1:6">
      <c r="A29" s="174" t="s">
        <v>1590</v>
      </c>
      <c r="B29" s="164">
        <f>SUM(B30:B34)</f>
        <v>10144.64</v>
      </c>
      <c r="C29" s="164">
        <f>SUM(C30:C34)</f>
        <v>10942</v>
      </c>
      <c r="D29" s="179">
        <f t="shared" si="0"/>
        <v>0.0785991420099676</v>
      </c>
      <c r="E29" s="157" t="str">
        <f t="shared" si="1"/>
        <v>是</v>
      </c>
      <c r="F29" s="144"/>
    </row>
    <row r="30" s="167" customFormat="1" ht="39" customHeight="1" spans="1:6">
      <c r="A30" s="176" t="s">
        <v>1591</v>
      </c>
      <c r="B30" s="159">
        <v>7115.01</v>
      </c>
      <c r="C30" s="178">
        <v>7532</v>
      </c>
      <c r="D30" s="179">
        <f t="shared" si="0"/>
        <v>0.0586070855838572</v>
      </c>
      <c r="E30" s="157" t="str">
        <f t="shared" si="1"/>
        <v>是</v>
      </c>
      <c r="F30" s="143"/>
    </row>
    <row r="31" s="167" customFormat="1" ht="39" customHeight="1" spans="1:7">
      <c r="A31" s="176" t="s">
        <v>1592</v>
      </c>
      <c r="B31" s="159">
        <v>2676.34</v>
      </c>
      <c r="C31" s="178">
        <v>3030</v>
      </c>
      <c r="D31" s="179">
        <f t="shared" si="0"/>
        <v>0.13214315072076</v>
      </c>
      <c r="E31" s="157" t="str">
        <f t="shared" si="1"/>
        <v>是</v>
      </c>
      <c r="F31" s="143"/>
      <c r="G31" s="186"/>
    </row>
    <row r="32" s="167" customFormat="1" ht="39" customHeight="1" spans="1:6">
      <c r="A32" s="176" t="s">
        <v>1593</v>
      </c>
      <c r="B32" s="159">
        <v>322.53</v>
      </c>
      <c r="C32" s="178">
        <v>369</v>
      </c>
      <c r="D32" s="179">
        <f t="shared" si="0"/>
        <v>0.144079620500419</v>
      </c>
      <c r="E32" s="157" t="str">
        <f t="shared" si="1"/>
        <v>是</v>
      </c>
      <c r="F32" s="143"/>
    </row>
    <row r="33" s="144" customFormat="1" ht="39" customHeight="1" spans="1:6">
      <c r="A33" s="176" t="s">
        <v>1574</v>
      </c>
      <c r="B33" s="159">
        <v>14.95</v>
      </c>
      <c r="C33" s="178">
        <v>10</v>
      </c>
      <c r="D33" s="179">
        <f t="shared" si="0"/>
        <v>-0.331103678929766</v>
      </c>
      <c r="E33" s="157" t="str">
        <f t="shared" si="1"/>
        <v>是</v>
      </c>
      <c r="F33" s="187" t="s">
        <v>2265</v>
      </c>
    </row>
    <row r="34" s="143" customFormat="1" ht="39" customHeight="1" spans="1:6">
      <c r="A34" s="176" t="s">
        <v>1575</v>
      </c>
      <c r="B34" s="159">
        <v>15.81</v>
      </c>
      <c r="C34" s="178">
        <v>1</v>
      </c>
      <c r="D34" s="179">
        <f t="shared" si="0"/>
        <v>-0.936748893105629</v>
      </c>
      <c r="E34" s="157" t="str">
        <f t="shared" si="1"/>
        <v>是</v>
      </c>
      <c r="F34" s="188" t="s">
        <v>2277</v>
      </c>
    </row>
    <row r="35" s="143" customFormat="1" ht="39" customHeight="1" spans="1:5">
      <c r="A35" s="174" t="s">
        <v>1597</v>
      </c>
      <c r="B35" s="164">
        <f>SUM(B36:B38)</f>
        <v>31577</v>
      </c>
      <c r="C35" s="164">
        <f>SUM(C36:C38)</f>
        <v>31828</v>
      </c>
      <c r="D35" s="175">
        <f t="shared" si="0"/>
        <v>0.00794882351078319</v>
      </c>
      <c r="E35" s="157" t="str">
        <f t="shared" si="1"/>
        <v>是</v>
      </c>
    </row>
    <row r="36" s="143" customFormat="1" ht="39" customHeight="1" spans="1:6">
      <c r="A36" s="176" t="s">
        <v>1572</v>
      </c>
      <c r="B36" s="159">
        <v>31470</v>
      </c>
      <c r="C36" s="178">
        <v>31805</v>
      </c>
      <c r="D36" s="179">
        <f t="shared" si="0"/>
        <v>0.0106450587861455</v>
      </c>
      <c r="E36" s="157" t="str">
        <f t="shared" si="1"/>
        <v>是</v>
      </c>
      <c r="F36" s="162"/>
    </row>
    <row r="37" s="143" customFormat="1" ht="39" customHeight="1" spans="1:6">
      <c r="A37" s="176" t="s">
        <v>1574</v>
      </c>
      <c r="B37" s="159">
        <v>50</v>
      </c>
      <c r="C37" s="178">
        <v>23</v>
      </c>
      <c r="D37" s="179">
        <f t="shared" si="0"/>
        <v>-0.54</v>
      </c>
      <c r="E37" s="157" t="str">
        <f t="shared" si="1"/>
        <v>是</v>
      </c>
      <c r="F37" s="162"/>
    </row>
    <row r="38" s="143" customFormat="1" ht="39" customHeight="1" spans="1:6">
      <c r="A38" s="176" t="s">
        <v>1575</v>
      </c>
      <c r="B38" s="159">
        <v>57</v>
      </c>
      <c r="C38" s="178"/>
      <c r="D38" s="179">
        <f t="shared" si="0"/>
        <v>-1</v>
      </c>
      <c r="E38" s="157" t="str">
        <f t="shared" si="1"/>
        <v>是</v>
      </c>
      <c r="F38" s="162"/>
    </row>
    <row r="39" s="143" customFormat="1" ht="39" customHeight="1" spans="1:5">
      <c r="A39" s="174" t="s">
        <v>1598</v>
      </c>
      <c r="B39" s="189">
        <v>13773</v>
      </c>
      <c r="C39" s="164">
        <v>13800</v>
      </c>
      <c r="D39" s="175">
        <f t="shared" si="0"/>
        <v>0.00196035722064902</v>
      </c>
      <c r="E39" s="157" t="str">
        <f t="shared" si="1"/>
        <v>是</v>
      </c>
    </row>
    <row r="40" s="143" customFormat="1" ht="39" customHeight="1" spans="1:5">
      <c r="A40" s="176" t="s">
        <v>1585</v>
      </c>
      <c r="B40" s="177">
        <v>12598</v>
      </c>
      <c r="C40" s="190">
        <v>12600</v>
      </c>
      <c r="D40" s="179">
        <f t="shared" si="0"/>
        <v>0.000158755357993368</v>
      </c>
      <c r="E40" s="157" t="str">
        <f t="shared" si="1"/>
        <v>是</v>
      </c>
    </row>
    <row r="41" s="143" customFormat="1" ht="39" customHeight="1" spans="1:5">
      <c r="A41" s="176" t="s">
        <v>1599</v>
      </c>
      <c r="B41" s="177">
        <v>1175</v>
      </c>
      <c r="C41" s="190">
        <v>1200</v>
      </c>
      <c r="D41" s="179">
        <f t="shared" si="0"/>
        <v>0.0212765957446808</v>
      </c>
      <c r="E41" s="157" t="str">
        <f t="shared" si="1"/>
        <v>是</v>
      </c>
    </row>
    <row r="42" s="143" customFormat="1" ht="39" hidden="1" customHeight="1" spans="1:5">
      <c r="A42" s="176" t="s">
        <v>1575</v>
      </c>
      <c r="B42" s="190"/>
      <c r="C42" s="190"/>
      <c r="D42" s="179" t="str">
        <f t="shared" si="0"/>
        <v/>
      </c>
      <c r="E42" s="157" t="str">
        <f t="shared" si="1"/>
        <v>否</v>
      </c>
    </row>
    <row r="43" s="168" customFormat="1" ht="39" customHeight="1" spans="1:5">
      <c r="A43" s="191" t="s">
        <v>1601</v>
      </c>
      <c r="B43" s="192">
        <f>SUM(B4,B35,B10,B20,B24,B29,B39)</f>
        <v>127645.64</v>
      </c>
      <c r="C43" s="192">
        <f>SUM(C4,C35,C10,C20,C24,C29,C39)</f>
        <v>131927</v>
      </c>
      <c r="D43" s="175">
        <f t="shared" si="0"/>
        <v>0.0335409811098915</v>
      </c>
      <c r="E43" s="157" t="str">
        <f t="shared" si="1"/>
        <v>是</v>
      </c>
    </row>
    <row r="44" s="168" customFormat="1" ht="39" hidden="1" customHeight="1" spans="1:5">
      <c r="A44" s="193" t="s">
        <v>1602</v>
      </c>
      <c r="B44" s="192"/>
      <c r="C44" s="192"/>
      <c r="D44" s="175" t="str">
        <f t="shared" si="0"/>
        <v/>
      </c>
      <c r="E44" s="157" t="str">
        <f t="shared" si="1"/>
        <v>否</v>
      </c>
    </row>
    <row r="45" s="168" customFormat="1" ht="39" hidden="1" customHeight="1" spans="1:5">
      <c r="A45" s="176" t="s">
        <v>2278</v>
      </c>
      <c r="B45" s="192"/>
      <c r="C45" s="192"/>
      <c r="D45" s="175" t="str">
        <f t="shared" si="0"/>
        <v/>
      </c>
      <c r="E45" s="157" t="str">
        <f t="shared" si="1"/>
        <v>否</v>
      </c>
    </row>
    <row r="46" s="168" customFormat="1" ht="39" hidden="1" customHeight="1" spans="1:5">
      <c r="A46" s="194" t="s">
        <v>1603</v>
      </c>
      <c r="B46" s="192"/>
      <c r="C46" s="192"/>
      <c r="D46" s="175" t="str">
        <f t="shared" si="0"/>
        <v/>
      </c>
      <c r="E46" s="157" t="str">
        <f t="shared" si="1"/>
        <v>否</v>
      </c>
    </row>
    <row r="47" s="143" customFormat="1" ht="39" customHeight="1" spans="1:5">
      <c r="A47" s="195" t="s">
        <v>1604</v>
      </c>
      <c r="B47" s="155">
        <f>SUM(B48:B53)</f>
        <v>72298.4</v>
      </c>
      <c r="C47" s="155">
        <f>SUM(C48:C53)</f>
        <v>73494</v>
      </c>
      <c r="D47" s="175">
        <f t="shared" si="0"/>
        <v>0.0165370187998628</v>
      </c>
      <c r="E47" s="157" t="str">
        <f t="shared" si="1"/>
        <v>是</v>
      </c>
    </row>
    <row r="48" s="162" customFormat="1" ht="39" customHeight="1" spans="1:5">
      <c r="A48" s="194" t="s">
        <v>1605</v>
      </c>
      <c r="B48" s="159">
        <v>27157</v>
      </c>
      <c r="C48" s="159">
        <v>27790</v>
      </c>
      <c r="D48" s="179">
        <f t="shared" si="0"/>
        <v>0.0233089074640056</v>
      </c>
      <c r="E48" s="157" t="str">
        <f t="shared" si="1"/>
        <v>是</v>
      </c>
    </row>
    <row r="49" s="162" customFormat="1" ht="39" customHeight="1" spans="1:5">
      <c r="A49" s="194" t="s">
        <v>1606</v>
      </c>
      <c r="B49" s="159">
        <v>926.72</v>
      </c>
      <c r="C49" s="159">
        <v>953</v>
      </c>
      <c r="D49" s="179">
        <f t="shared" si="0"/>
        <v>0.0283580801104972</v>
      </c>
      <c r="E49" s="157" t="str">
        <f t="shared" si="1"/>
        <v>是</v>
      </c>
    </row>
    <row r="50" s="162" customFormat="1" ht="39" customHeight="1" spans="1:5">
      <c r="A50" s="194" t="s">
        <v>1607</v>
      </c>
      <c r="B50" s="159">
        <v>9058</v>
      </c>
      <c r="C50" s="159">
        <v>29007</v>
      </c>
      <c r="D50" s="179">
        <f t="shared" si="0"/>
        <v>2.20236255243983</v>
      </c>
      <c r="E50" s="157" t="str">
        <f t="shared" si="1"/>
        <v>是</v>
      </c>
    </row>
    <row r="51" s="143" customFormat="1" ht="39" customHeight="1" spans="1:6">
      <c r="A51" s="194" t="s">
        <v>1608</v>
      </c>
      <c r="B51" s="159">
        <v>2224</v>
      </c>
      <c r="C51" s="159">
        <v>2304</v>
      </c>
      <c r="D51" s="179">
        <f t="shared" si="0"/>
        <v>0.0359712230215827</v>
      </c>
      <c r="E51" s="157" t="str">
        <f t="shared" si="1"/>
        <v>是</v>
      </c>
      <c r="F51" s="162"/>
    </row>
    <row r="52" s="143" customFormat="1" ht="39" customHeight="1" spans="1:6">
      <c r="A52" s="194" t="s">
        <v>1609</v>
      </c>
      <c r="B52" s="196">
        <f>14181.32-B29</f>
        <v>4036.68</v>
      </c>
      <c r="C52" s="159">
        <v>4415</v>
      </c>
      <c r="D52" s="179">
        <f t="shared" si="0"/>
        <v>0.0937205822606701</v>
      </c>
      <c r="E52" s="197" t="str">
        <f t="shared" si="1"/>
        <v>是</v>
      </c>
      <c r="F52" s="167"/>
    </row>
    <row r="53" s="143" customFormat="1" ht="39" customHeight="1" spans="1:6">
      <c r="A53" s="194" t="s">
        <v>1610</v>
      </c>
      <c r="B53" s="159">
        <v>28896</v>
      </c>
      <c r="C53" s="159">
        <v>9025</v>
      </c>
      <c r="D53" s="179">
        <f t="shared" si="0"/>
        <v>-0.687673034330011</v>
      </c>
      <c r="E53" s="157" t="str">
        <f t="shared" si="1"/>
        <v>是</v>
      </c>
      <c r="F53" s="162"/>
    </row>
    <row r="54" s="143" customFormat="1" ht="39" customHeight="1" spans="1:5">
      <c r="A54" s="198" t="s">
        <v>140</v>
      </c>
      <c r="B54" s="199">
        <f>SUM(B43,B47)</f>
        <v>199944.04</v>
      </c>
      <c r="C54" s="199">
        <f>SUM(C43,C47)</f>
        <v>205421</v>
      </c>
      <c r="D54" s="175">
        <f t="shared" si="0"/>
        <v>0.0273924644115424</v>
      </c>
      <c r="E54" s="157" t="str">
        <f t="shared" si="1"/>
        <v>是</v>
      </c>
    </row>
    <row r="55" s="143" customFormat="1" spans="2:3">
      <c r="B55" s="200"/>
      <c r="C55" s="200"/>
    </row>
  </sheetData>
  <autoFilter ref="A3:E54">
    <filterColumn colId="4">
      <customFilters>
        <customFilter operator="equal" val="是"/>
      </customFilters>
    </filterColumn>
    <extLst/>
  </autoFilter>
  <mergeCells count="1">
    <mergeCell ref="A1:D1"/>
  </mergeCells>
  <conditionalFormatting sqref="E29">
    <cfRule type="cellIs" dxfId="3" priority="6" stopIfTrue="1" operator="lessThanOrEqual">
      <formula>-1</formula>
    </cfRule>
    <cfRule type="cellIs" dxfId="3" priority="5" stopIfTrue="1" operator="lessThanOrEqual">
      <formula>-1</formula>
    </cfRule>
  </conditionalFormatting>
  <conditionalFormatting sqref="E30:E34">
    <cfRule type="cellIs" dxfId="3" priority="4" stopIfTrue="1" operator="lessThanOrEqual">
      <formula>-1</formula>
    </cfRule>
    <cfRule type="cellIs" dxfId="3" priority="3" stopIfTrue="1" operator="lessThanOrEqual">
      <formula>-1</formula>
    </cfRule>
  </conditionalFormatting>
  <conditionalFormatting sqref="E48:E53">
    <cfRule type="cellIs" dxfId="3" priority="2" stopIfTrue="1" operator="lessThanOrEqual">
      <formula>-1</formula>
    </cfRule>
    <cfRule type="cellIs" dxfId="3" priority="1" stopIfTrue="1" operator="lessThanOrEqual">
      <formula>-1</formula>
    </cfRule>
  </conditionalFormatting>
  <conditionalFormatting sqref="E4:E28 E54 E35:E47">
    <cfRule type="cellIs" dxfId="3" priority="8" stopIfTrue="1" operator="lessThanOrEqual">
      <formula>-1</formula>
    </cfRule>
    <cfRule type="cellIs" dxfId="3" priority="7"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7">
    <tabColor rgb="FFFF0000"/>
  </sheetPr>
  <dimension ref="A1:G55"/>
  <sheetViews>
    <sheetView showZeros="0" zoomScale="70" zoomScaleNormal="70" workbookViewId="0">
      <pane ySplit="3" topLeftCell="A19" activePane="bottomLeft" state="frozen"/>
      <selection/>
      <selection pane="bottomLeft" activeCell="D39" sqref="D39"/>
    </sheetView>
  </sheetViews>
  <sheetFormatPr defaultColWidth="9" defaultRowHeight="15.6" outlineLevelCol="6"/>
  <cols>
    <col min="1" max="1" width="57.4537037037037" style="143" customWidth="1"/>
    <col min="2" max="3" width="18.6296296296296" style="144" customWidth="1"/>
    <col min="4" max="4" width="20.6296296296296" style="143" customWidth="1"/>
    <col min="5" max="5" width="12.75" style="143" customWidth="1"/>
    <col min="6" max="6" width="9" style="143" hidden="1" customWidth="1"/>
    <col min="7" max="16384" width="9" style="143"/>
  </cols>
  <sheetData>
    <row r="1" s="143" customFormat="1" ht="45" customHeight="1" spans="1:7">
      <c r="A1" s="74" t="s">
        <v>2279</v>
      </c>
      <c r="B1" s="74"/>
      <c r="C1" s="74"/>
      <c r="D1" s="74"/>
      <c r="E1" s="145"/>
      <c r="F1" s="145"/>
      <c r="G1" s="145"/>
    </row>
    <row r="2" s="143" customFormat="1" ht="20.1" customHeight="1" spans="1:4">
      <c r="A2" s="169" t="s">
        <v>2280</v>
      </c>
      <c r="B2" s="170"/>
      <c r="C2" s="171"/>
      <c r="D2" s="172" t="s">
        <v>2274</v>
      </c>
    </row>
    <row r="3" s="143" customFormat="1" ht="45" customHeight="1" spans="1:5">
      <c r="A3" s="173" t="s">
        <v>1768</v>
      </c>
      <c r="B3" s="151" t="s">
        <v>1636</v>
      </c>
      <c r="C3" s="151" t="s">
        <v>1637</v>
      </c>
      <c r="D3" s="152" t="s">
        <v>1638</v>
      </c>
      <c r="E3" s="153" t="s">
        <v>8</v>
      </c>
    </row>
    <row r="4" s="143" customFormat="1" ht="38" customHeight="1" spans="1:5">
      <c r="A4" s="174" t="s">
        <v>1571</v>
      </c>
      <c r="B4" s="164">
        <f>SUM(B5:B9)</f>
        <v>41268</v>
      </c>
      <c r="C4" s="164">
        <f>SUM(C5:C9)</f>
        <v>44214</v>
      </c>
      <c r="D4" s="175">
        <f t="shared" ref="D4:D54" si="0">IF(B4&lt;&gt;0,C4/B4-1,"")</f>
        <v>0.0713870311136959</v>
      </c>
      <c r="E4" s="157" t="str">
        <f t="shared" ref="E4:E54" si="1">IF(A4&lt;&gt;"",IF(SUM(B4:C4)&lt;&gt;0,"是","否"),"是")</f>
        <v>是</v>
      </c>
    </row>
    <row r="5" s="162" customFormat="1" ht="38" customHeight="1" spans="1:5">
      <c r="A5" s="176" t="s">
        <v>1572</v>
      </c>
      <c r="B5" s="177">
        <v>39144</v>
      </c>
      <c r="C5" s="178">
        <v>41895</v>
      </c>
      <c r="D5" s="179">
        <f t="shared" si="0"/>
        <v>0.0702789699570816</v>
      </c>
      <c r="E5" s="157" t="str">
        <f t="shared" si="1"/>
        <v>是</v>
      </c>
    </row>
    <row r="6" s="162" customFormat="1" ht="38" customHeight="1" spans="1:5">
      <c r="A6" s="176" t="s">
        <v>1573</v>
      </c>
      <c r="B6" s="177">
        <v>1677</v>
      </c>
      <c r="C6" s="178">
        <v>1898</v>
      </c>
      <c r="D6" s="179">
        <f t="shared" si="0"/>
        <v>0.131782945736434</v>
      </c>
      <c r="E6" s="157" t="str">
        <f t="shared" si="1"/>
        <v>是</v>
      </c>
    </row>
    <row r="7" s="162" customFormat="1" ht="38" customHeight="1" spans="1:5">
      <c r="A7" s="176" t="s">
        <v>1574</v>
      </c>
      <c r="B7" s="177">
        <v>360</v>
      </c>
      <c r="C7" s="178">
        <v>421</v>
      </c>
      <c r="D7" s="179">
        <f t="shared" si="0"/>
        <v>0.169444444444445</v>
      </c>
      <c r="E7" s="157" t="str">
        <f t="shared" si="1"/>
        <v>是</v>
      </c>
    </row>
    <row r="8" s="162" customFormat="1" ht="38" customHeight="1" spans="1:5">
      <c r="A8" s="176" t="s">
        <v>1575</v>
      </c>
      <c r="B8" s="177">
        <v>87</v>
      </c>
      <c r="C8" s="178"/>
      <c r="D8" s="179">
        <f t="shared" si="0"/>
        <v>-1</v>
      </c>
      <c r="E8" s="157" t="str">
        <f t="shared" si="1"/>
        <v>是</v>
      </c>
    </row>
    <row r="9" s="162" customFormat="1" ht="38" hidden="1" customHeight="1" spans="1:5">
      <c r="A9" s="176" t="s">
        <v>2275</v>
      </c>
      <c r="B9" s="177"/>
      <c r="C9" s="178"/>
      <c r="D9" s="179" t="str">
        <f t="shared" si="0"/>
        <v/>
      </c>
      <c r="E9" s="157" t="str">
        <f t="shared" si="1"/>
        <v>否</v>
      </c>
    </row>
    <row r="10" s="143" customFormat="1" ht="38" customHeight="1" spans="1:6">
      <c r="A10" s="174" t="s">
        <v>1577</v>
      </c>
      <c r="B10" s="164">
        <f>SUM(B11:B19)</f>
        <v>4961</v>
      </c>
      <c r="C10" s="164">
        <f>SUM(C11:C19)</f>
        <v>5043</v>
      </c>
      <c r="D10" s="175">
        <f t="shared" si="0"/>
        <v>0.0165289256198347</v>
      </c>
      <c r="E10" s="157" t="str">
        <f t="shared" si="1"/>
        <v>是</v>
      </c>
      <c r="F10" s="144"/>
    </row>
    <row r="11" s="162" customFormat="1" ht="38" customHeight="1" spans="1:6">
      <c r="A11" s="176" t="s">
        <v>1578</v>
      </c>
      <c r="B11" s="159">
        <v>3138</v>
      </c>
      <c r="C11" s="178">
        <v>3200</v>
      </c>
      <c r="D11" s="175">
        <f t="shared" si="0"/>
        <v>0.0197578075207139</v>
      </c>
      <c r="E11" s="157" t="str">
        <f t="shared" si="1"/>
        <v>是</v>
      </c>
      <c r="F11" s="144"/>
    </row>
    <row r="12" s="162" customFormat="1" ht="38" customHeight="1" spans="1:6">
      <c r="A12" s="176" t="s">
        <v>1579</v>
      </c>
      <c r="B12" s="159">
        <v>775</v>
      </c>
      <c r="C12" s="178">
        <v>780</v>
      </c>
      <c r="D12" s="175">
        <f t="shared" si="0"/>
        <v>0.00645161290322571</v>
      </c>
      <c r="E12" s="157" t="str">
        <f t="shared" si="1"/>
        <v>是</v>
      </c>
      <c r="F12" s="144"/>
    </row>
    <row r="13" s="162" customFormat="1" ht="38" customHeight="1" spans="1:6">
      <c r="A13" s="176" t="s">
        <v>1573</v>
      </c>
      <c r="B13" s="159">
        <v>37</v>
      </c>
      <c r="C13" s="178">
        <v>38</v>
      </c>
      <c r="D13" s="175">
        <f t="shared" si="0"/>
        <v>0.027027027027027</v>
      </c>
      <c r="E13" s="157" t="str">
        <f t="shared" si="1"/>
        <v>是</v>
      </c>
      <c r="F13" s="144"/>
    </row>
    <row r="14" s="144" customFormat="1" ht="38" hidden="1" customHeight="1" spans="1:5">
      <c r="A14" s="176" t="s">
        <v>1580</v>
      </c>
      <c r="B14" s="159"/>
      <c r="C14" s="178"/>
      <c r="D14" s="175" t="str">
        <f t="shared" si="0"/>
        <v/>
      </c>
      <c r="E14" s="157" t="str">
        <f t="shared" si="1"/>
        <v>否</v>
      </c>
    </row>
    <row r="15" s="144" customFormat="1" ht="38" customHeight="1" spans="1:5">
      <c r="A15" s="176" t="s">
        <v>1581</v>
      </c>
      <c r="B15" s="159">
        <v>792</v>
      </c>
      <c r="C15" s="178">
        <v>800</v>
      </c>
      <c r="D15" s="175">
        <f t="shared" si="0"/>
        <v>0.0101010101010102</v>
      </c>
      <c r="E15" s="157" t="str">
        <f t="shared" si="1"/>
        <v>是</v>
      </c>
    </row>
    <row r="16" s="144" customFormat="1" ht="38" customHeight="1" spans="1:5">
      <c r="A16" s="176" t="s">
        <v>1582</v>
      </c>
      <c r="B16" s="159">
        <v>194</v>
      </c>
      <c r="C16" s="178">
        <v>200</v>
      </c>
      <c r="D16" s="175">
        <f t="shared" si="0"/>
        <v>0.0309278350515463</v>
      </c>
      <c r="E16" s="157" t="str">
        <f t="shared" si="1"/>
        <v>是</v>
      </c>
    </row>
    <row r="17" s="144" customFormat="1" ht="38" customHeight="1" spans="1:5">
      <c r="A17" s="176" t="s">
        <v>1583</v>
      </c>
      <c r="B17" s="159">
        <v>25</v>
      </c>
      <c r="C17" s="178">
        <v>25</v>
      </c>
      <c r="D17" s="175">
        <f t="shared" si="0"/>
        <v>0</v>
      </c>
      <c r="E17" s="157" t="str">
        <f t="shared" si="1"/>
        <v>是</v>
      </c>
    </row>
    <row r="18" s="144" customFormat="1" ht="38" hidden="1" customHeight="1" spans="1:5">
      <c r="A18" s="176" t="s">
        <v>1574</v>
      </c>
      <c r="B18" s="159"/>
      <c r="C18" s="178"/>
      <c r="D18" s="175" t="str">
        <f t="shared" si="0"/>
        <v/>
      </c>
      <c r="E18" s="157" t="str">
        <f t="shared" si="1"/>
        <v>否</v>
      </c>
    </row>
    <row r="19" s="144" customFormat="1" ht="38" hidden="1" customHeight="1" spans="1:5">
      <c r="A19" s="176" t="s">
        <v>1575</v>
      </c>
      <c r="B19" s="159"/>
      <c r="C19" s="178"/>
      <c r="D19" s="175" t="str">
        <f t="shared" si="0"/>
        <v/>
      </c>
      <c r="E19" s="157" t="str">
        <f t="shared" si="1"/>
        <v>否</v>
      </c>
    </row>
    <row r="20" s="144" customFormat="1" ht="38" customHeight="1" spans="1:5">
      <c r="A20" s="174" t="s">
        <v>2276</v>
      </c>
      <c r="B20" s="180">
        <v>16271</v>
      </c>
      <c r="C20" s="181">
        <v>16300</v>
      </c>
      <c r="D20" s="182">
        <f t="shared" si="0"/>
        <v>0.0017823120889926</v>
      </c>
      <c r="E20" s="157" t="str">
        <f t="shared" si="1"/>
        <v>是</v>
      </c>
    </row>
    <row r="21" s="144" customFormat="1" ht="38" customHeight="1" spans="1:5">
      <c r="A21" s="176" t="s">
        <v>1585</v>
      </c>
      <c r="B21" s="183">
        <v>16271</v>
      </c>
      <c r="C21" s="184">
        <v>16300</v>
      </c>
      <c r="D21" s="182">
        <f t="shared" si="0"/>
        <v>0.0017823120889926</v>
      </c>
      <c r="E21" s="157" t="str">
        <f t="shared" si="1"/>
        <v>是</v>
      </c>
    </row>
    <row r="22" s="144" customFormat="1" ht="38" hidden="1" customHeight="1" spans="1:5">
      <c r="A22" s="176" t="s">
        <v>1574</v>
      </c>
      <c r="B22" s="185"/>
      <c r="C22" s="159"/>
      <c r="D22" s="175" t="str">
        <f t="shared" si="0"/>
        <v/>
      </c>
      <c r="E22" s="157" t="str">
        <f t="shared" si="1"/>
        <v>否</v>
      </c>
    </row>
    <row r="23" s="144" customFormat="1" ht="38" hidden="1" customHeight="1" spans="1:5">
      <c r="A23" s="176" t="s">
        <v>1575</v>
      </c>
      <c r="B23" s="185"/>
      <c r="C23" s="159"/>
      <c r="D23" s="175" t="str">
        <f t="shared" si="0"/>
        <v/>
      </c>
      <c r="E23" s="157" t="str">
        <f t="shared" si="1"/>
        <v>否</v>
      </c>
    </row>
    <row r="24" s="144" customFormat="1" ht="38" customHeight="1" spans="1:5">
      <c r="A24" s="174" t="s">
        <v>1586</v>
      </c>
      <c r="B24" s="155">
        <f>SUM(B25:B28)</f>
        <v>9651</v>
      </c>
      <c r="C24" s="155">
        <f>SUM(C25:C28)</f>
        <v>9800</v>
      </c>
      <c r="D24" s="175">
        <f t="shared" si="0"/>
        <v>0.0154388146306081</v>
      </c>
      <c r="E24" s="157" t="str">
        <f t="shared" si="1"/>
        <v>是</v>
      </c>
    </row>
    <row r="25" s="144" customFormat="1" ht="38" customHeight="1" spans="1:6">
      <c r="A25" s="176" t="s">
        <v>1587</v>
      </c>
      <c r="B25" s="159">
        <v>9651</v>
      </c>
      <c r="C25" s="159">
        <v>9800</v>
      </c>
      <c r="D25" s="179">
        <f t="shared" si="0"/>
        <v>0.0154388146306081</v>
      </c>
      <c r="E25" s="157" t="str">
        <f t="shared" si="1"/>
        <v>是</v>
      </c>
      <c r="F25" s="167"/>
    </row>
    <row r="26" s="144" customFormat="1" ht="38" hidden="1" customHeight="1" spans="1:6">
      <c r="A26" s="176" t="s">
        <v>1588</v>
      </c>
      <c r="B26" s="159"/>
      <c r="C26" s="159"/>
      <c r="D26" s="179" t="str">
        <f t="shared" si="0"/>
        <v/>
      </c>
      <c r="E26" s="157" t="str">
        <f t="shared" si="1"/>
        <v>否</v>
      </c>
      <c r="F26" s="167"/>
    </row>
    <row r="27" s="144" customFormat="1" ht="38" hidden="1" customHeight="1" spans="1:6">
      <c r="A27" s="176" t="s">
        <v>1589</v>
      </c>
      <c r="B27" s="159"/>
      <c r="C27" s="159"/>
      <c r="D27" s="179" t="str">
        <f t="shared" si="0"/>
        <v/>
      </c>
      <c r="E27" s="157" t="str">
        <f t="shared" si="1"/>
        <v>否</v>
      </c>
      <c r="F27" s="167"/>
    </row>
    <row r="28" s="144" customFormat="1" ht="38" hidden="1" customHeight="1" spans="1:6">
      <c r="A28" s="176" t="s">
        <v>1575</v>
      </c>
      <c r="B28" s="159"/>
      <c r="C28" s="159"/>
      <c r="D28" s="179" t="str">
        <f t="shared" si="0"/>
        <v/>
      </c>
      <c r="E28" s="157" t="str">
        <f t="shared" si="1"/>
        <v>否</v>
      </c>
      <c r="F28" s="167"/>
    </row>
    <row r="29" s="167" customFormat="1" ht="38" customHeight="1" spans="1:6">
      <c r="A29" s="174" t="s">
        <v>1590</v>
      </c>
      <c r="B29" s="164">
        <f>SUM(B30:B34)</f>
        <v>10144.64</v>
      </c>
      <c r="C29" s="164">
        <f>SUM(C30:C34)</f>
        <v>10942</v>
      </c>
      <c r="D29" s="179">
        <f t="shared" si="0"/>
        <v>0.0785991420099676</v>
      </c>
      <c r="E29" s="157" t="str">
        <f t="shared" si="1"/>
        <v>是</v>
      </c>
      <c r="F29" s="144"/>
    </row>
    <row r="30" s="167" customFormat="1" ht="38" customHeight="1" spans="1:6">
      <c r="A30" s="176" t="s">
        <v>1591</v>
      </c>
      <c r="B30" s="159">
        <v>7115.01</v>
      </c>
      <c r="C30" s="178">
        <v>7532</v>
      </c>
      <c r="D30" s="179">
        <f t="shared" si="0"/>
        <v>0.0586070855838572</v>
      </c>
      <c r="E30" s="157" t="str">
        <f t="shared" si="1"/>
        <v>是</v>
      </c>
      <c r="F30" s="143"/>
    </row>
    <row r="31" s="167" customFormat="1" ht="38" customHeight="1" spans="1:7">
      <c r="A31" s="176" t="s">
        <v>1592</v>
      </c>
      <c r="B31" s="159">
        <v>2676.34</v>
      </c>
      <c r="C31" s="178">
        <v>3030</v>
      </c>
      <c r="D31" s="179">
        <f t="shared" si="0"/>
        <v>0.13214315072076</v>
      </c>
      <c r="E31" s="157" t="str">
        <f t="shared" si="1"/>
        <v>是</v>
      </c>
      <c r="F31" s="143"/>
      <c r="G31" s="186"/>
    </row>
    <row r="32" s="167" customFormat="1" ht="38" customHeight="1" spans="1:6">
      <c r="A32" s="176" t="s">
        <v>1593</v>
      </c>
      <c r="B32" s="159">
        <v>322.53</v>
      </c>
      <c r="C32" s="178">
        <v>369</v>
      </c>
      <c r="D32" s="179">
        <f t="shared" si="0"/>
        <v>0.144079620500419</v>
      </c>
      <c r="E32" s="157" t="str">
        <f t="shared" si="1"/>
        <v>是</v>
      </c>
      <c r="F32" s="143"/>
    </row>
    <row r="33" s="144" customFormat="1" ht="38" customHeight="1" spans="1:6">
      <c r="A33" s="176" t="s">
        <v>1574</v>
      </c>
      <c r="B33" s="159">
        <v>14.95</v>
      </c>
      <c r="C33" s="178">
        <v>10</v>
      </c>
      <c r="D33" s="179">
        <f t="shared" si="0"/>
        <v>-0.331103678929766</v>
      </c>
      <c r="E33" s="157" t="str">
        <f t="shared" si="1"/>
        <v>是</v>
      </c>
      <c r="F33" s="187" t="s">
        <v>2265</v>
      </c>
    </row>
    <row r="34" s="143" customFormat="1" ht="38" customHeight="1" spans="1:6">
      <c r="A34" s="176" t="s">
        <v>1575</v>
      </c>
      <c r="B34" s="159">
        <v>15.81</v>
      </c>
      <c r="C34" s="178">
        <v>1</v>
      </c>
      <c r="D34" s="179">
        <f t="shared" si="0"/>
        <v>-0.936748893105629</v>
      </c>
      <c r="E34" s="157" t="str">
        <f t="shared" si="1"/>
        <v>是</v>
      </c>
      <c r="F34" s="188" t="s">
        <v>2277</v>
      </c>
    </row>
    <row r="35" s="143" customFormat="1" ht="38" customHeight="1" spans="1:5">
      <c r="A35" s="174" t="s">
        <v>1597</v>
      </c>
      <c r="B35" s="164">
        <f>SUM(B36:B38)</f>
        <v>31577</v>
      </c>
      <c r="C35" s="164">
        <f>SUM(C36:C38)</f>
        <v>31828</v>
      </c>
      <c r="D35" s="175">
        <f t="shared" si="0"/>
        <v>0.00794882351078319</v>
      </c>
      <c r="E35" s="157" t="str">
        <f t="shared" si="1"/>
        <v>是</v>
      </c>
    </row>
    <row r="36" s="143" customFormat="1" ht="38" customHeight="1" spans="1:6">
      <c r="A36" s="176" t="s">
        <v>1572</v>
      </c>
      <c r="B36" s="159">
        <v>31470</v>
      </c>
      <c r="C36" s="178">
        <v>31805</v>
      </c>
      <c r="D36" s="179">
        <f t="shared" si="0"/>
        <v>0.0106450587861455</v>
      </c>
      <c r="E36" s="157" t="str">
        <f t="shared" si="1"/>
        <v>是</v>
      </c>
      <c r="F36" s="162"/>
    </row>
    <row r="37" s="143" customFormat="1" ht="38" customHeight="1" spans="1:6">
      <c r="A37" s="176" t="s">
        <v>1574</v>
      </c>
      <c r="B37" s="159">
        <v>50</v>
      </c>
      <c r="C37" s="178">
        <v>23</v>
      </c>
      <c r="D37" s="179">
        <f t="shared" si="0"/>
        <v>-0.54</v>
      </c>
      <c r="E37" s="157" t="str">
        <f t="shared" si="1"/>
        <v>是</v>
      </c>
      <c r="F37" s="162"/>
    </row>
    <row r="38" s="143" customFormat="1" ht="38" customHeight="1" spans="1:6">
      <c r="A38" s="176" t="s">
        <v>1575</v>
      </c>
      <c r="B38" s="159">
        <v>57</v>
      </c>
      <c r="C38" s="178"/>
      <c r="D38" s="179">
        <f t="shared" si="0"/>
        <v>-1</v>
      </c>
      <c r="E38" s="157" t="str">
        <f t="shared" si="1"/>
        <v>是</v>
      </c>
      <c r="F38" s="162"/>
    </row>
    <row r="39" s="143" customFormat="1" ht="38" customHeight="1" spans="1:5">
      <c r="A39" s="174" t="s">
        <v>1598</v>
      </c>
      <c r="B39" s="189">
        <v>13773</v>
      </c>
      <c r="C39" s="164">
        <v>13800</v>
      </c>
      <c r="D39" s="175">
        <f t="shared" si="0"/>
        <v>0.00196035722064902</v>
      </c>
      <c r="E39" s="157" t="str">
        <f t="shared" si="1"/>
        <v>是</v>
      </c>
    </row>
    <row r="40" s="143" customFormat="1" ht="38" customHeight="1" spans="1:5">
      <c r="A40" s="176" t="s">
        <v>1585</v>
      </c>
      <c r="B40" s="177">
        <v>12598</v>
      </c>
      <c r="C40" s="190">
        <v>12600</v>
      </c>
      <c r="D40" s="179">
        <f t="shared" si="0"/>
        <v>0.000158755357993368</v>
      </c>
      <c r="E40" s="157" t="str">
        <f t="shared" si="1"/>
        <v>是</v>
      </c>
    </row>
    <row r="41" s="143" customFormat="1" ht="38" customHeight="1" spans="1:5">
      <c r="A41" s="176" t="s">
        <v>1599</v>
      </c>
      <c r="B41" s="177">
        <v>1175</v>
      </c>
      <c r="C41" s="190">
        <v>1200</v>
      </c>
      <c r="D41" s="179">
        <f t="shared" si="0"/>
        <v>0.0212765957446808</v>
      </c>
      <c r="E41" s="157" t="str">
        <f t="shared" si="1"/>
        <v>是</v>
      </c>
    </row>
    <row r="42" s="143" customFormat="1" ht="38" hidden="1" customHeight="1" spans="1:5">
      <c r="A42" s="176" t="s">
        <v>1575</v>
      </c>
      <c r="B42" s="190"/>
      <c r="C42" s="190"/>
      <c r="D42" s="179" t="str">
        <f t="shared" si="0"/>
        <v/>
      </c>
      <c r="E42" s="157" t="str">
        <f t="shared" si="1"/>
        <v>否</v>
      </c>
    </row>
    <row r="43" s="168" customFormat="1" ht="38" customHeight="1" spans="1:5">
      <c r="A43" s="191" t="s">
        <v>1601</v>
      </c>
      <c r="B43" s="192">
        <f>SUM(B4,B35,B10,B20,B24,B29,B39)</f>
        <v>127645.64</v>
      </c>
      <c r="C43" s="192">
        <f>SUM(C4,C35,C10,C20,C24,C29,C39)</f>
        <v>131927</v>
      </c>
      <c r="D43" s="175">
        <f t="shared" si="0"/>
        <v>0.0335409811098915</v>
      </c>
      <c r="E43" s="157" t="str">
        <f t="shared" si="1"/>
        <v>是</v>
      </c>
    </row>
    <row r="44" s="168" customFormat="1" ht="38" hidden="1" customHeight="1" spans="1:5">
      <c r="A44" s="193" t="s">
        <v>1602</v>
      </c>
      <c r="B44" s="192"/>
      <c r="C44" s="192"/>
      <c r="D44" s="175" t="str">
        <f t="shared" si="0"/>
        <v/>
      </c>
      <c r="E44" s="157" t="str">
        <f t="shared" si="1"/>
        <v>否</v>
      </c>
    </row>
    <row r="45" s="168" customFormat="1" ht="38" hidden="1" customHeight="1" spans="1:5">
      <c r="A45" s="176" t="s">
        <v>2278</v>
      </c>
      <c r="B45" s="192"/>
      <c r="C45" s="192"/>
      <c r="D45" s="175" t="str">
        <f t="shared" si="0"/>
        <v/>
      </c>
      <c r="E45" s="157" t="str">
        <f t="shared" si="1"/>
        <v>否</v>
      </c>
    </row>
    <row r="46" s="168" customFormat="1" ht="38" hidden="1" customHeight="1" spans="1:5">
      <c r="A46" s="194" t="s">
        <v>1603</v>
      </c>
      <c r="B46" s="192"/>
      <c r="C46" s="192"/>
      <c r="D46" s="175" t="str">
        <f t="shared" si="0"/>
        <v/>
      </c>
      <c r="E46" s="157" t="str">
        <f t="shared" si="1"/>
        <v>否</v>
      </c>
    </row>
    <row r="47" s="143" customFormat="1" ht="38" customHeight="1" spans="1:5">
      <c r="A47" s="195" t="s">
        <v>1604</v>
      </c>
      <c r="B47" s="155">
        <f>SUM(B48:B53)</f>
        <v>72298.4</v>
      </c>
      <c r="C47" s="155">
        <f>SUM(C48:C53)</f>
        <v>73494</v>
      </c>
      <c r="D47" s="175">
        <f t="shared" si="0"/>
        <v>0.0165370187998628</v>
      </c>
      <c r="E47" s="157" t="str">
        <f t="shared" si="1"/>
        <v>是</v>
      </c>
    </row>
    <row r="48" s="162" customFormat="1" ht="38" customHeight="1" spans="1:5">
      <c r="A48" s="194" t="s">
        <v>1605</v>
      </c>
      <c r="B48" s="159">
        <v>27157</v>
      </c>
      <c r="C48" s="159">
        <v>27790</v>
      </c>
      <c r="D48" s="179">
        <f t="shared" si="0"/>
        <v>0.0233089074640056</v>
      </c>
      <c r="E48" s="157" t="str">
        <f t="shared" si="1"/>
        <v>是</v>
      </c>
    </row>
    <row r="49" s="162" customFormat="1" ht="38" customHeight="1" spans="1:5">
      <c r="A49" s="194" t="s">
        <v>1606</v>
      </c>
      <c r="B49" s="159">
        <v>926.72</v>
      </c>
      <c r="C49" s="159">
        <v>953</v>
      </c>
      <c r="D49" s="179">
        <f t="shared" si="0"/>
        <v>0.0283580801104972</v>
      </c>
      <c r="E49" s="157" t="str">
        <f t="shared" si="1"/>
        <v>是</v>
      </c>
    </row>
    <row r="50" s="162" customFormat="1" ht="38" customHeight="1" spans="1:5">
      <c r="A50" s="194" t="s">
        <v>1607</v>
      </c>
      <c r="B50" s="159">
        <v>9058</v>
      </c>
      <c r="C50" s="159">
        <v>29007</v>
      </c>
      <c r="D50" s="179">
        <f t="shared" si="0"/>
        <v>2.20236255243983</v>
      </c>
      <c r="E50" s="157" t="str">
        <f t="shared" si="1"/>
        <v>是</v>
      </c>
    </row>
    <row r="51" s="143" customFormat="1" ht="38" customHeight="1" spans="1:6">
      <c r="A51" s="194" t="s">
        <v>1608</v>
      </c>
      <c r="B51" s="159">
        <v>2224</v>
      </c>
      <c r="C51" s="159">
        <v>2304</v>
      </c>
      <c r="D51" s="179">
        <f t="shared" si="0"/>
        <v>0.0359712230215827</v>
      </c>
      <c r="E51" s="157" t="str">
        <f t="shared" si="1"/>
        <v>是</v>
      </c>
      <c r="F51" s="162"/>
    </row>
    <row r="52" s="143" customFormat="1" ht="38" customHeight="1" spans="1:6">
      <c r="A52" s="194" t="s">
        <v>1609</v>
      </c>
      <c r="B52" s="196">
        <v>4036.68</v>
      </c>
      <c r="C52" s="159">
        <v>4415</v>
      </c>
      <c r="D52" s="179">
        <f t="shared" si="0"/>
        <v>0.0937205822606697</v>
      </c>
      <c r="E52" s="197" t="str">
        <f t="shared" si="1"/>
        <v>是</v>
      </c>
      <c r="F52" s="167"/>
    </row>
    <row r="53" s="143" customFormat="1" ht="38" customHeight="1" spans="1:6">
      <c r="A53" s="194" t="s">
        <v>1610</v>
      </c>
      <c r="B53" s="159">
        <v>28896</v>
      </c>
      <c r="C53" s="159">
        <v>9025</v>
      </c>
      <c r="D53" s="179">
        <f t="shared" si="0"/>
        <v>-0.687673034330011</v>
      </c>
      <c r="E53" s="157" t="str">
        <f t="shared" si="1"/>
        <v>是</v>
      </c>
      <c r="F53" s="162"/>
    </row>
    <row r="54" s="143" customFormat="1" ht="38" customHeight="1" spans="1:5">
      <c r="A54" s="198" t="s">
        <v>140</v>
      </c>
      <c r="B54" s="199">
        <f>SUM(B43,B47)</f>
        <v>199944.04</v>
      </c>
      <c r="C54" s="199">
        <f>SUM(C43,C47)</f>
        <v>205421</v>
      </c>
      <c r="D54" s="175">
        <f t="shared" si="0"/>
        <v>0.0273924644115424</v>
      </c>
      <c r="E54" s="157" t="str">
        <f t="shared" si="1"/>
        <v>是</v>
      </c>
    </row>
    <row r="55" s="143" customFormat="1" spans="2:3">
      <c r="B55" s="200"/>
      <c r="C55" s="200"/>
    </row>
  </sheetData>
  <autoFilter ref="A3:E54">
    <filterColumn colId="4">
      <customFilters>
        <customFilter operator="equal" val="是"/>
      </customFilters>
    </filterColumn>
    <extLst/>
  </autoFilter>
  <mergeCells count="1">
    <mergeCell ref="A1:D1"/>
  </mergeCells>
  <conditionalFormatting sqref="E29">
    <cfRule type="cellIs" dxfId="3" priority="6" stopIfTrue="1" operator="lessThanOrEqual">
      <formula>-1</formula>
    </cfRule>
    <cfRule type="cellIs" dxfId="3" priority="5" stopIfTrue="1" operator="lessThanOrEqual">
      <formula>-1</formula>
    </cfRule>
  </conditionalFormatting>
  <conditionalFormatting sqref="E30:E34">
    <cfRule type="cellIs" dxfId="3" priority="4" stopIfTrue="1" operator="lessThanOrEqual">
      <formula>-1</formula>
    </cfRule>
    <cfRule type="cellIs" dxfId="3" priority="3" stopIfTrue="1" operator="lessThanOrEqual">
      <formula>-1</formula>
    </cfRule>
  </conditionalFormatting>
  <conditionalFormatting sqref="E48:E53">
    <cfRule type="cellIs" dxfId="3" priority="2" stopIfTrue="1" operator="lessThanOrEqual">
      <formula>-1</formula>
    </cfRule>
    <cfRule type="cellIs" dxfId="3" priority="1" stopIfTrue="1" operator="lessThanOrEqual">
      <formula>-1</formula>
    </cfRule>
  </conditionalFormatting>
  <conditionalFormatting sqref="E4:E28 E54 E35:E47">
    <cfRule type="cellIs" dxfId="3" priority="8" stopIfTrue="1" operator="lessThanOrEqual">
      <formula>-1</formula>
    </cfRule>
    <cfRule type="cellIs" dxfId="3" priority="7"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8">
    <tabColor rgb="FFFF0000"/>
  </sheetPr>
  <dimension ref="A1:G31"/>
  <sheetViews>
    <sheetView showZeros="0" zoomScale="70" zoomScaleNormal="70" workbookViewId="0">
      <selection activeCell="D39" sqref="D39"/>
    </sheetView>
  </sheetViews>
  <sheetFormatPr defaultColWidth="9" defaultRowHeight="15.6" outlineLevelCol="6"/>
  <cols>
    <col min="1" max="1" width="58.5740740740741" style="143" customWidth="1"/>
    <col min="2" max="3" width="18.6296296296296" style="143" customWidth="1"/>
    <col min="4" max="4" width="20.6296296296296" style="143" customWidth="1"/>
    <col min="5" max="5" width="9" style="143"/>
    <col min="6" max="6" width="9" style="143" hidden="1" customWidth="1"/>
    <col min="7" max="16384" width="9" style="143"/>
  </cols>
  <sheetData>
    <row r="1" s="143" customFormat="1" ht="45" customHeight="1" spans="1:7">
      <c r="A1" s="74" t="s">
        <v>2281</v>
      </c>
      <c r="B1" s="74"/>
      <c r="C1" s="74"/>
      <c r="D1" s="74"/>
      <c r="E1" s="145"/>
      <c r="G1" s="145"/>
    </row>
    <row r="2" s="143" customFormat="1" ht="20.1" customHeight="1" spans="1:4">
      <c r="A2" s="146" t="s">
        <v>2282</v>
      </c>
      <c r="B2" s="147"/>
      <c r="C2" s="148"/>
      <c r="D2" s="149" t="s">
        <v>2244</v>
      </c>
    </row>
    <row r="3" s="143" customFormat="1" ht="45" customHeight="1" spans="1:5">
      <c r="A3" s="150" t="s">
        <v>1768</v>
      </c>
      <c r="B3" s="151" t="s">
        <v>1636</v>
      </c>
      <c r="C3" s="151" t="s">
        <v>1637</v>
      </c>
      <c r="D3" s="152" t="s">
        <v>1638</v>
      </c>
      <c r="E3" s="153" t="s">
        <v>8</v>
      </c>
    </row>
    <row r="4" s="143" customFormat="1" ht="36" hidden="1" customHeight="1" spans="1:5">
      <c r="A4" s="154" t="s">
        <v>1615</v>
      </c>
      <c r="B4" s="155">
        <f>'[3]35区级社保基金收入'!C4+'[3]35区级社保基金收入'!C34-'[3]36区级社保基金支出'!C4-'[3]36区级社保基金支出'!C19</f>
        <v>0</v>
      </c>
      <c r="C4" s="155"/>
      <c r="D4" s="156" t="str">
        <f t="shared" ref="D4:D19" si="0">IF(B4&lt;&gt;0,C4/B4-1,"")</f>
        <v/>
      </c>
      <c r="E4" s="157" t="str">
        <f t="shared" ref="E4:E19" si="1">IF(A4&lt;&gt;"",IF(SUM(B4:C4)&lt;&gt;0,"是","否"),"是")</f>
        <v>否</v>
      </c>
    </row>
    <row r="5" s="143" customFormat="1" ht="36" hidden="1" customHeight="1" spans="1:5">
      <c r="A5" s="158" t="s">
        <v>1616</v>
      </c>
      <c r="B5" s="159"/>
      <c r="C5" s="159">
        <f>'[3]35区级社保基金收入'!D4+'[3]35区级社保基金收入'!D34-'[3]36区级社保基金支出'!D4-'[3]36区级社保基金支出'!D19</f>
        <v>0</v>
      </c>
      <c r="D5" s="156" t="str">
        <f t="shared" si="0"/>
        <v/>
      </c>
      <c r="E5" s="157" t="str">
        <f t="shared" si="1"/>
        <v>否</v>
      </c>
    </row>
    <row r="6" s="143" customFormat="1" ht="50" hidden="1" customHeight="1" spans="1:6">
      <c r="A6" s="154" t="s">
        <v>1617</v>
      </c>
      <c r="B6" s="155"/>
      <c r="C6" s="155"/>
      <c r="D6" s="160" t="str">
        <f t="shared" si="0"/>
        <v/>
      </c>
      <c r="E6" s="157" t="str">
        <f t="shared" si="1"/>
        <v>否</v>
      </c>
      <c r="F6" s="144"/>
    </row>
    <row r="7" s="143" customFormat="1" ht="43" hidden="1" customHeight="1" spans="1:6">
      <c r="A7" s="158" t="s">
        <v>1618</v>
      </c>
      <c r="B7" s="159"/>
      <c r="C7" s="159"/>
      <c r="D7" s="160" t="str">
        <f t="shared" si="0"/>
        <v/>
      </c>
      <c r="E7" s="157" t="str">
        <f t="shared" si="1"/>
        <v>否</v>
      </c>
      <c r="F7" s="144"/>
    </row>
    <row r="8" s="144" customFormat="1" ht="36" hidden="1" customHeight="1" spans="1:5">
      <c r="A8" s="154" t="s">
        <v>2283</v>
      </c>
      <c r="B8" s="155"/>
      <c r="C8" s="155"/>
      <c r="D8" s="156" t="str">
        <f t="shared" si="0"/>
        <v/>
      </c>
      <c r="E8" s="157" t="str">
        <f t="shared" si="1"/>
        <v>否</v>
      </c>
    </row>
    <row r="9" s="144" customFormat="1" ht="36" hidden="1" customHeight="1" spans="1:5">
      <c r="A9" s="158" t="s">
        <v>1620</v>
      </c>
      <c r="B9" s="159"/>
      <c r="C9" s="159"/>
      <c r="D9" s="160" t="str">
        <f t="shared" si="0"/>
        <v/>
      </c>
      <c r="E9" s="157" t="str">
        <f t="shared" si="1"/>
        <v>否</v>
      </c>
    </row>
    <row r="10" s="144" customFormat="1" ht="36" hidden="1" customHeight="1" spans="1:5">
      <c r="A10" s="154" t="s">
        <v>1621</v>
      </c>
      <c r="B10" s="161"/>
      <c r="C10" s="161">
        <f>'[3]35区级社保基金收入'!D16+'[3]35区级社保基金收入'!D35-'[3]36区级社保基金支出'!D10-'[3]36区级社保基金支出'!D20</f>
        <v>0</v>
      </c>
      <c r="D10" s="160" t="str">
        <f t="shared" si="0"/>
        <v/>
      </c>
      <c r="E10" s="157" t="str">
        <f t="shared" si="1"/>
        <v>否</v>
      </c>
    </row>
    <row r="11" s="144" customFormat="1" ht="36" hidden="1" customHeight="1" spans="1:5">
      <c r="A11" s="158" t="s">
        <v>1622</v>
      </c>
      <c r="B11" s="159"/>
      <c r="C11" s="159"/>
      <c r="D11" s="160" t="str">
        <f t="shared" si="0"/>
        <v/>
      </c>
      <c r="E11" s="157" t="str">
        <f t="shared" si="1"/>
        <v>否</v>
      </c>
    </row>
    <row r="12" s="144" customFormat="1" ht="36" hidden="1" customHeight="1" spans="1:5">
      <c r="A12" s="154" t="s">
        <v>1623</v>
      </c>
      <c r="B12" s="155"/>
      <c r="C12" s="155"/>
      <c r="D12" s="156" t="str">
        <f t="shared" si="0"/>
        <v/>
      </c>
      <c r="E12" s="157" t="str">
        <f t="shared" si="1"/>
        <v>否</v>
      </c>
    </row>
    <row r="13" s="144" customFormat="1" ht="36" hidden="1" customHeight="1" spans="1:5">
      <c r="A13" s="158" t="s">
        <v>2284</v>
      </c>
      <c r="B13" s="159"/>
      <c r="C13" s="159"/>
      <c r="D13" s="160" t="str">
        <f t="shared" si="0"/>
        <v/>
      </c>
      <c r="E13" s="157" t="str">
        <f t="shared" si="1"/>
        <v>否</v>
      </c>
    </row>
    <row r="14" s="144" customFormat="1" ht="36" customHeight="1" spans="1:6">
      <c r="A14" s="154" t="s">
        <v>1625</v>
      </c>
      <c r="B14" s="155">
        <v>78</v>
      </c>
      <c r="C14" s="155">
        <v>1329</v>
      </c>
      <c r="D14" s="156">
        <f t="shared" si="0"/>
        <v>16.0384615384615</v>
      </c>
      <c r="E14" s="157" t="str">
        <f t="shared" si="1"/>
        <v>是</v>
      </c>
      <c r="F14" s="143"/>
    </row>
    <row r="15" s="144" customFormat="1" ht="36" customHeight="1" spans="1:6">
      <c r="A15" s="158" t="s">
        <v>1626</v>
      </c>
      <c r="B15" s="159">
        <v>3028</v>
      </c>
      <c r="C15" s="159">
        <v>4357</v>
      </c>
      <c r="D15" s="160">
        <f t="shared" si="0"/>
        <v>0.4389035667107</v>
      </c>
      <c r="E15" s="157" t="str">
        <f t="shared" si="1"/>
        <v>是</v>
      </c>
      <c r="F15" s="162" t="s">
        <v>2285</v>
      </c>
    </row>
    <row r="16" s="144" customFormat="1" ht="36" hidden="1" customHeight="1" spans="1:5">
      <c r="A16" s="154" t="s">
        <v>1628</v>
      </c>
      <c r="B16" s="161"/>
      <c r="C16" s="155"/>
      <c r="D16" s="160" t="str">
        <f t="shared" si="0"/>
        <v/>
      </c>
      <c r="E16" s="157" t="str">
        <f t="shared" si="1"/>
        <v>否</v>
      </c>
    </row>
    <row r="17" s="144" customFormat="1" ht="36" hidden="1" customHeight="1" spans="1:5">
      <c r="A17" s="158" t="s">
        <v>1629</v>
      </c>
      <c r="B17" s="159"/>
      <c r="C17" s="159"/>
      <c r="D17" s="160" t="str">
        <f t="shared" si="0"/>
        <v/>
      </c>
      <c r="E17" s="157" t="str">
        <f t="shared" si="1"/>
        <v>否</v>
      </c>
    </row>
    <row r="18" s="144" customFormat="1" ht="36" customHeight="1" spans="1:5">
      <c r="A18" s="163" t="s">
        <v>2286</v>
      </c>
      <c r="B18" s="164">
        <f>SUM(B4+B6+B8+B10+B12+B14+B16)</f>
        <v>78</v>
      </c>
      <c r="C18" s="164">
        <f>SUM(C4+C6+C8+C10+C12+C14+C16)</f>
        <v>1329</v>
      </c>
      <c r="D18" s="160">
        <f t="shared" si="0"/>
        <v>16.0384615384615</v>
      </c>
      <c r="E18" s="157" t="str">
        <f t="shared" si="1"/>
        <v>是</v>
      </c>
    </row>
    <row r="19" s="144" customFormat="1" ht="36" customHeight="1" spans="1:5">
      <c r="A19" s="163" t="s">
        <v>2287</v>
      </c>
      <c r="B19" s="164">
        <f>SUM(B5+B7+B9+B11+B13+B15+B17)</f>
        <v>3028</v>
      </c>
      <c r="C19" s="164">
        <f>SUM(C5+C7+C9+C11+C13+C15+C17)</f>
        <v>4357</v>
      </c>
      <c r="D19" s="156">
        <f t="shared" si="0"/>
        <v>0.4389035667107</v>
      </c>
      <c r="E19" s="157" t="str">
        <f t="shared" si="1"/>
        <v>是</v>
      </c>
    </row>
    <row r="20" s="143" customFormat="1" spans="2:3">
      <c r="B20" s="165"/>
      <c r="C20" s="165"/>
    </row>
    <row r="21" s="143" customFormat="1" spans="2:3">
      <c r="B21" s="165"/>
      <c r="C21" s="165"/>
    </row>
    <row r="22" s="143" customFormat="1" spans="2:3">
      <c r="B22" s="165"/>
      <c r="C22" s="165"/>
    </row>
    <row r="23" s="143" customFormat="1" spans="2:3">
      <c r="B23" s="165"/>
      <c r="C23" s="165"/>
    </row>
    <row r="31" spans="7:7">
      <c r="G31" s="166"/>
    </row>
  </sheetData>
  <autoFilter ref="A3:F19">
    <filterColumn colId="4">
      <customFilters>
        <customFilter operator="equal" val="是"/>
      </customFilters>
    </filterColumn>
    <extLst/>
  </autoFilter>
  <mergeCells count="1">
    <mergeCell ref="A1:D1"/>
  </mergeCells>
  <conditionalFormatting sqref="D19">
    <cfRule type="cellIs" dxfId="3" priority="1" stopIfTrue="1" operator="lessThanOrEqual">
      <formula>-1</formula>
    </cfRule>
  </conditionalFormatting>
  <conditionalFormatting sqref="D4:D18">
    <cfRule type="cellIs" dxfId="3" priority="2" stopIfTrue="1" operator="lessThanOrEqual">
      <formula>-1</formula>
    </cfRule>
  </conditionalFormatting>
  <conditionalFormatting sqref="E4:E19">
    <cfRule type="cellIs" dxfId="3"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9">
    <tabColor rgb="FFFF0000"/>
  </sheetPr>
  <dimension ref="A1:G31"/>
  <sheetViews>
    <sheetView showZeros="0" zoomScale="70" zoomScaleNormal="70" workbookViewId="0">
      <selection activeCell="D39" sqref="D39"/>
    </sheetView>
  </sheetViews>
  <sheetFormatPr defaultColWidth="9" defaultRowHeight="15.6" outlineLevelCol="6"/>
  <cols>
    <col min="1" max="1" width="58.5740740740741" style="143" customWidth="1"/>
    <col min="2" max="3" width="18.6296296296296" style="143" customWidth="1"/>
    <col min="4" max="4" width="20.6296296296296" style="143" customWidth="1"/>
    <col min="5" max="5" width="9" style="143"/>
    <col min="6" max="6" width="9" style="143" hidden="1" customWidth="1"/>
    <col min="7" max="16384" width="9" style="143"/>
  </cols>
  <sheetData>
    <row r="1" s="143" customFormat="1" ht="45" customHeight="1" spans="1:7">
      <c r="A1" s="74" t="s">
        <v>2288</v>
      </c>
      <c r="B1" s="74"/>
      <c r="C1" s="74"/>
      <c r="D1" s="74"/>
      <c r="E1" s="145"/>
      <c r="G1" s="145"/>
    </row>
    <row r="2" s="143" customFormat="1" ht="20.1" customHeight="1" spans="1:4">
      <c r="A2" s="146" t="s">
        <v>2289</v>
      </c>
      <c r="B2" s="147"/>
      <c r="C2" s="148"/>
      <c r="D2" s="149" t="s">
        <v>2244</v>
      </c>
    </row>
    <row r="3" s="143" customFormat="1" ht="45" customHeight="1" spans="1:5">
      <c r="A3" s="150" t="s">
        <v>1768</v>
      </c>
      <c r="B3" s="151" t="s">
        <v>1636</v>
      </c>
      <c r="C3" s="151" t="s">
        <v>1637</v>
      </c>
      <c r="D3" s="152" t="s">
        <v>1638</v>
      </c>
      <c r="E3" s="153" t="s">
        <v>8</v>
      </c>
    </row>
    <row r="4" s="143" customFormat="1" ht="36" hidden="1" customHeight="1" spans="1:5">
      <c r="A4" s="154" t="s">
        <v>1615</v>
      </c>
      <c r="B4" s="155">
        <f>'[3]35区级社保基金收入'!C4+'[3]35区级社保基金收入'!C34-'[3]36区级社保基金支出'!C4-'[3]36区级社保基金支出'!C19</f>
        <v>0</v>
      </c>
      <c r="C4" s="155"/>
      <c r="D4" s="156" t="str">
        <f t="shared" ref="D4:D19" si="0">IF(B4&lt;&gt;0,C4/B4-1,"")</f>
        <v/>
      </c>
      <c r="E4" s="157" t="str">
        <f t="shared" ref="E4:E19" si="1">IF(A4&lt;&gt;"",IF(SUM(B4:C4)&lt;&gt;0,"是","否"),"是")</f>
        <v>否</v>
      </c>
    </row>
    <row r="5" s="143" customFormat="1" ht="36" hidden="1" customHeight="1" spans="1:5">
      <c r="A5" s="158" t="s">
        <v>1616</v>
      </c>
      <c r="B5" s="159"/>
      <c r="C5" s="159">
        <f>'[3]35区级社保基金收入'!D4+'[3]35区级社保基金收入'!D34-'[3]36区级社保基金支出'!D4-'[3]36区级社保基金支出'!D19</f>
        <v>0</v>
      </c>
      <c r="D5" s="156" t="str">
        <f t="shared" si="0"/>
        <v/>
      </c>
      <c r="E5" s="157" t="str">
        <f t="shared" si="1"/>
        <v>否</v>
      </c>
    </row>
    <row r="6" s="143" customFormat="1" ht="50" hidden="1" customHeight="1" spans="1:6">
      <c r="A6" s="154" t="s">
        <v>1617</v>
      </c>
      <c r="B6" s="155"/>
      <c r="C6" s="155"/>
      <c r="D6" s="160" t="str">
        <f t="shared" si="0"/>
        <v/>
      </c>
      <c r="E6" s="157" t="str">
        <f t="shared" si="1"/>
        <v>否</v>
      </c>
      <c r="F6" s="144"/>
    </row>
    <row r="7" s="143" customFormat="1" ht="43" hidden="1" customHeight="1" spans="1:6">
      <c r="A7" s="158" t="s">
        <v>1618</v>
      </c>
      <c r="B7" s="159"/>
      <c r="C7" s="159"/>
      <c r="D7" s="160" t="str">
        <f t="shared" si="0"/>
        <v/>
      </c>
      <c r="E7" s="157" t="str">
        <f t="shared" si="1"/>
        <v>否</v>
      </c>
      <c r="F7" s="144"/>
    </row>
    <row r="8" s="144" customFormat="1" ht="36" hidden="1" customHeight="1" spans="1:5">
      <c r="A8" s="154" t="s">
        <v>2283</v>
      </c>
      <c r="B8" s="155"/>
      <c r="C8" s="155"/>
      <c r="D8" s="156" t="str">
        <f t="shared" si="0"/>
        <v/>
      </c>
      <c r="E8" s="157" t="str">
        <f t="shared" si="1"/>
        <v>否</v>
      </c>
    </row>
    <row r="9" s="144" customFormat="1" ht="36" hidden="1" customHeight="1" spans="1:5">
      <c r="A9" s="158" t="s">
        <v>1620</v>
      </c>
      <c r="B9" s="159"/>
      <c r="C9" s="159"/>
      <c r="D9" s="160" t="str">
        <f t="shared" si="0"/>
        <v/>
      </c>
      <c r="E9" s="157" t="str">
        <f t="shared" si="1"/>
        <v>否</v>
      </c>
    </row>
    <row r="10" s="144" customFormat="1" ht="36" hidden="1" customHeight="1" spans="1:5">
      <c r="A10" s="154" t="s">
        <v>1621</v>
      </c>
      <c r="B10" s="161"/>
      <c r="C10" s="161">
        <f>'[3]35区级社保基金收入'!D16+'[3]35区级社保基金收入'!D35-'[3]36区级社保基金支出'!D10-'[3]36区级社保基金支出'!D20</f>
        <v>0</v>
      </c>
      <c r="D10" s="160" t="str">
        <f t="shared" si="0"/>
        <v/>
      </c>
      <c r="E10" s="157" t="str">
        <f t="shared" si="1"/>
        <v>否</v>
      </c>
    </row>
    <row r="11" s="144" customFormat="1" ht="36" hidden="1" customHeight="1" spans="1:5">
      <c r="A11" s="158" t="s">
        <v>1622</v>
      </c>
      <c r="B11" s="159"/>
      <c r="C11" s="159"/>
      <c r="D11" s="160" t="str">
        <f t="shared" si="0"/>
        <v/>
      </c>
      <c r="E11" s="157" t="str">
        <f t="shared" si="1"/>
        <v>否</v>
      </c>
    </row>
    <row r="12" s="144" customFormat="1" ht="36" hidden="1" customHeight="1" spans="1:5">
      <c r="A12" s="154" t="s">
        <v>1623</v>
      </c>
      <c r="B12" s="155"/>
      <c r="C12" s="155"/>
      <c r="D12" s="156" t="str">
        <f t="shared" si="0"/>
        <v/>
      </c>
      <c r="E12" s="157" t="str">
        <f t="shared" si="1"/>
        <v>否</v>
      </c>
    </row>
    <row r="13" s="144" customFormat="1" ht="36" hidden="1" customHeight="1" spans="1:5">
      <c r="A13" s="158" t="s">
        <v>2284</v>
      </c>
      <c r="B13" s="159"/>
      <c r="C13" s="159"/>
      <c r="D13" s="160" t="str">
        <f t="shared" si="0"/>
        <v/>
      </c>
      <c r="E13" s="157" t="str">
        <f t="shared" si="1"/>
        <v>否</v>
      </c>
    </row>
    <row r="14" s="144" customFormat="1" ht="36" customHeight="1" spans="1:6">
      <c r="A14" s="154" t="s">
        <v>1625</v>
      </c>
      <c r="B14" s="155">
        <v>78</v>
      </c>
      <c r="C14" s="155">
        <v>1329</v>
      </c>
      <c r="D14" s="156">
        <f t="shared" si="0"/>
        <v>16.0384615384615</v>
      </c>
      <c r="E14" s="157" t="str">
        <f t="shared" si="1"/>
        <v>是</v>
      </c>
      <c r="F14" s="143"/>
    </row>
    <row r="15" s="144" customFormat="1" ht="36" customHeight="1" spans="1:6">
      <c r="A15" s="158" t="s">
        <v>1626</v>
      </c>
      <c r="B15" s="159">
        <v>3028</v>
      </c>
      <c r="C15" s="159">
        <v>4357</v>
      </c>
      <c r="D15" s="160">
        <f t="shared" si="0"/>
        <v>0.4389035667107</v>
      </c>
      <c r="E15" s="157" t="str">
        <f t="shared" si="1"/>
        <v>是</v>
      </c>
      <c r="F15" s="162" t="s">
        <v>2290</v>
      </c>
    </row>
    <row r="16" s="144" customFormat="1" ht="36" hidden="1" customHeight="1" spans="1:5">
      <c r="A16" s="154" t="s">
        <v>1628</v>
      </c>
      <c r="B16" s="161"/>
      <c r="C16" s="155"/>
      <c r="D16" s="160" t="str">
        <f t="shared" si="0"/>
        <v/>
      </c>
      <c r="E16" s="157" t="str">
        <f t="shared" si="1"/>
        <v>否</v>
      </c>
    </row>
    <row r="17" s="144" customFormat="1" ht="36" hidden="1" customHeight="1" spans="1:5">
      <c r="A17" s="158" t="s">
        <v>1629</v>
      </c>
      <c r="B17" s="159"/>
      <c r="C17" s="159"/>
      <c r="D17" s="160" t="str">
        <f t="shared" si="0"/>
        <v/>
      </c>
      <c r="E17" s="157" t="str">
        <f t="shared" si="1"/>
        <v>否</v>
      </c>
    </row>
    <row r="18" s="144" customFormat="1" ht="36" customHeight="1" spans="1:5">
      <c r="A18" s="163" t="s">
        <v>2286</v>
      </c>
      <c r="B18" s="164">
        <f>SUM(B4+B14+B6+B8+B10+B12+B16)</f>
        <v>78</v>
      </c>
      <c r="C18" s="164">
        <f>SUM(C4+C14+C6+C8+C10+C12+C16)</f>
        <v>1329</v>
      </c>
      <c r="D18" s="160">
        <f t="shared" si="0"/>
        <v>16.0384615384615</v>
      </c>
      <c r="E18" s="157" t="str">
        <f t="shared" si="1"/>
        <v>是</v>
      </c>
    </row>
    <row r="19" s="144" customFormat="1" ht="36" customHeight="1" spans="1:5">
      <c r="A19" s="163" t="s">
        <v>2287</v>
      </c>
      <c r="B19" s="164">
        <f>SUM(B5+B15+B7+B9+B11+B13+B17)</f>
        <v>3028</v>
      </c>
      <c r="C19" s="164">
        <f>SUM(C5+C15+C7+C9+C11+C13+C17)</f>
        <v>4357</v>
      </c>
      <c r="D19" s="156">
        <f t="shared" si="0"/>
        <v>0.4389035667107</v>
      </c>
      <c r="E19" s="157" t="str">
        <f t="shared" si="1"/>
        <v>是</v>
      </c>
    </row>
    <row r="20" s="143" customFormat="1" spans="2:3">
      <c r="B20" s="165"/>
      <c r="C20" s="165"/>
    </row>
    <row r="21" s="143" customFormat="1" spans="2:3">
      <c r="B21" s="165"/>
      <c r="C21" s="165"/>
    </row>
    <row r="22" s="143" customFormat="1" spans="2:3">
      <c r="B22" s="165"/>
      <c r="C22" s="165"/>
    </row>
    <row r="23" s="143" customFormat="1" spans="2:3">
      <c r="B23" s="165"/>
      <c r="C23" s="165"/>
    </row>
    <row r="31" spans="7:7">
      <c r="G31" s="166"/>
    </row>
  </sheetData>
  <autoFilter ref="A3:F19">
    <filterColumn colId="4">
      <customFilters>
        <customFilter operator="equal" val="是"/>
      </customFilters>
    </filterColumn>
    <extLst/>
  </autoFilter>
  <mergeCells count="1">
    <mergeCell ref="A1:D1"/>
  </mergeCells>
  <conditionalFormatting sqref="D19">
    <cfRule type="cellIs" dxfId="3" priority="1" stopIfTrue="1" operator="lessThanOrEqual">
      <formula>-1</formula>
    </cfRule>
  </conditionalFormatting>
  <conditionalFormatting sqref="D4:D18">
    <cfRule type="cellIs" dxfId="3" priority="2" stopIfTrue="1" operator="lessThanOrEqual">
      <formula>-1</formula>
    </cfRule>
  </conditionalFormatting>
  <conditionalFormatting sqref="E4:E19">
    <cfRule type="cellIs" dxfId="3"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
    <tabColor theme="9" tint="0.4"/>
  </sheetPr>
  <dimension ref="A1:I54"/>
  <sheetViews>
    <sheetView showZeros="0" zoomScale="70" zoomScaleNormal="70" workbookViewId="0">
      <pane ySplit="4" topLeftCell="A5" activePane="bottomLeft" state="frozen"/>
      <selection/>
      <selection pane="bottomLeft" activeCell="D39" sqref="D39"/>
    </sheetView>
  </sheetViews>
  <sheetFormatPr defaultColWidth="9" defaultRowHeight="15.6"/>
  <cols>
    <col min="1" max="1" width="13.75" style="783" customWidth="1"/>
    <col min="2" max="2" width="39.6851851851852" style="783" customWidth="1"/>
    <col min="3" max="3" width="18.25" style="783" customWidth="1"/>
    <col min="4" max="5" width="16.6296296296296" style="783" customWidth="1"/>
    <col min="6" max="7" width="15.5" style="783" customWidth="1"/>
    <col min="8" max="8" width="9.12962962962963" style="783" customWidth="1"/>
    <col min="9" max="9" width="9.5" style="783" customWidth="1"/>
    <col min="10" max="16384" width="9" style="783"/>
  </cols>
  <sheetData>
    <row r="1" ht="45" customHeight="1" spans="2:7">
      <c r="B1" s="784" t="s">
        <v>1173</v>
      </c>
      <c r="C1" s="784"/>
      <c r="D1" s="784"/>
      <c r="E1" s="784"/>
      <c r="F1" s="784"/>
      <c r="G1" s="784"/>
    </row>
    <row r="2" ht="18.95" customHeight="1" spans="1:7">
      <c r="A2" s="785"/>
      <c r="B2" s="786" t="s">
        <v>1174</v>
      </c>
      <c r="C2" s="787"/>
      <c r="D2" s="787"/>
      <c r="E2" s="788"/>
      <c r="G2" s="789" t="s">
        <v>2</v>
      </c>
    </row>
    <row r="3" s="781" customFormat="1" ht="36" customHeight="1" spans="1:8">
      <c r="A3" s="790" t="s">
        <v>3</v>
      </c>
      <c r="B3" s="791" t="s">
        <v>4</v>
      </c>
      <c r="C3" s="792" t="s">
        <v>5</v>
      </c>
      <c r="D3" s="792" t="s">
        <v>6</v>
      </c>
      <c r="E3" s="792"/>
      <c r="F3" s="793" t="s">
        <v>7</v>
      </c>
      <c r="G3" s="793"/>
      <c r="H3" s="794" t="s">
        <v>8</v>
      </c>
    </row>
    <row r="4" s="781" customFormat="1" ht="36" customHeight="1" spans="1:8">
      <c r="A4" s="790"/>
      <c r="B4" s="791"/>
      <c r="C4" s="792"/>
      <c r="D4" s="792" t="s">
        <v>79</v>
      </c>
      <c r="E4" s="792" t="s">
        <v>10</v>
      </c>
      <c r="F4" s="792" t="s">
        <v>11</v>
      </c>
      <c r="G4" s="792" t="s">
        <v>80</v>
      </c>
      <c r="H4" s="794"/>
    </row>
    <row r="5" ht="37.15" customHeight="1" spans="1:8">
      <c r="A5" s="795" t="s">
        <v>81</v>
      </c>
      <c r="B5" s="796" t="s">
        <v>82</v>
      </c>
      <c r="C5" s="797">
        <f>SUMIF('6区本级一般支出情况明细表'!$A$5:$A$1369,'5区本级一般支出情况表 '!A5,'6区本级一般支出情况明细表'!$C$5:$C$1369)</f>
        <v>44742</v>
      </c>
      <c r="D5" s="797">
        <f>SUMIF('6区本级一般支出情况明细表'!$A$5:$A$1369,'5区本级一般支出情况表 '!A5,'6区本级一般支出情况明细表'!$D$5:$D$1369)</f>
        <v>33674</v>
      </c>
      <c r="E5" s="521">
        <f>SUMIF('6区本级一般支出情况明细表'!$A$5:$A$1369,'5区本级一般支出情况表 '!A5,'6区本级一般支出情况明细表'!$E$5:$E$1369)</f>
        <v>30774</v>
      </c>
      <c r="F5" s="338">
        <f t="shared" ref="F5:F29" si="0">IF(C5&lt;&gt;0,E5/C5-1,"")</f>
        <v>-0.312189888695186</v>
      </c>
      <c r="G5" s="338">
        <f t="shared" ref="G5:G29" si="1">IF(D5&lt;&gt;0,E5/D5,"")</f>
        <v>0.913880144918929</v>
      </c>
      <c r="H5" s="798" t="str">
        <f t="shared" ref="H5:H40" si="2">IF(LEN(A5)=3,"是",IF(B5&lt;&gt;"",IF(SUM(C5:E5)&lt;&gt;0,"是","否"),"是"))</f>
        <v>是</v>
      </c>
    </row>
    <row r="6" ht="37.15" customHeight="1" spans="1:8">
      <c r="A6" s="795" t="s">
        <v>83</v>
      </c>
      <c r="B6" s="799" t="s">
        <v>84</v>
      </c>
      <c r="C6" s="797">
        <f>SUMIF('6区本级一般支出情况明细表'!$A$5:$A$1369,'5区本级一般支出情况表 '!A6,'6区本级一般支出情况明细表'!$C$5:$C$1369)</f>
        <v>0</v>
      </c>
      <c r="D6" s="797">
        <f>SUMIF('6区本级一般支出情况明细表'!$A$5:$A$1369,'5区本级一般支出情况表 '!A6,'6区本级一般支出情况明细表'!$D$5:$D$1369)</f>
        <v>0</v>
      </c>
      <c r="E6" s="521">
        <f>SUMIF('6区本级一般支出情况明细表'!$A$5:$A$1369,'5区本级一般支出情况表 '!A6,'6区本级一般支出情况明细表'!$E$5:$E$1369)</f>
        <v>0</v>
      </c>
      <c r="F6" s="338" t="str">
        <f t="shared" si="0"/>
        <v/>
      </c>
      <c r="G6" s="338" t="str">
        <f t="shared" si="1"/>
        <v/>
      </c>
      <c r="H6" s="798" t="str">
        <f t="shared" si="2"/>
        <v>是</v>
      </c>
    </row>
    <row r="7" ht="37.15" customHeight="1" spans="1:8">
      <c r="A7" s="795" t="s">
        <v>85</v>
      </c>
      <c r="B7" s="799" t="s">
        <v>86</v>
      </c>
      <c r="C7" s="797">
        <f>SUMIF('6区本级一般支出情况明细表'!$A$5:$A$1369,'5区本级一般支出情况表 '!A7,'6区本级一般支出情况明细表'!$C$5:$C$1369)</f>
        <v>19</v>
      </c>
      <c r="D7" s="797">
        <f>SUMIF('6区本级一般支出情况明细表'!$A$5:$A$1369,'5区本级一般支出情况表 '!A7,'6区本级一般支出情况明细表'!$D$5:$D$1369)</f>
        <v>0</v>
      </c>
      <c r="E7" s="521">
        <f>SUMIF('6区本级一般支出情况明细表'!$A$5:$A$1369,'5区本级一般支出情况表 '!A7,'6区本级一般支出情况明细表'!$E$5:$E$1369)</f>
        <v>0</v>
      </c>
      <c r="F7" s="338">
        <f t="shared" si="0"/>
        <v>-1</v>
      </c>
      <c r="G7" s="338" t="str">
        <f t="shared" si="1"/>
        <v/>
      </c>
      <c r="H7" s="798" t="str">
        <f t="shared" si="2"/>
        <v>是</v>
      </c>
    </row>
    <row r="8" ht="37.15" customHeight="1" spans="1:8">
      <c r="A8" s="795" t="s">
        <v>87</v>
      </c>
      <c r="B8" s="799" t="s">
        <v>88</v>
      </c>
      <c r="C8" s="797">
        <f>SUMIF('6区本级一般支出情况明细表'!$A$5:$A$1369,'5区本级一般支出情况表 '!A8,'6区本级一般支出情况明细表'!$C$5:$C$1369)</f>
        <v>15472</v>
      </c>
      <c r="D8" s="797">
        <f>SUMIF('6区本级一般支出情况明细表'!$A$5:$A$1369,'5区本级一般支出情况表 '!A8,'6区本级一般支出情况明细表'!$D$5:$D$1369)</f>
        <v>12502</v>
      </c>
      <c r="E8" s="521">
        <f>SUMIF('6区本级一般支出情况明细表'!$A$5:$A$1369,'5区本级一般支出情况表 '!A8,'6区本级一般支出情况明细表'!$E$5:$E$1369)</f>
        <v>12933</v>
      </c>
      <c r="F8" s="338">
        <f t="shared" si="0"/>
        <v>-0.164102895553258</v>
      </c>
      <c r="G8" s="338">
        <f t="shared" si="1"/>
        <v>1.03447448408255</v>
      </c>
      <c r="H8" s="798" t="str">
        <f t="shared" si="2"/>
        <v>是</v>
      </c>
    </row>
    <row r="9" ht="37.15" customHeight="1" spans="1:8">
      <c r="A9" s="795" t="s">
        <v>89</v>
      </c>
      <c r="B9" s="799" t="s">
        <v>90</v>
      </c>
      <c r="C9" s="797">
        <f>SUMIF('6区本级一般支出情况明细表'!$A$5:$A$1369,'5区本级一般支出情况表 '!A9,'6区本级一般支出情况明细表'!$C$5:$C$1369)</f>
        <v>79092</v>
      </c>
      <c r="D9" s="797">
        <f>SUMIF('6区本级一般支出情况明细表'!$A$5:$A$1369,'5区本级一般支出情况表 '!A9,'6区本级一般支出情况明细表'!$D$5:$D$1369)</f>
        <v>59509</v>
      </c>
      <c r="E9" s="521">
        <f>SUMIF('6区本级一般支出情况明细表'!$A$5:$A$1369,'5区本级一般支出情况表 '!A9,'6区本级一般支出情况明细表'!$E$5:$E$1369)</f>
        <v>63365</v>
      </c>
      <c r="F9" s="338">
        <f t="shared" si="0"/>
        <v>-0.198844383755626</v>
      </c>
      <c r="G9" s="338">
        <f t="shared" si="1"/>
        <v>1.06479692147406</v>
      </c>
      <c r="H9" s="798" t="str">
        <f t="shared" si="2"/>
        <v>是</v>
      </c>
    </row>
    <row r="10" ht="37.15" customHeight="1" spans="1:8">
      <c r="A10" s="795" t="s">
        <v>91</v>
      </c>
      <c r="B10" s="799" t="s">
        <v>92</v>
      </c>
      <c r="C10" s="797">
        <f>SUMIF('6区本级一般支出情况明细表'!$A$5:$A$1369,'5区本级一般支出情况表 '!A10,'6区本级一般支出情况明细表'!$C$5:$C$1369)</f>
        <v>1323</v>
      </c>
      <c r="D10" s="797">
        <f>SUMIF('6区本级一般支出情况明细表'!$A$5:$A$1369,'5区本级一般支出情况表 '!A10,'6区本级一般支出情况明细表'!$D$5:$D$1369)</f>
        <v>999</v>
      </c>
      <c r="E10" s="521">
        <f>SUMIF('6区本级一般支出情况明细表'!$A$5:$A$1369,'5区本级一般支出情况表 '!A10,'6区本级一般支出情况明细表'!$E$5:$E$1369)</f>
        <v>807</v>
      </c>
      <c r="F10" s="338">
        <f t="shared" si="0"/>
        <v>-0.390022675736961</v>
      </c>
      <c r="G10" s="338">
        <f t="shared" si="1"/>
        <v>0.807807807807808</v>
      </c>
      <c r="H10" s="798" t="str">
        <f t="shared" si="2"/>
        <v>是</v>
      </c>
    </row>
    <row r="11" ht="37.15" customHeight="1" spans="1:8">
      <c r="A11" s="795" t="s">
        <v>93</v>
      </c>
      <c r="B11" s="799" t="s">
        <v>94</v>
      </c>
      <c r="C11" s="797">
        <f>SUMIF('6区本级一般支出情况明细表'!$A$5:$A$1369,'5区本级一般支出情况表 '!A11,'6区本级一般支出情况明细表'!$C$5:$C$1369)</f>
        <v>1090</v>
      </c>
      <c r="D11" s="797">
        <f>SUMIF('6区本级一般支出情况明细表'!$A$5:$A$1369,'5区本级一般支出情况表 '!A11,'6区本级一般支出情况明细表'!$D$5:$D$1369)</f>
        <v>1827</v>
      </c>
      <c r="E11" s="521">
        <f>SUMIF('6区本级一般支出情况明细表'!$A$5:$A$1369,'5区本级一般支出情况表 '!A11,'6区本级一般支出情况明细表'!$E$5:$E$1369)</f>
        <v>1354</v>
      </c>
      <c r="F11" s="338">
        <f t="shared" si="0"/>
        <v>0.242201834862385</v>
      </c>
      <c r="G11" s="338">
        <f t="shared" si="1"/>
        <v>0.741105637657362</v>
      </c>
      <c r="H11" s="798" t="str">
        <f t="shared" si="2"/>
        <v>是</v>
      </c>
    </row>
    <row r="12" ht="37.15" customHeight="1" spans="1:8">
      <c r="A12" s="795" t="s">
        <v>95</v>
      </c>
      <c r="B12" s="799" t="s">
        <v>96</v>
      </c>
      <c r="C12" s="797">
        <f>SUMIF('6区本级一般支出情况明细表'!$A$5:$A$1369,'5区本级一般支出情况表 '!A12,'6区本级一般支出情况明细表'!$C$5:$C$1369)</f>
        <v>79617</v>
      </c>
      <c r="D12" s="797">
        <f>SUMIF('6区本级一般支出情况明细表'!$A$5:$A$1369,'5区本级一般支出情况表 '!A12,'6区本级一般支出情况明细表'!$D$5:$D$1369)</f>
        <v>95007</v>
      </c>
      <c r="E12" s="521">
        <f>SUMIF('6区本级一般支出情况明细表'!$A$5:$A$1369,'5区本级一般支出情况表 '!A12,'6区本级一般支出情况明细表'!$E$5:$E$1369)</f>
        <v>94996</v>
      </c>
      <c r="F12" s="338">
        <f t="shared" si="0"/>
        <v>0.19316226434053</v>
      </c>
      <c r="G12" s="338">
        <f t="shared" si="1"/>
        <v>0.999884219057543</v>
      </c>
      <c r="H12" s="798" t="str">
        <f t="shared" si="2"/>
        <v>是</v>
      </c>
    </row>
    <row r="13" ht="37.15" customHeight="1" spans="1:8">
      <c r="A13" s="795" t="s">
        <v>97</v>
      </c>
      <c r="B13" s="799" t="s">
        <v>98</v>
      </c>
      <c r="C13" s="797">
        <f>SUMIF('6区本级一般支出情况明细表'!$A$5:$A$1369,'5区本级一般支出情况表 '!A13,'6区本级一般支出情况明细表'!$C$5:$C$1369)</f>
        <v>19577</v>
      </c>
      <c r="D13" s="797">
        <f>SUMIF('6区本级一般支出情况明细表'!$A$5:$A$1369,'5区本级一般支出情况表 '!A13,'6区本级一般支出情况明细表'!$D$5:$D$1369)</f>
        <v>27818</v>
      </c>
      <c r="E13" s="521">
        <f>SUMIF('6区本级一般支出情况明细表'!$A$5:$A$1369,'5区本级一般支出情况表 '!A13,'6区本级一般支出情况明细表'!$E$5:$E$1369)</f>
        <v>28613</v>
      </c>
      <c r="F13" s="338">
        <f t="shared" si="0"/>
        <v>0.461562037084334</v>
      </c>
      <c r="G13" s="338">
        <f t="shared" si="1"/>
        <v>1.0285786181609</v>
      </c>
      <c r="H13" s="798" t="str">
        <f t="shared" si="2"/>
        <v>是</v>
      </c>
    </row>
    <row r="14" ht="37.15" customHeight="1" spans="1:8">
      <c r="A14" s="795" t="s">
        <v>99</v>
      </c>
      <c r="B14" s="799" t="s">
        <v>100</v>
      </c>
      <c r="C14" s="797">
        <f>SUMIF('6区本级一般支出情况明细表'!$A$5:$A$1369,'5区本级一般支出情况表 '!A14,'6区本级一般支出情况明细表'!$C$5:$C$1369)</f>
        <v>13577</v>
      </c>
      <c r="D14" s="797">
        <f>SUMIF('6区本级一般支出情况明细表'!$A$5:$A$1369,'5区本级一般支出情况表 '!A14,'6区本级一般支出情况明细表'!$D$5:$D$1369)</f>
        <v>8995</v>
      </c>
      <c r="E14" s="521">
        <f>SUMIF('6区本级一般支出情况明细表'!$A$5:$A$1369,'5区本级一般支出情况表 '!A14,'6区本级一般支出情况明细表'!$E$5:$E$1369)</f>
        <v>4380</v>
      </c>
      <c r="F14" s="338">
        <f t="shared" si="0"/>
        <v>-0.677395595492377</v>
      </c>
      <c r="G14" s="338">
        <f t="shared" si="1"/>
        <v>0.486937187326292</v>
      </c>
      <c r="H14" s="798" t="str">
        <f t="shared" si="2"/>
        <v>是</v>
      </c>
    </row>
    <row r="15" ht="37.15" customHeight="1" spans="1:8">
      <c r="A15" s="795" t="s">
        <v>101</v>
      </c>
      <c r="B15" s="799" t="s">
        <v>102</v>
      </c>
      <c r="C15" s="797">
        <f>SUMIF('6区本级一般支出情况明细表'!$A$5:$A$1369,'5区本级一般支出情况表 '!A15,'6区本级一般支出情况明细表'!$C$5:$C$1369)</f>
        <v>7255</v>
      </c>
      <c r="D15" s="797">
        <f>SUMIF('6区本级一般支出情况明细表'!$A$5:$A$1369,'5区本级一般支出情况表 '!A15,'6区本级一般支出情况明细表'!$D$5:$D$1369)</f>
        <v>5793</v>
      </c>
      <c r="E15" s="521">
        <f>SUMIF('6区本级一般支出情况明细表'!$A$5:$A$1369,'5区本级一般支出情况表 '!A15,'6区本级一般支出情况明细表'!$E$5:$E$1369)</f>
        <v>5146</v>
      </c>
      <c r="F15" s="338">
        <f t="shared" si="0"/>
        <v>-0.290696071674707</v>
      </c>
      <c r="G15" s="338">
        <f t="shared" si="1"/>
        <v>0.888313481788365</v>
      </c>
      <c r="H15" s="798" t="str">
        <f t="shared" si="2"/>
        <v>是</v>
      </c>
    </row>
    <row r="16" ht="37.15" customHeight="1" spans="1:8">
      <c r="A16" s="795" t="s">
        <v>103</v>
      </c>
      <c r="B16" s="799" t="s">
        <v>104</v>
      </c>
      <c r="C16" s="797">
        <f>SUMIF('6区本级一般支出情况明细表'!$A$5:$A$1369,'5区本级一般支出情况表 '!A16,'6区本级一般支出情况明细表'!$C$5:$C$1369)</f>
        <v>86823</v>
      </c>
      <c r="D16" s="797">
        <f>SUMIF('6区本级一般支出情况明细表'!$A$5:$A$1369,'5区本级一般支出情况表 '!A16,'6区本级一般支出情况明细表'!$D$5:$D$1369)</f>
        <v>90544</v>
      </c>
      <c r="E16" s="521">
        <f>SUMIF('6区本级一般支出情况明细表'!$A$5:$A$1369,'5区本级一般支出情况表 '!A16,'6区本级一般支出情况明细表'!$E$5:$E$1369)</f>
        <v>76809</v>
      </c>
      <c r="F16" s="338">
        <f t="shared" si="0"/>
        <v>-0.115338101655091</v>
      </c>
      <c r="G16" s="338">
        <f t="shared" si="1"/>
        <v>0.848305796077045</v>
      </c>
      <c r="H16" s="798" t="str">
        <f t="shared" si="2"/>
        <v>是</v>
      </c>
    </row>
    <row r="17" ht="37.15" customHeight="1" spans="1:8">
      <c r="A17" s="795" t="s">
        <v>105</v>
      </c>
      <c r="B17" s="799" t="s">
        <v>106</v>
      </c>
      <c r="C17" s="797">
        <f>SUMIF('6区本级一般支出情况明细表'!$A$5:$A$1369,'5区本级一般支出情况表 '!A17,'6区本级一般支出情况明细表'!$C$5:$C$1369)</f>
        <v>5910</v>
      </c>
      <c r="D17" s="797">
        <f>SUMIF('6区本级一般支出情况明细表'!$A$5:$A$1369,'5区本级一般支出情况表 '!A17,'6区本级一般支出情况明细表'!$D$5:$D$1369)</f>
        <v>13404</v>
      </c>
      <c r="E17" s="521">
        <f>SUMIF('6区本级一般支出情况明细表'!$A$5:$A$1369,'5区本级一般支出情况表 '!A17,'6区本级一般支出情况明细表'!$E$5:$E$1369)</f>
        <v>5194</v>
      </c>
      <c r="F17" s="338">
        <f t="shared" si="0"/>
        <v>-0.121150592216582</v>
      </c>
      <c r="G17" s="338">
        <f t="shared" si="1"/>
        <v>0.387496269770218</v>
      </c>
      <c r="H17" s="798" t="str">
        <f t="shared" si="2"/>
        <v>是</v>
      </c>
    </row>
    <row r="18" ht="37.15" customHeight="1" spans="1:8">
      <c r="A18" s="795" t="s">
        <v>107</v>
      </c>
      <c r="B18" s="799" t="s">
        <v>108</v>
      </c>
      <c r="C18" s="797">
        <f>SUMIF('6区本级一般支出情况明细表'!$A$5:$A$1369,'5区本级一般支出情况表 '!A18,'6区本级一般支出情况明细表'!$C$5:$C$1369)</f>
        <v>257</v>
      </c>
      <c r="D18" s="797">
        <f>SUMIF('6区本级一般支出情况明细表'!$A$5:$A$1369,'5区本级一般支出情况表 '!A18,'6区本级一般支出情况明细表'!$D$5:$D$1369)</f>
        <v>42</v>
      </c>
      <c r="E18" s="521">
        <f>SUMIF('6区本级一般支出情况明细表'!$A$5:$A$1369,'5区本级一般支出情况表 '!A18,'6区本级一般支出情况明细表'!$E$5:$E$1369)</f>
        <v>603</v>
      </c>
      <c r="F18" s="338">
        <f t="shared" si="0"/>
        <v>1.34630350194553</v>
      </c>
      <c r="G18" s="338">
        <f t="shared" si="1"/>
        <v>14.3571428571429</v>
      </c>
      <c r="H18" s="798" t="str">
        <f t="shared" si="2"/>
        <v>是</v>
      </c>
    </row>
    <row r="19" ht="37.15" customHeight="1" spans="1:8">
      <c r="A19" s="795" t="s">
        <v>109</v>
      </c>
      <c r="B19" s="799" t="s">
        <v>110</v>
      </c>
      <c r="C19" s="797">
        <f>SUMIF('6区本级一般支出情况明细表'!$A$5:$A$1369,'5区本级一般支出情况表 '!A19,'6区本级一般支出情况明细表'!$C$5:$C$1369)</f>
        <v>142</v>
      </c>
      <c r="D19" s="797">
        <f>SUMIF('6区本级一般支出情况明细表'!$A$5:$A$1369,'5区本级一般支出情况表 '!A19,'6区本级一般支出情况明细表'!$D$5:$D$1369)</f>
        <v>66</v>
      </c>
      <c r="E19" s="521">
        <f>SUMIF('6区本级一般支出情况明细表'!$A$5:$A$1369,'5区本级一般支出情况表 '!A19,'6区本级一般支出情况明细表'!$E$5:$E$1369)</f>
        <v>185</v>
      </c>
      <c r="F19" s="338">
        <f t="shared" si="0"/>
        <v>0.302816901408451</v>
      </c>
      <c r="G19" s="338">
        <f t="shared" si="1"/>
        <v>2.8030303030303</v>
      </c>
      <c r="H19" s="798" t="str">
        <f t="shared" si="2"/>
        <v>是</v>
      </c>
    </row>
    <row r="20" ht="37.15" customHeight="1" spans="1:8">
      <c r="A20" s="795" t="s">
        <v>111</v>
      </c>
      <c r="B20" s="799" t="s">
        <v>112</v>
      </c>
      <c r="C20" s="797">
        <f>SUMIF('6区本级一般支出情况明细表'!$A$5:$A$1369,'5区本级一般支出情况表 '!A20,'6区本级一般支出情况明细表'!$C$5:$C$1369)</f>
        <v>0</v>
      </c>
      <c r="D20" s="797">
        <f>SUMIF('6区本级一般支出情况明细表'!$A$5:$A$1369,'5区本级一般支出情况表 '!A20,'6区本级一般支出情况明细表'!$D$5:$D$1369)</f>
        <v>0</v>
      </c>
      <c r="E20" s="521">
        <f>SUMIF('6区本级一般支出情况明细表'!$A$5:$A$1369,'5区本级一般支出情况表 '!A20,'6区本级一般支出情况明细表'!$E$5:$E$1369)</f>
        <v>0</v>
      </c>
      <c r="F20" s="338" t="str">
        <f t="shared" si="0"/>
        <v/>
      </c>
      <c r="G20" s="338" t="str">
        <f t="shared" si="1"/>
        <v/>
      </c>
      <c r="H20" s="798" t="str">
        <f t="shared" si="2"/>
        <v>是</v>
      </c>
    </row>
    <row r="21" ht="37.15" customHeight="1" spans="1:8">
      <c r="A21" s="795" t="s">
        <v>113</v>
      </c>
      <c r="B21" s="799" t="s">
        <v>114</v>
      </c>
      <c r="C21" s="797">
        <f>SUMIF('6区本级一般支出情况明细表'!$A$5:$A$1369,'5区本级一般支出情况表 '!A21,'6区本级一般支出情况明细表'!$C$5:$C$1369)</f>
        <v>0</v>
      </c>
      <c r="D21" s="797">
        <f>SUMIF('6区本级一般支出情况明细表'!$A$5:$A$1369,'5区本级一般支出情况表 '!A21,'6区本级一般支出情况明细表'!$D$5:$D$1369)</f>
        <v>0</v>
      </c>
      <c r="E21" s="521">
        <f>SUMIF('6区本级一般支出情况明细表'!$A$5:$A$1369,'5区本级一般支出情况表 '!A21,'6区本级一般支出情况明细表'!$E$5:$E$1369)</f>
        <v>0</v>
      </c>
      <c r="F21" s="338" t="str">
        <f t="shared" si="0"/>
        <v/>
      </c>
      <c r="G21" s="338" t="str">
        <f t="shared" si="1"/>
        <v/>
      </c>
      <c r="H21" s="798" t="str">
        <f t="shared" si="2"/>
        <v>是</v>
      </c>
    </row>
    <row r="22" ht="37.15" customHeight="1" spans="1:8">
      <c r="A22" s="795" t="s">
        <v>115</v>
      </c>
      <c r="B22" s="799" t="s">
        <v>116</v>
      </c>
      <c r="C22" s="797">
        <f>SUMIF('6区本级一般支出情况明细表'!$A$5:$A$1369,'5区本级一般支出情况表 '!A22,'6区本级一般支出情况明细表'!$C$5:$C$1369)</f>
        <v>2582</v>
      </c>
      <c r="D22" s="797">
        <f>SUMIF('6区本级一般支出情况明细表'!$A$5:$A$1369,'5区本级一般支出情况表 '!A22,'6区本级一般支出情况明细表'!$D$5:$D$1369)</f>
        <v>7566</v>
      </c>
      <c r="E22" s="521">
        <f>SUMIF('6区本级一般支出情况明细表'!$A$5:$A$1369,'5区本级一般支出情况表 '!A22,'6区本级一般支出情况明细表'!$E$5:$E$1369)</f>
        <v>4305</v>
      </c>
      <c r="F22" s="338">
        <f t="shared" si="0"/>
        <v>0.667312161115414</v>
      </c>
      <c r="G22" s="338">
        <f t="shared" si="1"/>
        <v>0.568992862807296</v>
      </c>
      <c r="H22" s="798" t="str">
        <f t="shared" si="2"/>
        <v>是</v>
      </c>
    </row>
    <row r="23" ht="37.15" customHeight="1" spans="1:8">
      <c r="A23" s="795" t="s">
        <v>117</v>
      </c>
      <c r="B23" s="799" t="s">
        <v>118</v>
      </c>
      <c r="C23" s="797">
        <f>SUMIF('6区本级一般支出情况明细表'!$A$5:$A$1369,'5区本级一般支出情况表 '!A23,'6区本级一般支出情况明细表'!$C$5:$C$1369)</f>
        <v>2661</v>
      </c>
      <c r="D23" s="797">
        <f>SUMIF('6区本级一般支出情况明细表'!$A$5:$A$1369,'5区本级一般支出情况表 '!A23,'6区本级一般支出情况明细表'!$D$5:$D$1369)</f>
        <v>15434</v>
      </c>
      <c r="E23" s="521">
        <f>SUMIF('6区本级一般支出情况明细表'!$A$5:$A$1369,'5区本级一般支出情况表 '!A23,'6区本级一般支出情况明细表'!$E$5:$E$1369)</f>
        <v>14968</v>
      </c>
      <c r="F23" s="338">
        <f t="shared" si="0"/>
        <v>4.6249530251785</v>
      </c>
      <c r="G23" s="338">
        <f t="shared" si="1"/>
        <v>0.969806919787482</v>
      </c>
      <c r="H23" s="798" t="str">
        <f t="shared" si="2"/>
        <v>是</v>
      </c>
    </row>
    <row r="24" ht="37.15" customHeight="1" spans="1:8">
      <c r="A24" s="795" t="s">
        <v>119</v>
      </c>
      <c r="B24" s="799" t="s">
        <v>120</v>
      </c>
      <c r="C24" s="797">
        <f>SUMIF('6区本级一般支出情况明细表'!$A$5:$A$1369,'5区本级一般支出情况表 '!A24,'6区本级一般支出情况明细表'!$C$5:$C$1369)</f>
        <v>231</v>
      </c>
      <c r="D24" s="797">
        <f>SUMIF('6区本级一般支出情况明细表'!$A$5:$A$1369,'5区本级一般支出情况表 '!A24,'6区本级一般支出情况明细表'!$D$5:$D$1369)</f>
        <v>280</v>
      </c>
      <c r="E24" s="521">
        <f>SUMIF('6区本级一般支出情况明细表'!$A$5:$A$1369,'5区本级一般支出情况表 '!A24,'6区本级一般支出情况明细表'!$E$5:$E$1369)</f>
        <v>235</v>
      </c>
      <c r="F24" s="338">
        <f t="shared" si="0"/>
        <v>0.0173160173160174</v>
      </c>
      <c r="G24" s="338">
        <f t="shared" si="1"/>
        <v>0.839285714285714</v>
      </c>
      <c r="H24" s="798" t="str">
        <f t="shared" si="2"/>
        <v>是</v>
      </c>
    </row>
    <row r="25" ht="37.15" customHeight="1" spans="1:8">
      <c r="A25" s="795" t="s">
        <v>121</v>
      </c>
      <c r="B25" s="799" t="s">
        <v>122</v>
      </c>
      <c r="C25" s="797">
        <f>SUMIF('6区本级一般支出情况明细表'!$A$5:$A$1369,'5区本级一般支出情况表 '!A25,'6区本级一般支出情况明细表'!$C$5:$C$1369)</f>
        <v>2916</v>
      </c>
      <c r="D25" s="797">
        <f>SUMIF('6区本级一般支出情况明细表'!$A$5:$A$1369,'5区本级一般支出情况表 '!A25,'6区本级一般支出情况明细表'!$D$5:$D$1369)</f>
        <v>3061</v>
      </c>
      <c r="E25" s="521">
        <f>SUMIF('6区本级一般支出情况明细表'!$A$5:$A$1369,'5区本级一般支出情况表 '!A25,'6区本级一般支出情况明细表'!$E$5:$E$1369)</f>
        <v>2452</v>
      </c>
      <c r="F25" s="338">
        <f t="shared" si="0"/>
        <v>-0.159122085048011</v>
      </c>
      <c r="G25" s="338">
        <f t="shared" si="1"/>
        <v>0.801045409996733</v>
      </c>
      <c r="H25" s="798" t="str">
        <f t="shared" si="2"/>
        <v>是</v>
      </c>
    </row>
    <row r="26" ht="37.15" customHeight="1" spans="1:8">
      <c r="A26" s="795" t="s">
        <v>123</v>
      </c>
      <c r="B26" s="799" t="s">
        <v>124</v>
      </c>
      <c r="C26" s="797">
        <f>SUMIF('6区本级一般支出情况明细表'!$A$5:$A$1369,'5区本级一般支出情况表 '!A26,'6区本级一般支出情况明细表'!$C$5:$C$1369)</f>
        <v>0</v>
      </c>
      <c r="D26" s="797">
        <f>SUMIF('6区本级一般支出情况明细表'!$A$5:$A$1369,'5区本级一般支出情况表 '!A26,'6区本级一般支出情况明细表'!$D$5:$D$1369)</f>
        <v>0</v>
      </c>
      <c r="E26" s="521">
        <f>SUMIF('6区本级一般支出情况明细表'!$A$5:$A$1369,'5区本级一般支出情况表 '!A26,'6区本级一般支出情况明细表'!$E$5:$E$1369)</f>
        <v>0</v>
      </c>
      <c r="F26" s="338" t="str">
        <f t="shared" si="0"/>
        <v/>
      </c>
      <c r="G26" s="338" t="str">
        <f t="shared" si="1"/>
        <v/>
      </c>
      <c r="H26" s="798" t="str">
        <f t="shared" si="2"/>
        <v>是</v>
      </c>
    </row>
    <row r="27" ht="37.15" customHeight="1" spans="1:8">
      <c r="A27" s="795" t="s">
        <v>125</v>
      </c>
      <c r="B27" s="799" t="s">
        <v>126</v>
      </c>
      <c r="C27" s="797">
        <f>SUMIF('6区本级一般支出情况明细表'!$A$5:$A$1369,'5区本级一般支出情况表 '!A27,'6区本级一般支出情况明细表'!$C$5:$C$1369)</f>
        <v>5661</v>
      </c>
      <c r="D27" s="797">
        <f>SUMIF('6区本级一般支出情况明细表'!$A$5:$A$1369,'5区本级一般支出情况表 '!A27,'6区本级一般支出情况明细表'!$D$5:$D$1369)</f>
        <v>5948</v>
      </c>
      <c r="E27" s="521">
        <f>SUMIF('6区本级一般支出情况明细表'!$A$5:$A$1369,'5区本级一般支出情况表 '!A27,'6区本级一般支出情况明细表'!$E$5:$E$1369)</f>
        <v>5431</v>
      </c>
      <c r="F27" s="338">
        <f t="shared" si="0"/>
        <v>-0.0406288641582759</v>
      </c>
      <c r="G27" s="338">
        <f t="shared" si="1"/>
        <v>0.913080026899798</v>
      </c>
      <c r="H27" s="798" t="str">
        <f t="shared" si="2"/>
        <v>是</v>
      </c>
    </row>
    <row r="28" customFormat="1" ht="37.15" customHeight="1" spans="1:8">
      <c r="A28" s="795" t="s">
        <v>127</v>
      </c>
      <c r="B28" s="799" t="s">
        <v>128</v>
      </c>
      <c r="C28" s="797">
        <f>SUMIF('6区本级一般支出情况明细表'!$A$5:$A$1369,'5区本级一般支出情况表 '!A28,'6区本级一般支出情况明细表'!$C$5:$C$1369)</f>
        <v>22</v>
      </c>
      <c r="D28" s="797">
        <f>SUMIF('6区本级一般支出情况明细表'!$A$5:$A$1369,'5区本级一般支出情况表 '!A28,'6区本级一般支出情况明细表'!$D$5:$D$1369)</f>
        <v>76</v>
      </c>
      <c r="E28" s="521">
        <f>SUMIF('6区本级一般支出情况明细表'!$A$5:$A$1369,'5区本级一般支出情况表 '!A28,'6区本级一般支出情况明细表'!$E$5:$E$1369)</f>
        <v>52</v>
      </c>
      <c r="F28" s="338">
        <f t="shared" si="0"/>
        <v>1.36363636363636</v>
      </c>
      <c r="G28" s="338">
        <f t="shared" si="1"/>
        <v>0.684210526315789</v>
      </c>
      <c r="H28" s="798" t="str">
        <f t="shared" si="2"/>
        <v>是</v>
      </c>
    </row>
    <row r="29" s="782" customFormat="1" ht="37.15" customHeight="1" spans="1:8">
      <c r="A29" s="795" t="s">
        <v>129</v>
      </c>
      <c r="B29" s="799" t="s">
        <v>130</v>
      </c>
      <c r="C29" s="797">
        <f>SUMIF('6区本级一般支出情况明细表'!$A$5:$A$1369,'5区本级一般支出情况表 '!A29,'6区本级一般支出情况明细表'!$C$5:$C$1369)</f>
        <v>4363</v>
      </c>
      <c r="D29" s="797">
        <f>SUMIF('6区本级一般支出情况明细表'!$A$5:$A$1369,'5区本级一般支出情况表 '!A29,'6区本级一般支出情况明细表'!$D$5:$D$1369)</f>
        <v>7134</v>
      </c>
      <c r="E29" s="521">
        <f>SUMIF('6区本级一般支出情况明细表'!$A$5:$A$1369,'5区本级一般支出情况表 '!A29,'6区本级一般支出情况明细表'!$E$5:$E$1369)</f>
        <v>580</v>
      </c>
      <c r="F29" s="338">
        <f t="shared" si="0"/>
        <v>-0.867063946825579</v>
      </c>
      <c r="G29" s="338">
        <f t="shared" si="1"/>
        <v>0.0813008130081301</v>
      </c>
      <c r="H29" s="798" t="str">
        <f t="shared" si="2"/>
        <v>是</v>
      </c>
    </row>
    <row r="30" s="782" customFormat="1" ht="37.15" customHeight="1" spans="1:8">
      <c r="A30" s="795"/>
      <c r="B30" s="799"/>
      <c r="C30" s="800"/>
      <c r="D30" s="800"/>
      <c r="E30" s="801"/>
      <c r="F30" s="802"/>
      <c r="G30" s="802"/>
      <c r="H30" s="798" t="str">
        <f t="shared" si="2"/>
        <v>是</v>
      </c>
    </row>
    <row r="31" ht="37.15" customHeight="1" spans="1:8">
      <c r="A31" s="803"/>
      <c r="B31" s="804" t="s">
        <v>131</v>
      </c>
      <c r="C31" s="468">
        <f>SUM(C5:C29)</f>
        <v>373332</v>
      </c>
      <c r="D31" s="468">
        <f>SUM(D5:D29)</f>
        <v>389679</v>
      </c>
      <c r="E31" s="527">
        <f>SUM(E5:E29)</f>
        <v>353182</v>
      </c>
      <c r="F31" s="333">
        <f t="shared" ref="F31:F40" si="3">IF(C31&lt;&gt;0,E31/C31-1,"")</f>
        <v>-0.0539734070478823</v>
      </c>
      <c r="G31" s="333">
        <f t="shared" ref="G31:G40" si="4">IF(D31&lt;&gt;0,E31/D31,"")</f>
        <v>0.906340860041213</v>
      </c>
      <c r="H31" s="798" t="str">
        <f t="shared" si="2"/>
        <v>是</v>
      </c>
    </row>
    <row r="32" ht="37.15" customHeight="1" spans="1:8">
      <c r="A32" s="805">
        <v>230</v>
      </c>
      <c r="B32" s="806" t="s">
        <v>132</v>
      </c>
      <c r="C32" s="807">
        <f>SUM(C33:C36)</f>
        <v>8604</v>
      </c>
      <c r="D32" s="807">
        <f>SUM(D33:D36)</f>
        <v>7263</v>
      </c>
      <c r="E32" s="750">
        <f>SUM(E33:E36)</f>
        <v>9285</v>
      </c>
      <c r="F32" s="333">
        <f t="shared" si="3"/>
        <v>0.0791492329149233</v>
      </c>
      <c r="G32" s="333">
        <f t="shared" si="4"/>
        <v>1.27839735646427</v>
      </c>
      <c r="H32" s="798" t="str">
        <f t="shared" si="2"/>
        <v>是</v>
      </c>
    </row>
    <row r="33" ht="37.15" customHeight="1" spans="1:8">
      <c r="A33" s="808">
        <v>23006</v>
      </c>
      <c r="B33" s="809" t="s">
        <v>133</v>
      </c>
      <c r="C33" s="810">
        <v>7257</v>
      </c>
      <c r="D33" s="801">
        <v>7263</v>
      </c>
      <c r="E33" s="801">
        <v>7646</v>
      </c>
      <c r="F33" s="338">
        <f t="shared" si="3"/>
        <v>0.0536034173901061</v>
      </c>
      <c r="G33" s="338">
        <f t="shared" si="4"/>
        <v>1.0527330304282</v>
      </c>
      <c r="H33" s="798" t="str">
        <f t="shared" si="2"/>
        <v>是</v>
      </c>
    </row>
    <row r="34" ht="36" hidden="1" customHeight="1" spans="1:8">
      <c r="A34" s="795">
        <v>23008</v>
      </c>
      <c r="B34" s="809" t="s">
        <v>134</v>
      </c>
      <c r="C34" s="810"/>
      <c r="D34" s="810"/>
      <c r="E34" s="801"/>
      <c r="F34" s="333" t="str">
        <f t="shared" si="3"/>
        <v/>
      </c>
      <c r="G34" s="333" t="str">
        <f t="shared" si="4"/>
        <v/>
      </c>
      <c r="H34" s="798" t="str">
        <f t="shared" si="2"/>
        <v>否</v>
      </c>
    </row>
    <row r="35" ht="37.15" customHeight="1" spans="1:9">
      <c r="A35" s="811">
        <v>23015</v>
      </c>
      <c r="B35" s="812" t="s">
        <v>135</v>
      </c>
      <c r="C35" s="810">
        <v>1347</v>
      </c>
      <c r="D35" s="810"/>
      <c r="E35" s="801">
        <v>1639</v>
      </c>
      <c r="F35" s="338">
        <f t="shared" si="3"/>
        <v>0.216778025241277</v>
      </c>
      <c r="G35" s="338" t="str">
        <f t="shared" si="4"/>
        <v/>
      </c>
      <c r="H35" s="798" t="str">
        <f t="shared" si="2"/>
        <v>是</v>
      </c>
      <c r="I35" s="822"/>
    </row>
    <row r="36" ht="37.15" hidden="1" customHeight="1" spans="1:8">
      <c r="A36" s="811">
        <v>23016</v>
      </c>
      <c r="B36" s="812" t="s">
        <v>136</v>
      </c>
      <c r="C36" s="810"/>
      <c r="D36" s="810"/>
      <c r="E36" s="801"/>
      <c r="F36" s="333" t="str">
        <f t="shared" si="3"/>
        <v/>
      </c>
      <c r="G36" s="333" t="str">
        <f t="shared" si="4"/>
        <v/>
      </c>
      <c r="H36" s="798" t="str">
        <f t="shared" si="2"/>
        <v>否</v>
      </c>
    </row>
    <row r="37" ht="37.15" customHeight="1" spans="1:8">
      <c r="A37" s="805">
        <v>231</v>
      </c>
      <c r="B37" s="813" t="s">
        <v>137</v>
      </c>
      <c r="C37" s="807">
        <v>20040</v>
      </c>
      <c r="D37" s="807">
        <v>54951</v>
      </c>
      <c r="E37" s="807">
        <v>54952</v>
      </c>
      <c r="F37" s="333">
        <f t="shared" si="3"/>
        <v>1.74211576846307</v>
      </c>
      <c r="G37" s="333">
        <f t="shared" si="4"/>
        <v>1.00001819803097</v>
      </c>
      <c r="H37" s="798" t="str">
        <f t="shared" si="2"/>
        <v>是</v>
      </c>
    </row>
    <row r="38" s="375" customFormat="1" ht="37.15" hidden="1" customHeight="1" spans="1:8">
      <c r="A38" s="519">
        <v>23103</v>
      </c>
      <c r="B38" s="814" t="s">
        <v>138</v>
      </c>
      <c r="C38" s="470"/>
      <c r="D38" s="470"/>
      <c r="E38" s="470"/>
      <c r="F38" s="357" t="str">
        <f t="shared" si="3"/>
        <v/>
      </c>
      <c r="G38" s="357" t="str">
        <f t="shared" si="4"/>
        <v/>
      </c>
      <c r="H38" s="815" t="str">
        <f t="shared" si="2"/>
        <v>否</v>
      </c>
    </row>
    <row r="39" ht="37.15" customHeight="1" spans="1:8">
      <c r="A39" s="805">
        <v>23009</v>
      </c>
      <c r="B39" s="816" t="s">
        <v>139</v>
      </c>
      <c r="C39" s="817">
        <v>18297</v>
      </c>
      <c r="D39" s="817"/>
      <c r="E39" s="818">
        <v>27689</v>
      </c>
      <c r="F39" s="333">
        <f t="shared" si="3"/>
        <v>0.51330819259988</v>
      </c>
      <c r="G39" s="333" t="str">
        <f t="shared" si="4"/>
        <v/>
      </c>
      <c r="H39" s="798" t="str">
        <f t="shared" si="2"/>
        <v>是</v>
      </c>
    </row>
    <row r="40" ht="37.15" customHeight="1" spans="1:8">
      <c r="A40" s="803"/>
      <c r="B40" s="791" t="s">
        <v>140</v>
      </c>
      <c r="C40" s="819">
        <f>SUM(C31:C32,C37,C39)</f>
        <v>420273</v>
      </c>
      <c r="D40" s="819">
        <f>SUM(D31:D32,D37,D39)</f>
        <v>451893</v>
      </c>
      <c r="E40" s="819">
        <f>SUM(E31:E32,E37,E39)</f>
        <v>445108</v>
      </c>
      <c r="F40" s="333">
        <f t="shared" si="3"/>
        <v>0.0590925422285038</v>
      </c>
      <c r="G40" s="333">
        <f t="shared" si="4"/>
        <v>0.98498538370809</v>
      </c>
      <c r="H40" s="798" t="str">
        <f t="shared" si="2"/>
        <v>是</v>
      </c>
    </row>
    <row r="41" ht="30.75" customHeight="1" spans="2:7">
      <c r="B41" s="820"/>
      <c r="C41" s="820"/>
      <c r="D41" s="820"/>
      <c r="E41" s="820"/>
      <c r="F41" s="820"/>
      <c r="G41" s="820"/>
    </row>
    <row r="42" spans="3:5">
      <c r="C42" s="821"/>
      <c r="D42" s="821"/>
      <c r="E42" s="821"/>
    </row>
    <row r="43" spans="3:5">
      <c r="C43" s="783">
        <f>'2区本级一般收入情况表 '!C42-C40</f>
        <v>0</v>
      </c>
      <c r="D43" s="783">
        <f>'2区本级一般收入情况表 '!D42-D40</f>
        <v>0</v>
      </c>
      <c r="E43" s="783">
        <f>'2区本级一般收入情况表 '!E42-E40</f>
        <v>0</v>
      </c>
    </row>
    <row r="44" spans="3:5">
      <c r="C44" s="821"/>
      <c r="D44" s="821"/>
      <c r="E44" s="821"/>
    </row>
    <row r="46" spans="3:5">
      <c r="C46" s="821"/>
      <c r="D46" s="821"/>
      <c r="E46" s="821"/>
    </row>
    <row r="47" spans="3:5">
      <c r="C47" s="821"/>
      <c r="D47" s="821"/>
      <c r="E47" s="821"/>
    </row>
    <row r="49" spans="3:5">
      <c r="C49" s="821"/>
      <c r="D49" s="821"/>
      <c r="E49" s="821"/>
    </row>
    <row r="50" spans="3:5">
      <c r="C50" s="821"/>
      <c r="D50" s="821"/>
      <c r="E50" s="821"/>
    </row>
    <row r="51" spans="3:5">
      <c r="C51" s="821"/>
      <c r="D51" s="821"/>
      <c r="E51" s="821"/>
    </row>
    <row r="52" spans="3:5">
      <c r="C52" s="821"/>
      <c r="D52" s="821"/>
      <c r="E52" s="821"/>
    </row>
    <row r="54" spans="3:5">
      <c r="C54" s="821"/>
      <c r="D54" s="821"/>
      <c r="E54" s="821"/>
    </row>
  </sheetData>
  <autoFilter ref="A4:I40">
    <filterColumn colId="7">
      <customFilters>
        <customFilter operator="equal" val="是"/>
      </customFilters>
    </filterColumn>
    <extLst/>
  </autoFilter>
  <mergeCells count="8">
    <mergeCell ref="B1:G1"/>
    <mergeCell ref="D3:E3"/>
    <mergeCell ref="F3:G3"/>
    <mergeCell ref="B41:G41"/>
    <mergeCell ref="A3:A4"/>
    <mergeCell ref="B3:B4"/>
    <mergeCell ref="C3:C4"/>
    <mergeCell ref="H3:H4"/>
  </mergeCells>
  <conditionalFormatting sqref="G2">
    <cfRule type="cellIs" dxfId="0" priority="10" stopIfTrue="1" operator="lessThanOrEqual">
      <formula>-1</formula>
    </cfRule>
  </conditionalFormatting>
  <conditionalFormatting sqref="D33">
    <cfRule type="cellIs" dxfId="0" priority="2" stopIfTrue="1" operator="lessThanOrEqual">
      <formula>-1</formula>
    </cfRule>
  </conditionalFormatting>
  <conditionalFormatting sqref="E33">
    <cfRule type="cellIs" dxfId="0" priority="3" stopIfTrue="1" operator="lessThanOrEqual">
      <formula>-1</formula>
    </cfRule>
  </conditionalFormatting>
  <conditionalFormatting sqref="E39">
    <cfRule type="cellIs" dxfId="0" priority="1" stopIfTrue="1" operator="lessThanOrEqual">
      <formula>-1</formula>
    </cfRule>
  </conditionalFormatting>
  <conditionalFormatting sqref="B41">
    <cfRule type="expression" dxfId="1" priority="7" stopIfTrue="1">
      <formula>"len($A:$A)=3"</formula>
    </cfRule>
  </conditionalFormatting>
  <conditionalFormatting sqref="E34:E36">
    <cfRule type="cellIs" dxfId="0" priority="4" stopIfTrue="1" operator="lessThanOrEqual">
      <formula>-1</formula>
    </cfRule>
  </conditionalFormatting>
  <conditionalFormatting sqref="A35:B36 A40:B40">
    <cfRule type="expression" dxfId="1" priority="9"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tabColor theme="9" tint="0.4"/>
  </sheetPr>
  <dimension ref="A1:G42"/>
  <sheetViews>
    <sheetView showZeros="0" zoomScale="70" zoomScaleNormal="70" topLeftCell="A10" workbookViewId="0">
      <selection activeCell="D39" sqref="D39"/>
    </sheetView>
  </sheetViews>
  <sheetFormatPr defaultColWidth="10" defaultRowHeight="15.6" outlineLevelCol="6"/>
  <cols>
    <col min="1" max="1" width="53.4907407407407" style="90" customWidth="1"/>
    <col min="2" max="3" width="19.8333333333333" style="117" customWidth="1"/>
    <col min="4" max="4" width="22.0555555555556" style="90" customWidth="1"/>
    <col min="5" max="16384" width="10" style="90"/>
  </cols>
  <sheetData>
    <row r="1" s="90" customFormat="1" ht="41" customHeight="1" spans="1:7">
      <c r="A1" s="74" t="s">
        <v>2291</v>
      </c>
      <c r="B1" s="118"/>
      <c r="C1" s="118"/>
      <c r="D1" s="74"/>
      <c r="E1" s="92"/>
      <c r="F1" s="92"/>
      <c r="G1" s="92"/>
    </row>
    <row r="2" s="90" customFormat="1" ht="25" customHeight="1" spans="1:4">
      <c r="A2" s="106" t="s">
        <v>2292</v>
      </c>
      <c r="B2" s="119"/>
      <c r="C2" s="119"/>
      <c r="D2" s="120" t="s">
        <v>2</v>
      </c>
    </row>
    <row r="3" s="72" customFormat="1" ht="36" customHeight="1" spans="1:4">
      <c r="A3" s="94" t="s">
        <v>4</v>
      </c>
      <c r="B3" s="121" t="s">
        <v>5</v>
      </c>
      <c r="C3" s="121" t="s">
        <v>1636</v>
      </c>
      <c r="D3" s="95" t="s">
        <v>2293</v>
      </c>
    </row>
    <row r="4" s="72" customFormat="1" ht="36" customHeight="1" spans="1:4">
      <c r="A4" s="122" t="s">
        <v>2294</v>
      </c>
      <c r="B4" s="123"/>
      <c r="C4" s="123"/>
      <c r="D4" s="124"/>
    </row>
    <row r="5" s="73" customFormat="1" ht="36" customHeight="1" spans="1:4">
      <c r="A5" s="125" t="s">
        <v>2295</v>
      </c>
      <c r="B5" s="126">
        <f>SUM(B6:B7)</f>
        <v>165592</v>
      </c>
      <c r="C5" s="126">
        <f>SUM(C6:C7)</f>
        <v>163552</v>
      </c>
      <c r="D5" s="127">
        <f>IFERROR((C5/B5-1)*100,"")</f>
        <v>-1.23194357215325</v>
      </c>
    </row>
    <row r="6" s="72" customFormat="1" ht="36" customHeight="1" spans="1:4">
      <c r="A6" s="128" t="s">
        <v>2296</v>
      </c>
      <c r="B6" s="129">
        <v>165592</v>
      </c>
      <c r="C6" s="129">
        <v>163552</v>
      </c>
      <c r="D6" s="113">
        <f t="shared" ref="D6:D16" si="0">IFERROR((C6/B6-1),"")</f>
        <v>-0.0123194357215325</v>
      </c>
    </row>
    <row r="7" s="72" customFormat="1" ht="36" customHeight="1" spans="1:4">
      <c r="A7" s="128" t="s">
        <v>2297</v>
      </c>
      <c r="B7" s="129"/>
      <c r="C7" s="129"/>
      <c r="D7" s="113" t="str">
        <f t="shared" si="0"/>
        <v/>
      </c>
    </row>
    <row r="8" s="73" customFormat="1" ht="36" customHeight="1" spans="1:5">
      <c r="A8" s="125" t="s">
        <v>2298</v>
      </c>
      <c r="B8" s="130">
        <v>213046</v>
      </c>
      <c r="C8" s="130">
        <v>213046</v>
      </c>
      <c r="D8" s="131">
        <f t="shared" si="0"/>
        <v>0</v>
      </c>
      <c r="E8" s="132"/>
    </row>
    <row r="9" s="73" customFormat="1" ht="36" customHeight="1" spans="1:4">
      <c r="A9" s="125" t="s">
        <v>2299</v>
      </c>
      <c r="B9" s="126">
        <f>SUM(B10:B12)</f>
        <v>18000</v>
      </c>
      <c r="C9" s="126">
        <f>SUM(C10:C12)</f>
        <v>49400</v>
      </c>
      <c r="D9" s="131">
        <f t="shared" si="0"/>
        <v>1.74444444444444</v>
      </c>
    </row>
    <row r="10" s="72" customFormat="1" ht="36" customHeight="1" spans="1:4">
      <c r="A10" s="128" t="s">
        <v>2300</v>
      </c>
      <c r="B10" s="129"/>
      <c r="C10" s="129"/>
      <c r="D10" s="113" t="str">
        <f t="shared" si="0"/>
        <v/>
      </c>
    </row>
    <row r="11" s="72" customFormat="1" ht="36" customHeight="1" spans="1:4">
      <c r="A11" s="128" t="s">
        <v>2301</v>
      </c>
      <c r="B11" s="129">
        <v>18000</v>
      </c>
      <c r="C11" s="129">
        <v>49400</v>
      </c>
      <c r="D11" s="113">
        <f t="shared" si="0"/>
        <v>1.74444444444444</v>
      </c>
    </row>
    <row r="12" s="72" customFormat="1" ht="36" customHeight="1" spans="1:4">
      <c r="A12" s="128" t="s">
        <v>2302</v>
      </c>
      <c r="B12" s="129"/>
      <c r="C12" s="129"/>
      <c r="D12" s="113" t="str">
        <f t="shared" si="0"/>
        <v/>
      </c>
    </row>
    <row r="13" s="73" customFormat="1" ht="36" customHeight="1" spans="1:4">
      <c r="A13" s="125" t="s">
        <v>2303</v>
      </c>
      <c r="B13" s="126">
        <f>SUM(B14:B15)</f>
        <v>20040</v>
      </c>
      <c r="C13" s="126">
        <f>SUM(C14:C15)</f>
        <v>54952</v>
      </c>
      <c r="D13" s="131">
        <f t="shared" si="0"/>
        <v>1.74211576846307</v>
      </c>
    </row>
    <row r="14" s="72" customFormat="1" ht="36" customHeight="1" spans="1:4">
      <c r="A14" s="128" t="s">
        <v>2304</v>
      </c>
      <c r="B14" s="129">
        <v>18000</v>
      </c>
      <c r="C14" s="129">
        <v>49400</v>
      </c>
      <c r="D14" s="113">
        <f t="shared" si="0"/>
        <v>1.74444444444444</v>
      </c>
    </row>
    <row r="15" s="72" customFormat="1" ht="36" customHeight="1" spans="1:4">
      <c r="A15" s="128" t="s">
        <v>2305</v>
      </c>
      <c r="B15" s="129">
        <v>2040</v>
      </c>
      <c r="C15" s="129">
        <v>5552</v>
      </c>
      <c r="D15" s="113">
        <f t="shared" si="0"/>
        <v>1.72156862745098</v>
      </c>
    </row>
    <row r="16" s="73" customFormat="1" ht="36" customHeight="1" spans="1:4">
      <c r="A16" s="125" t="s">
        <v>2306</v>
      </c>
      <c r="B16" s="130">
        <f>B5+B9-B13</f>
        <v>163552</v>
      </c>
      <c r="C16" s="130">
        <f>C5+C9-C13</f>
        <v>158000</v>
      </c>
      <c r="D16" s="131">
        <f t="shared" si="0"/>
        <v>-0.0339463901389161</v>
      </c>
    </row>
    <row r="17" s="72" customFormat="1" ht="36" customHeight="1" spans="1:5">
      <c r="A17" s="133" t="s">
        <v>2307</v>
      </c>
      <c r="B17" s="134"/>
      <c r="C17" s="134"/>
      <c r="D17" s="135"/>
      <c r="E17" s="136"/>
    </row>
    <row r="18" s="73" customFormat="1" ht="36" customHeight="1" spans="1:4">
      <c r="A18" s="125" t="s">
        <v>2308</v>
      </c>
      <c r="B18" s="137">
        <f>B19+B20</f>
        <v>106600</v>
      </c>
      <c r="C18" s="137">
        <f>C19+C20</f>
        <v>308200</v>
      </c>
      <c r="D18" s="131">
        <f t="shared" ref="D18:D29" si="1">IFERROR((C18/B18-1),"")</f>
        <v>1.89118198874296</v>
      </c>
    </row>
    <row r="19" s="72" customFormat="1" ht="36" customHeight="1" spans="1:4">
      <c r="A19" s="128" t="s">
        <v>2309</v>
      </c>
      <c r="B19" s="138">
        <v>106600</v>
      </c>
      <c r="C19" s="138">
        <v>308200</v>
      </c>
      <c r="D19" s="113">
        <f t="shared" si="1"/>
        <v>1.89118198874296</v>
      </c>
    </row>
    <row r="20" s="72" customFormat="1" ht="36" customHeight="1" spans="1:4">
      <c r="A20" s="128" t="s">
        <v>2310</v>
      </c>
      <c r="B20" s="138"/>
      <c r="C20" s="138"/>
      <c r="D20" s="113" t="str">
        <f t="shared" si="1"/>
        <v/>
      </c>
    </row>
    <row r="21" s="73" customFormat="1" ht="36" customHeight="1" spans="1:4">
      <c r="A21" s="125" t="s">
        <v>2311</v>
      </c>
      <c r="B21" s="139">
        <v>310000</v>
      </c>
      <c r="C21" s="139">
        <v>310000</v>
      </c>
      <c r="D21" s="131">
        <f t="shared" si="1"/>
        <v>0</v>
      </c>
    </row>
    <row r="22" s="73" customFormat="1" ht="36" customHeight="1" spans="1:4">
      <c r="A22" s="125" t="s">
        <v>2312</v>
      </c>
      <c r="B22" s="137">
        <f>B23+B24+B25</f>
        <v>202100</v>
      </c>
      <c r="C22" s="137">
        <f>C23+C24+C25</f>
        <v>800</v>
      </c>
      <c r="D22" s="131">
        <f t="shared" si="1"/>
        <v>-0.996041563582385</v>
      </c>
    </row>
    <row r="23" s="72" customFormat="1" ht="36" customHeight="1" spans="1:4">
      <c r="A23" s="128" t="s">
        <v>2313</v>
      </c>
      <c r="B23" s="138">
        <v>202100</v>
      </c>
      <c r="C23" s="138"/>
      <c r="D23" s="113">
        <f t="shared" si="1"/>
        <v>-1</v>
      </c>
    </row>
    <row r="24" s="72" customFormat="1" ht="36" customHeight="1" spans="1:4">
      <c r="A24" s="128" t="s">
        <v>2314</v>
      </c>
      <c r="B24" s="138"/>
      <c r="C24" s="138">
        <v>800</v>
      </c>
      <c r="D24" s="113" t="str">
        <f t="shared" si="1"/>
        <v/>
      </c>
    </row>
    <row r="25" s="72" customFormat="1" ht="36" customHeight="1" spans="1:4">
      <c r="A25" s="128" t="s">
        <v>2315</v>
      </c>
      <c r="B25" s="138"/>
      <c r="C25" s="138"/>
      <c r="D25" s="113" t="str">
        <f t="shared" si="1"/>
        <v/>
      </c>
    </row>
    <row r="26" s="73" customFormat="1" ht="36" customHeight="1" spans="1:4">
      <c r="A26" s="125" t="s">
        <v>2316</v>
      </c>
      <c r="B26" s="137">
        <f>B27+B28</f>
        <v>500</v>
      </c>
      <c r="C26" s="137">
        <f>C27+C28</f>
        <v>2100</v>
      </c>
      <c r="D26" s="131">
        <f t="shared" si="1"/>
        <v>3.2</v>
      </c>
    </row>
    <row r="27" s="72" customFormat="1" ht="36" customHeight="1" spans="1:4">
      <c r="A27" s="128" t="s">
        <v>2317</v>
      </c>
      <c r="B27" s="138"/>
      <c r="C27" s="138">
        <v>800</v>
      </c>
      <c r="D27" s="113" t="str">
        <f t="shared" si="1"/>
        <v/>
      </c>
    </row>
    <row r="28" s="72" customFormat="1" ht="36" customHeight="1" spans="1:4">
      <c r="A28" s="128" t="s">
        <v>2318</v>
      </c>
      <c r="B28" s="138">
        <v>500</v>
      </c>
      <c r="C28" s="138">
        <v>1300</v>
      </c>
      <c r="D28" s="113">
        <f t="shared" si="1"/>
        <v>1.6</v>
      </c>
    </row>
    <row r="29" s="73" customFormat="1" ht="36" customHeight="1" spans="1:4">
      <c r="A29" s="125" t="s">
        <v>2319</v>
      </c>
      <c r="B29" s="130">
        <f>B18+B22-B26</f>
        <v>308200</v>
      </c>
      <c r="C29" s="130">
        <f>C18+C22-C26</f>
        <v>306900</v>
      </c>
      <c r="D29" s="131">
        <f t="shared" si="1"/>
        <v>-0.0042180402336145</v>
      </c>
    </row>
    <row r="30" s="72" customFormat="1" ht="36" customHeight="1" spans="1:4">
      <c r="A30" s="133" t="s">
        <v>2320</v>
      </c>
      <c r="B30" s="134"/>
      <c r="C30" s="134"/>
      <c r="D30" s="135"/>
    </row>
    <row r="31" s="73" customFormat="1" ht="36" customHeight="1" spans="1:7">
      <c r="A31" s="125" t="s">
        <v>2321</v>
      </c>
      <c r="B31" s="140">
        <f t="shared" ref="B31:B35" si="2">B5+B18</f>
        <v>272192</v>
      </c>
      <c r="C31" s="140">
        <f t="shared" ref="C31:C42" si="3">C5+C18</f>
        <v>471752</v>
      </c>
      <c r="D31" s="131">
        <f t="shared" ref="D31:D42" si="4">IFERROR((C31/B31-1),"")</f>
        <v>0.733158946625911</v>
      </c>
      <c r="G31" s="141"/>
    </row>
    <row r="32" s="72" customFormat="1" ht="36" customHeight="1" spans="1:4">
      <c r="A32" s="128" t="s">
        <v>2322</v>
      </c>
      <c r="B32" s="142">
        <f t="shared" si="2"/>
        <v>272192</v>
      </c>
      <c r="C32" s="142">
        <f t="shared" si="3"/>
        <v>471752</v>
      </c>
      <c r="D32" s="113">
        <f t="shared" si="4"/>
        <v>0.733158946625911</v>
      </c>
    </row>
    <row r="33" s="72" customFormat="1" ht="36" customHeight="1" spans="1:4">
      <c r="A33" s="128" t="s">
        <v>2323</v>
      </c>
      <c r="B33" s="142">
        <f t="shared" si="2"/>
        <v>0</v>
      </c>
      <c r="C33" s="142">
        <f t="shared" si="3"/>
        <v>0</v>
      </c>
      <c r="D33" s="113" t="str">
        <f t="shared" si="4"/>
        <v/>
      </c>
    </row>
    <row r="34" s="73" customFormat="1" ht="36" customHeight="1" spans="1:4">
      <c r="A34" s="125" t="s">
        <v>2324</v>
      </c>
      <c r="B34" s="140">
        <f t="shared" si="2"/>
        <v>523046</v>
      </c>
      <c r="C34" s="140">
        <f t="shared" si="3"/>
        <v>523046</v>
      </c>
      <c r="D34" s="131">
        <f t="shared" si="4"/>
        <v>0</v>
      </c>
    </row>
    <row r="35" s="73" customFormat="1" ht="36" customHeight="1" spans="1:4">
      <c r="A35" s="125" t="s">
        <v>2325</v>
      </c>
      <c r="B35" s="140">
        <f t="shared" si="2"/>
        <v>220100</v>
      </c>
      <c r="C35" s="140">
        <f t="shared" si="3"/>
        <v>50200</v>
      </c>
      <c r="D35" s="131">
        <f t="shared" si="4"/>
        <v>-0.771921853702862</v>
      </c>
    </row>
    <row r="36" s="72" customFormat="1" ht="36" customHeight="1" spans="1:4">
      <c r="A36" s="128" t="s">
        <v>2326</v>
      </c>
      <c r="B36" s="142"/>
      <c r="C36" s="142">
        <f t="shared" si="3"/>
        <v>0</v>
      </c>
      <c r="D36" s="113" t="str">
        <f t="shared" si="4"/>
        <v/>
      </c>
    </row>
    <row r="37" s="72" customFormat="1" ht="36" customHeight="1" spans="1:4">
      <c r="A37" s="128" t="s">
        <v>2327</v>
      </c>
      <c r="B37" s="142">
        <f t="shared" ref="B37:B42" si="5">B11+B24</f>
        <v>18000</v>
      </c>
      <c r="C37" s="142">
        <f t="shared" si="3"/>
        <v>50200</v>
      </c>
      <c r="D37" s="113">
        <f t="shared" si="4"/>
        <v>1.78888888888889</v>
      </c>
    </row>
    <row r="38" s="72" customFormat="1" ht="36" customHeight="1" spans="1:4">
      <c r="A38" s="128" t="s">
        <v>2328</v>
      </c>
      <c r="B38" s="142">
        <f t="shared" si="5"/>
        <v>0</v>
      </c>
      <c r="C38" s="142">
        <f t="shared" si="3"/>
        <v>0</v>
      </c>
      <c r="D38" s="113" t="str">
        <f t="shared" si="4"/>
        <v/>
      </c>
    </row>
    <row r="39" s="73" customFormat="1" ht="36" customHeight="1" spans="1:4">
      <c r="A39" s="125" t="s">
        <v>2329</v>
      </c>
      <c r="B39" s="140">
        <f t="shared" si="5"/>
        <v>20540</v>
      </c>
      <c r="C39" s="140">
        <f t="shared" si="3"/>
        <v>57052</v>
      </c>
      <c r="D39" s="131">
        <f t="shared" si="4"/>
        <v>1.77760467380721</v>
      </c>
    </row>
    <row r="40" s="72" customFormat="1" ht="36" customHeight="1" spans="1:4">
      <c r="A40" s="128" t="s">
        <v>2330</v>
      </c>
      <c r="B40" s="142">
        <f t="shared" si="5"/>
        <v>18000</v>
      </c>
      <c r="C40" s="142">
        <f t="shared" si="3"/>
        <v>50200</v>
      </c>
      <c r="D40" s="113">
        <f t="shared" si="4"/>
        <v>1.78888888888889</v>
      </c>
    </row>
    <row r="41" s="72" customFormat="1" ht="36" customHeight="1" spans="1:4">
      <c r="A41" s="128" t="s">
        <v>2331</v>
      </c>
      <c r="B41" s="142">
        <f t="shared" si="5"/>
        <v>2540</v>
      </c>
      <c r="C41" s="142">
        <f t="shared" si="3"/>
        <v>6852</v>
      </c>
      <c r="D41" s="113">
        <f t="shared" si="4"/>
        <v>1.69763779527559</v>
      </c>
    </row>
    <row r="42" s="73" customFormat="1" ht="36" customHeight="1" spans="1:4">
      <c r="A42" s="125" t="s">
        <v>2332</v>
      </c>
      <c r="B42" s="140">
        <f t="shared" si="5"/>
        <v>471752</v>
      </c>
      <c r="C42" s="140">
        <f t="shared" si="3"/>
        <v>464900</v>
      </c>
      <c r="D42" s="131">
        <f t="shared" si="4"/>
        <v>-0.0145245807118994</v>
      </c>
    </row>
  </sheetData>
  <mergeCells count="4">
    <mergeCell ref="A1:D1"/>
    <mergeCell ref="A4:D4"/>
    <mergeCell ref="A17:D17"/>
    <mergeCell ref="A30:D30"/>
  </mergeCells>
  <printOptions horizontalCentered="1"/>
  <pageMargins left="0.786805555555556" right="0.786805555555556" top="0.786805555555556" bottom="0.786805555555556" header="0.511805555555556" footer="0.511805555555556"/>
  <pageSetup paperSize="9" scale="70" orientation="portrait" blackAndWhite="1" horizontalDpi="600"/>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tabColor theme="9" tint="0.4"/>
  </sheetPr>
  <dimension ref="A1:G42"/>
  <sheetViews>
    <sheetView showZeros="0" zoomScale="70" zoomScaleNormal="70" workbookViewId="0">
      <selection activeCell="D39" sqref="D39"/>
    </sheetView>
  </sheetViews>
  <sheetFormatPr defaultColWidth="10" defaultRowHeight="15.6" outlineLevelCol="6"/>
  <cols>
    <col min="1" max="1" width="53.4907407407407" style="90" customWidth="1"/>
    <col min="2" max="3" width="19.8333333333333" style="117" customWidth="1"/>
    <col min="4" max="4" width="22.0555555555556" style="90" customWidth="1"/>
    <col min="5" max="16384" width="10" style="90"/>
  </cols>
  <sheetData>
    <row r="1" s="90" customFormat="1" ht="41" customHeight="1" spans="1:7">
      <c r="A1" s="74" t="s">
        <v>2333</v>
      </c>
      <c r="B1" s="118"/>
      <c r="C1" s="118"/>
      <c r="D1" s="74"/>
      <c r="E1" s="92"/>
      <c r="F1" s="92"/>
      <c r="G1" s="92"/>
    </row>
    <row r="2" s="90" customFormat="1" ht="25" customHeight="1" spans="1:4">
      <c r="A2" s="106" t="s">
        <v>2334</v>
      </c>
      <c r="B2" s="119"/>
      <c r="C2" s="119"/>
      <c r="D2" s="120" t="s">
        <v>2</v>
      </c>
    </row>
    <row r="3" s="72" customFormat="1" ht="36" customHeight="1" spans="1:4">
      <c r="A3" s="94" t="s">
        <v>4</v>
      </c>
      <c r="B3" s="121" t="s">
        <v>5</v>
      </c>
      <c r="C3" s="121" t="s">
        <v>1636</v>
      </c>
      <c r="D3" s="95" t="s">
        <v>2293</v>
      </c>
    </row>
    <row r="4" s="72" customFormat="1" ht="36" customHeight="1" spans="1:4">
      <c r="A4" s="122" t="s">
        <v>2294</v>
      </c>
      <c r="B4" s="123"/>
      <c r="C4" s="123"/>
      <c r="D4" s="124"/>
    </row>
    <row r="5" s="73" customFormat="1" ht="36" customHeight="1" spans="1:4">
      <c r="A5" s="125" t="s">
        <v>2295</v>
      </c>
      <c r="B5" s="126">
        <f>SUM(B6:B7)</f>
        <v>165592</v>
      </c>
      <c r="C5" s="126">
        <f>SUM(C6:C7)</f>
        <v>163552</v>
      </c>
      <c r="D5" s="127">
        <f>IFERROR((C5/B5-1)*100,"")</f>
        <v>-1.23194357215325</v>
      </c>
    </row>
    <row r="6" s="72" customFormat="1" ht="36" customHeight="1" spans="1:4">
      <c r="A6" s="128" t="s">
        <v>2296</v>
      </c>
      <c r="B6" s="129">
        <v>165592</v>
      </c>
      <c r="C6" s="129">
        <v>163552</v>
      </c>
      <c r="D6" s="113">
        <f t="shared" ref="D6:D16" si="0">IFERROR((C6/B6-1),"")</f>
        <v>-0.0123194357215325</v>
      </c>
    </row>
    <row r="7" s="72" customFormat="1" ht="36" customHeight="1" spans="1:4">
      <c r="A7" s="128" t="s">
        <v>2297</v>
      </c>
      <c r="B7" s="129"/>
      <c r="C7" s="129"/>
      <c r="D7" s="113" t="str">
        <f t="shared" si="0"/>
        <v/>
      </c>
    </row>
    <row r="8" s="73" customFormat="1" ht="36" customHeight="1" spans="1:5">
      <c r="A8" s="125" t="s">
        <v>2298</v>
      </c>
      <c r="B8" s="130">
        <v>213046</v>
      </c>
      <c r="C8" s="130">
        <v>213046</v>
      </c>
      <c r="D8" s="131">
        <f t="shared" si="0"/>
        <v>0</v>
      </c>
      <c r="E8" s="132"/>
    </row>
    <row r="9" s="73" customFormat="1" ht="36" customHeight="1" spans="1:4">
      <c r="A9" s="125" t="s">
        <v>2299</v>
      </c>
      <c r="B9" s="126">
        <f>SUM(B10:B12)</f>
        <v>18000</v>
      </c>
      <c r="C9" s="126">
        <f>SUM(C10:C12)</f>
        <v>49400</v>
      </c>
      <c r="D9" s="131">
        <f t="shared" si="0"/>
        <v>1.74444444444444</v>
      </c>
    </row>
    <row r="10" s="72" customFormat="1" ht="36" customHeight="1" spans="1:4">
      <c r="A10" s="128" t="s">
        <v>2300</v>
      </c>
      <c r="B10" s="129"/>
      <c r="C10" s="129"/>
      <c r="D10" s="113" t="str">
        <f t="shared" si="0"/>
        <v/>
      </c>
    </row>
    <row r="11" s="72" customFormat="1" ht="36" customHeight="1" spans="1:4">
      <c r="A11" s="128" t="s">
        <v>2301</v>
      </c>
      <c r="B11" s="129">
        <v>18000</v>
      </c>
      <c r="C11" s="129">
        <v>49400</v>
      </c>
      <c r="D11" s="113">
        <f t="shared" si="0"/>
        <v>1.74444444444444</v>
      </c>
    </row>
    <row r="12" s="72" customFormat="1" ht="36" customHeight="1" spans="1:4">
      <c r="A12" s="128" t="s">
        <v>2302</v>
      </c>
      <c r="B12" s="129"/>
      <c r="C12" s="129"/>
      <c r="D12" s="113" t="str">
        <f t="shared" si="0"/>
        <v/>
      </c>
    </row>
    <row r="13" s="73" customFormat="1" ht="36" customHeight="1" spans="1:4">
      <c r="A13" s="125" t="s">
        <v>2303</v>
      </c>
      <c r="B13" s="126">
        <f>SUM(B14:B15)</f>
        <v>20040</v>
      </c>
      <c r="C13" s="126">
        <f>SUM(C14:C15)</f>
        <v>54952</v>
      </c>
      <c r="D13" s="131">
        <f t="shared" si="0"/>
        <v>1.74211576846307</v>
      </c>
    </row>
    <row r="14" s="72" customFormat="1" ht="36" customHeight="1" spans="1:4">
      <c r="A14" s="128" t="s">
        <v>2304</v>
      </c>
      <c r="B14" s="129">
        <v>18000</v>
      </c>
      <c r="C14" s="129">
        <v>49400</v>
      </c>
      <c r="D14" s="113">
        <f t="shared" si="0"/>
        <v>1.74444444444444</v>
      </c>
    </row>
    <row r="15" s="72" customFormat="1" ht="36" customHeight="1" spans="1:4">
      <c r="A15" s="128" t="s">
        <v>2305</v>
      </c>
      <c r="B15" s="129">
        <v>2040</v>
      </c>
      <c r="C15" s="129">
        <v>5552</v>
      </c>
      <c r="D15" s="113">
        <f t="shared" si="0"/>
        <v>1.72156862745098</v>
      </c>
    </row>
    <row r="16" s="73" customFormat="1" ht="36" customHeight="1" spans="1:4">
      <c r="A16" s="125" t="s">
        <v>2306</v>
      </c>
      <c r="B16" s="130">
        <f>B5+B9-B13</f>
        <v>163552</v>
      </c>
      <c r="C16" s="130">
        <f>C5+C9-C13</f>
        <v>158000</v>
      </c>
      <c r="D16" s="131">
        <f t="shared" si="0"/>
        <v>-0.0339463901389161</v>
      </c>
    </row>
    <row r="17" s="72" customFormat="1" ht="36" customHeight="1" spans="1:5">
      <c r="A17" s="133" t="s">
        <v>2307</v>
      </c>
      <c r="B17" s="134"/>
      <c r="C17" s="134"/>
      <c r="D17" s="135"/>
      <c r="E17" s="136"/>
    </row>
    <row r="18" s="73" customFormat="1" ht="36" customHeight="1" spans="1:4">
      <c r="A18" s="125" t="s">
        <v>2308</v>
      </c>
      <c r="B18" s="137">
        <f>B19+B20</f>
        <v>106600</v>
      </c>
      <c r="C18" s="137">
        <f>C19+C20</f>
        <v>308200</v>
      </c>
      <c r="D18" s="131">
        <f t="shared" ref="D18:D29" si="1">IFERROR((C18/B18-1),"")</f>
        <v>1.89118198874296</v>
      </c>
    </row>
    <row r="19" s="72" customFormat="1" ht="36" customHeight="1" spans="1:4">
      <c r="A19" s="128" t="s">
        <v>2309</v>
      </c>
      <c r="B19" s="138">
        <v>106600</v>
      </c>
      <c r="C19" s="138">
        <v>308200</v>
      </c>
      <c r="D19" s="113">
        <f t="shared" si="1"/>
        <v>1.89118198874296</v>
      </c>
    </row>
    <row r="20" s="72" customFormat="1" ht="36" customHeight="1" spans="1:4">
      <c r="A20" s="128" t="s">
        <v>2310</v>
      </c>
      <c r="B20" s="138"/>
      <c r="C20" s="138"/>
      <c r="D20" s="113" t="str">
        <f t="shared" si="1"/>
        <v/>
      </c>
    </row>
    <row r="21" s="73" customFormat="1" ht="36" customHeight="1" spans="1:4">
      <c r="A21" s="125" t="s">
        <v>2311</v>
      </c>
      <c r="B21" s="139">
        <v>310000</v>
      </c>
      <c r="C21" s="139">
        <v>310000</v>
      </c>
      <c r="D21" s="131">
        <f t="shared" si="1"/>
        <v>0</v>
      </c>
    </row>
    <row r="22" s="73" customFormat="1" ht="36" customHeight="1" spans="1:4">
      <c r="A22" s="125" t="s">
        <v>2312</v>
      </c>
      <c r="B22" s="137">
        <f>B23+B24+B25</f>
        <v>202100</v>
      </c>
      <c r="C22" s="137">
        <f>C23+C24+C25</f>
        <v>800</v>
      </c>
      <c r="D22" s="131">
        <f t="shared" si="1"/>
        <v>-0.996041563582385</v>
      </c>
    </row>
    <row r="23" s="72" customFormat="1" ht="36" customHeight="1" spans="1:4">
      <c r="A23" s="128" t="s">
        <v>2313</v>
      </c>
      <c r="B23" s="138">
        <v>202100</v>
      </c>
      <c r="C23" s="138"/>
      <c r="D23" s="113">
        <f t="shared" si="1"/>
        <v>-1</v>
      </c>
    </row>
    <row r="24" s="72" customFormat="1" ht="36" customHeight="1" spans="1:4">
      <c r="A24" s="128" t="s">
        <v>2314</v>
      </c>
      <c r="B24" s="138"/>
      <c r="C24" s="138">
        <v>800</v>
      </c>
      <c r="D24" s="113" t="str">
        <f t="shared" si="1"/>
        <v/>
      </c>
    </row>
    <row r="25" s="72" customFormat="1" ht="36" customHeight="1" spans="1:4">
      <c r="A25" s="128" t="s">
        <v>2315</v>
      </c>
      <c r="B25" s="138"/>
      <c r="C25" s="138"/>
      <c r="D25" s="113" t="str">
        <f t="shared" si="1"/>
        <v/>
      </c>
    </row>
    <row r="26" s="73" customFormat="1" ht="36" customHeight="1" spans="1:4">
      <c r="A26" s="125" t="s">
        <v>2316</v>
      </c>
      <c r="B26" s="137">
        <f>B27+B28</f>
        <v>500</v>
      </c>
      <c r="C26" s="137">
        <f>C27+C28</f>
        <v>2100</v>
      </c>
      <c r="D26" s="131">
        <f t="shared" si="1"/>
        <v>3.2</v>
      </c>
    </row>
    <row r="27" s="72" customFormat="1" ht="36" customHeight="1" spans="1:4">
      <c r="A27" s="128" t="s">
        <v>2317</v>
      </c>
      <c r="B27" s="138"/>
      <c r="C27" s="138">
        <v>800</v>
      </c>
      <c r="D27" s="113" t="str">
        <f t="shared" si="1"/>
        <v/>
      </c>
    </row>
    <row r="28" s="72" customFormat="1" ht="36" customHeight="1" spans="1:4">
      <c r="A28" s="128" t="s">
        <v>2318</v>
      </c>
      <c r="B28" s="138">
        <v>500</v>
      </c>
      <c r="C28" s="138">
        <v>1300</v>
      </c>
      <c r="D28" s="113">
        <f t="shared" si="1"/>
        <v>1.6</v>
      </c>
    </row>
    <row r="29" s="73" customFormat="1" ht="36" customHeight="1" spans="1:4">
      <c r="A29" s="125" t="s">
        <v>2319</v>
      </c>
      <c r="B29" s="130">
        <f>B18+B22-B26</f>
        <v>308200</v>
      </c>
      <c r="C29" s="130">
        <f>C18+C22-C26</f>
        <v>306900</v>
      </c>
      <c r="D29" s="131">
        <f t="shared" si="1"/>
        <v>-0.0042180402336145</v>
      </c>
    </row>
    <row r="30" s="72" customFormat="1" ht="36" customHeight="1" spans="1:4">
      <c r="A30" s="133" t="s">
        <v>2320</v>
      </c>
      <c r="B30" s="134"/>
      <c r="C30" s="134"/>
      <c r="D30" s="135"/>
    </row>
    <row r="31" s="73" customFormat="1" ht="36" customHeight="1" spans="1:7">
      <c r="A31" s="125" t="s">
        <v>2321</v>
      </c>
      <c r="B31" s="140">
        <f t="shared" ref="B31:B35" si="2">B5+B18</f>
        <v>272192</v>
      </c>
      <c r="C31" s="140">
        <f t="shared" ref="C31:C42" si="3">C5+C18</f>
        <v>471752</v>
      </c>
      <c r="D31" s="131">
        <f t="shared" ref="D31:D42" si="4">IFERROR((C31/B31-1),"")</f>
        <v>0.733158946625911</v>
      </c>
      <c r="G31" s="141"/>
    </row>
    <row r="32" s="72" customFormat="1" ht="36" customHeight="1" spans="1:4">
      <c r="A32" s="128" t="s">
        <v>2322</v>
      </c>
      <c r="B32" s="142">
        <f t="shared" si="2"/>
        <v>272192</v>
      </c>
      <c r="C32" s="142">
        <f t="shared" si="3"/>
        <v>471752</v>
      </c>
      <c r="D32" s="113">
        <f t="shared" si="4"/>
        <v>0.733158946625911</v>
      </c>
    </row>
    <row r="33" s="72" customFormat="1" ht="36" customHeight="1" spans="1:4">
      <c r="A33" s="128" t="s">
        <v>2323</v>
      </c>
      <c r="B33" s="142">
        <f t="shared" si="2"/>
        <v>0</v>
      </c>
      <c r="C33" s="142">
        <f t="shared" si="3"/>
        <v>0</v>
      </c>
      <c r="D33" s="113" t="str">
        <f t="shared" si="4"/>
        <v/>
      </c>
    </row>
    <row r="34" s="73" customFormat="1" ht="36" customHeight="1" spans="1:4">
      <c r="A34" s="125" t="s">
        <v>2324</v>
      </c>
      <c r="B34" s="140">
        <f t="shared" si="2"/>
        <v>523046</v>
      </c>
      <c r="C34" s="140">
        <f t="shared" si="3"/>
        <v>523046</v>
      </c>
      <c r="D34" s="131">
        <f t="shared" si="4"/>
        <v>0</v>
      </c>
    </row>
    <row r="35" s="73" customFormat="1" ht="36" customHeight="1" spans="1:4">
      <c r="A35" s="125" t="s">
        <v>2325</v>
      </c>
      <c r="B35" s="140">
        <f t="shared" si="2"/>
        <v>220100</v>
      </c>
      <c r="C35" s="140">
        <f t="shared" si="3"/>
        <v>50200</v>
      </c>
      <c r="D35" s="131">
        <f t="shared" si="4"/>
        <v>-0.771921853702862</v>
      </c>
    </row>
    <row r="36" s="72" customFormat="1" ht="36" customHeight="1" spans="1:4">
      <c r="A36" s="128" t="s">
        <v>2326</v>
      </c>
      <c r="B36" s="142"/>
      <c r="C36" s="142">
        <f t="shared" si="3"/>
        <v>0</v>
      </c>
      <c r="D36" s="113" t="str">
        <f t="shared" si="4"/>
        <v/>
      </c>
    </row>
    <row r="37" s="72" customFormat="1" ht="36" customHeight="1" spans="1:4">
      <c r="A37" s="128" t="s">
        <v>2327</v>
      </c>
      <c r="B37" s="142">
        <f t="shared" ref="B37:B42" si="5">B11+B24</f>
        <v>18000</v>
      </c>
      <c r="C37" s="142">
        <f t="shared" si="3"/>
        <v>50200</v>
      </c>
      <c r="D37" s="113">
        <f t="shared" si="4"/>
        <v>1.78888888888889</v>
      </c>
    </row>
    <row r="38" s="72" customFormat="1" ht="36" customHeight="1" spans="1:4">
      <c r="A38" s="128" t="s">
        <v>2328</v>
      </c>
      <c r="B38" s="142">
        <f t="shared" si="5"/>
        <v>0</v>
      </c>
      <c r="C38" s="142">
        <f t="shared" si="3"/>
        <v>0</v>
      </c>
      <c r="D38" s="113" t="str">
        <f t="shared" si="4"/>
        <v/>
      </c>
    </row>
    <row r="39" s="73" customFormat="1" ht="36" customHeight="1" spans="1:4">
      <c r="A39" s="125" t="s">
        <v>2329</v>
      </c>
      <c r="B39" s="140">
        <f t="shared" si="5"/>
        <v>20540</v>
      </c>
      <c r="C39" s="140">
        <f t="shared" si="3"/>
        <v>57052</v>
      </c>
      <c r="D39" s="131">
        <f t="shared" si="4"/>
        <v>1.77760467380721</v>
      </c>
    </row>
    <row r="40" s="72" customFormat="1" ht="36" customHeight="1" spans="1:4">
      <c r="A40" s="128" t="s">
        <v>2330</v>
      </c>
      <c r="B40" s="142">
        <f t="shared" si="5"/>
        <v>18000</v>
      </c>
      <c r="C40" s="142">
        <f t="shared" si="3"/>
        <v>50200</v>
      </c>
      <c r="D40" s="113">
        <f t="shared" si="4"/>
        <v>1.78888888888889</v>
      </c>
    </row>
    <row r="41" s="72" customFormat="1" ht="36" customHeight="1" spans="1:4">
      <c r="A41" s="128" t="s">
        <v>2331</v>
      </c>
      <c r="B41" s="142">
        <f t="shared" si="5"/>
        <v>2540</v>
      </c>
      <c r="C41" s="142">
        <f t="shared" si="3"/>
        <v>6852</v>
      </c>
      <c r="D41" s="113">
        <f t="shared" si="4"/>
        <v>1.69763779527559</v>
      </c>
    </row>
    <row r="42" s="73" customFormat="1" ht="36" customHeight="1" spans="1:4">
      <c r="A42" s="125" t="s">
        <v>2332</v>
      </c>
      <c r="B42" s="140">
        <f t="shared" si="5"/>
        <v>471752</v>
      </c>
      <c r="C42" s="140">
        <f t="shared" si="3"/>
        <v>464900</v>
      </c>
      <c r="D42" s="131">
        <f t="shared" si="4"/>
        <v>-0.0145245807118994</v>
      </c>
    </row>
  </sheetData>
  <mergeCells count="4">
    <mergeCell ref="A1:D1"/>
    <mergeCell ref="A4:D4"/>
    <mergeCell ref="A17:D17"/>
    <mergeCell ref="A30:D30"/>
  </mergeCells>
  <printOptions horizontalCentered="1"/>
  <pageMargins left="0.786805555555556" right="0.786805555555556" top="0.786805555555556" bottom="0.786805555555556" header="0.511805555555556" footer="0.511805555555556"/>
  <pageSetup paperSize="9" scale="70" orientation="portrait" blackAndWhite="1" horizontalDpi="600"/>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tabColor theme="9" tint="0.4"/>
  </sheetPr>
  <dimension ref="A1:G31"/>
  <sheetViews>
    <sheetView showZeros="0" zoomScale="70" zoomScaleNormal="70" workbookViewId="0">
      <selection activeCell="D39" sqref="D39"/>
    </sheetView>
  </sheetViews>
  <sheetFormatPr defaultColWidth="10" defaultRowHeight="15.6" outlineLevelCol="6"/>
  <cols>
    <col min="1" max="1" width="47.1111111111111" style="90" customWidth="1"/>
    <col min="2" max="4" width="20.787037037037" style="90" customWidth="1"/>
    <col min="5" max="16384" width="10" style="90"/>
  </cols>
  <sheetData>
    <row r="1" s="90" customFormat="1" ht="44" customHeight="1" spans="1:7">
      <c r="A1" s="74" t="s">
        <v>2335</v>
      </c>
      <c r="B1" s="74"/>
      <c r="C1" s="74"/>
      <c r="D1" s="74"/>
      <c r="E1" s="92"/>
      <c r="F1" s="92"/>
      <c r="G1" s="92"/>
    </row>
    <row r="2" s="90" customFormat="1" ht="34" customHeight="1" spans="1:4">
      <c r="A2" s="106" t="s">
        <v>2336</v>
      </c>
      <c r="B2" s="107"/>
      <c r="C2" s="108"/>
      <c r="D2" s="109" t="s">
        <v>2</v>
      </c>
    </row>
    <row r="3" s="90" customFormat="1" ht="25" customHeight="1" spans="1:4">
      <c r="A3" s="110" t="s">
        <v>2337</v>
      </c>
      <c r="B3" s="110" t="s">
        <v>5</v>
      </c>
      <c r="C3" s="110" t="s">
        <v>1636</v>
      </c>
      <c r="D3" s="95" t="s">
        <v>2293</v>
      </c>
    </row>
    <row r="4" s="90" customFormat="1" ht="25" customHeight="1" spans="1:4">
      <c r="A4" s="111" t="s">
        <v>2338</v>
      </c>
      <c r="B4" s="112">
        <f>B5+B6+B7+B8</f>
        <v>116800</v>
      </c>
      <c r="C4" s="112">
        <f>C5+C6+C7+C8</f>
        <v>112200</v>
      </c>
      <c r="D4" s="113">
        <f t="shared" ref="D4:D23" si="0">IFERROR((C4/B4-1),"")</f>
        <v>-0.0393835616438356</v>
      </c>
    </row>
    <row r="5" s="90" customFormat="1" ht="25" customHeight="1" spans="1:4">
      <c r="A5" s="114" t="s">
        <v>2339</v>
      </c>
      <c r="B5" s="115"/>
      <c r="C5" s="115"/>
      <c r="D5" s="113" t="str">
        <f t="shared" si="0"/>
        <v/>
      </c>
    </row>
    <row r="6" s="90" customFormat="1" ht="25" customHeight="1" spans="1:4">
      <c r="A6" s="114" t="s">
        <v>2340</v>
      </c>
      <c r="B6" s="115">
        <f>3.85*10000</f>
        <v>38500</v>
      </c>
      <c r="C6" s="115">
        <v>38000</v>
      </c>
      <c r="D6" s="113">
        <f t="shared" si="0"/>
        <v>-0.012987012987013</v>
      </c>
    </row>
    <row r="7" s="90" customFormat="1" ht="25" customHeight="1" spans="1:4">
      <c r="A7" s="114" t="s">
        <v>2341</v>
      </c>
      <c r="B7" s="115"/>
      <c r="C7" s="115"/>
      <c r="D7" s="113" t="str">
        <f t="shared" si="0"/>
        <v/>
      </c>
    </row>
    <row r="8" s="90" customFormat="1" ht="25" customHeight="1" spans="1:4">
      <c r="A8" s="114" t="s">
        <v>2342</v>
      </c>
      <c r="B8" s="115">
        <f>B9+B10+B11</f>
        <v>78300</v>
      </c>
      <c r="C8" s="115">
        <f>C9+C10+C11</f>
        <v>74200</v>
      </c>
      <c r="D8" s="113">
        <f t="shared" si="0"/>
        <v>-0.0523627075351213</v>
      </c>
    </row>
    <row r="9" s="90" customFormat="1" ht="25" customHeight="1" spans="1:4">
      <c r="A9" s="114" t="s">
        <v>2343</v>
      </c>
      <c r="B9" s="115"/>
      <c r="C9" s="115"/>
      <c r="D9" s="113" t="str">
        <f t="shared" si="0"/>
        <v/>
      </c>
    </row>
    <row r="10" s="90" customFormat="1" ht="25" customHeight="1" spans="1:4">
      <c r="A10" s="114" t="s">
        <v>2344</v>
      </c>
      <c r="B10" s="115">
        <f>4.13*10000</f>
        <v>41300</v>
      </c>
      <c r="C10" s="115">
        <v>37200</v>
      </c>
      <c r="D10" s="113">
        <f t="shared" si="0"/>
        <v>-0.0992736077481841</v>
      </c>
    </row>
    <row r="11" s="90" customFormat="1" ht="25" customHeight="1" spans="1:4">
      <c r="A11" s="114" t="s">
        <v>2345</v>
      </c>
      <c r="B11" s="115">
        <f>3.7*10000</f>
        <v>37000</v>
      </c>
      <c r="C11" s="115">
        <v>37000</v>
      </c>
      <c r="D11" s="113">
        <f t="shared" si="0"/>
        <v>0</v>
      </c>
    </row>
    <row r="12" s="90" customFormat="1" ht="25" customHeight="1" spans="1:4">
      <c r="A12" s="111" t="s">
        <v>2346</v>
      </c>
      <c r="B12" s="112">
        <f>1*10000</f>
        <v>10000</v>
      </c>
      <c r="C12" s="112">
        <v>10000</v>
      </c>
      <c r="D12" s="113">
        <f t="shared" si="0"/>
        <v>0</v>
      </c>
    </row>
    <row r="13" s="90" customFormat="1" ht="25" customHeight="1" spans="1:4">
      <c r="A13" s="111" t="s">
        <v>2347</v>
      </c>
      <c r="B13" s="112">
        <f>B14+B15+B16</f>
        <v>35600</v>
      </c>
      <c r="C13" s="112">
        <f>C14+C15+C16</f>
        <v>35600</v>
      </c>
      <c r="D13" s="113">
        <f t="shared" si="0"/>
        <v>0</v>
      </c>
    </row>
    <row r="14" s="90" customFormat="1" ht="25" customHeight="1" spans="1:4">
      <c r="A14" s="114" t="s">
        <v>2348</v>
      </c>
      <c r="B14" s="115">
        <f>3.56*10000</f>
        <v>35600</v>
      </c>
      <c r="C14" s="115">
        <v>35600</v>
      </c>
      <c r="D14" s="113">
        <f t="shared" si="0"/>
        <v>0</v>
      </c>
    </row>
    <row r="15" s="90" customFormat="1" ht="25" customHeight="1" spans="1:4">
      <c r="A15" s="114" t="s">
        <v>2349</v>
      </c>
      <c r="B15" s="115"/>
      <c r="C15" s="115"/>
      <c r="D15" s="113" t="str">
        <f t="shared" si="0"/>
        <v/>
      </c>
    </row>
    <row r="16" s="90" customFormat="1" ht="25" customHeight="1" spans="1:4">
      <c r="A16" s="114" t="s">
        <v>2350</v>
      </c>
      <c r="B16" s="115"/>
      <c r="C16" s="115"/>
      <c r="D16" s="113" t="str">
        <f t="shared" si="0"/>
        <v/>
      </c>
    </row>
    <row r="17" s="90" customFormat="1" ht="25" customHeight="1" spans="1:4">
      <c r="A17" s="111" t="s">
        <v>2351</v>
      </c>
      <c r="B17" s="112">
        <f>0.3*10000</f>
        <v>3000</v>
      </c>
      <c r="C17" s="112">
        <v>3000</v>
      </c>
      <c r="D17" s="113">
        <f t="shared" si="0"/>
        <v>0</v>
      </c>
    </row>
    <row r="18" s="90" customFormat="1" ht="25" customHeight="1" spans="1:4">
      <c r="A18" s="111" t="s">
        <v>2352</v>
      </c>
      <c r="B18" s="112">
        <f>4.52*10000</f>
        <v>45200</v>
      </c>
      <c r="C18" s="112">
        <v>45000</v>
      </c>
      <c r="D18" s="113">
        <f t="shared" si="0"/>
        <v>-0.00442477876106173</v>
      </c>
    </row>
    <row r="19" s="90" customFormat="1" ht="25" customHeight="1" spans="1:4">
      <c r="A19" s="111" t="s">
        <v>2353</v>
      </c>
      <c r="B19" s="112">
        <f>2.71*10000</f>
        <v>27100</v>
      </c>
      <c r="C19" s="112">
        <f>2.71*10000</f>
        <v>27100</v>
      </c>
      <c r="D19" s="113">
        <f t="shared" si="0"/>
        <v>0</v>
      </c>
    </row>
    <row r="20" s="90" customFormat="1" ht="25" customHeight="1" spans="1:4">
      <c r="A20" s="114" t="s">
        <v>2354</v>
      </c>
      <c r="B20" s="115">
        <f>1.15*10000</f>
        <v>11500</v>
      </c>
      <c r="C20" s="115">
        <v>11500</v>
      </c>
      <c r="D20" s="113">
        <f t="shared" si="0"/>
        <v>0</v>
      </c>
    </row>
    <row r="21" s="90" customFormat="1" ht="25" customHeight="1" spans="1:4">
      <c r="A21" s="114" t="s">
        <v>2355</v>
      </c>
      <c r="B21" s="115">
        <f>1.56*10000</f>
        <v>15600</v>
      </c>
      <c r="C21" s="115">
        <v>15600</v>
      </c>
      <c r="D21" s="113">
        <f t="shared" si="0"/>
        <v>0</v>
      </c>
    </row>
    <row r="22" s="90" customFormat="1" ht="25" customHeight="1" spans="1:4">
      <c r="A22" s="111" t="s">
        <v>2356</v>
      </c>
      <c r="B22" s="116">
        <f>23.4052*10000</f>
        <v>234052</v>
      </c>
      <c r="C22" s="116">
        <v>232000</v>
      </c>
      <c r="D22" s="113">
        <f t="shared" si="0"/>
        <v>-0.00876728248423431</v>
      </c>
    </row>
    <row r="23" s="90" customFormat="1" ht="25" customHeight="1" spans="1:4">
      <c r="A23" s="110" t="s">
        <v>1652</v>
      </c>
      <c r="B23" s="112">
        <f>SUM(B4,B12,B13,B17,B18,B19,B22)</f>
        <v>471752</v>
      </c>
      <c r="C23" s="112">
        <f>SUM(C4,C12,C13,C17,C18,C19,C22)</f>
        <v>464900</v>
      </c>
      <c r="D23" s="113">
        <f t="shared" si="0"/>
        <v>-0.0145245807118994</v>
      </c>
    </row>
    <row r="31" spans="7:7">
      <c r="G31" s="105"/>
    </row>
  </sheetData>
  <mergeCells count="1">
    <mergeCell ref="A1:D1"/>
  </mergeCells>
  <printOptions horizontalCentered="1"/>
  <pageMargins left="0.751388888888889" right="0.751388888888889" top="1" bottom="1" header="0.5" footer="0.5"/>
  <pageSetup paperSize="9" scale="80" orientation="portrait" blackAndWhite="1" horizontalDpi="600"/>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theme="9" tint="0.4"/>
  </sheetPr>
  <dimension ref="A1:G31"/>
  <sheetViews>
    <sheetView showZeros="0" zoomScale="70" zoomScaleNormal="70" workbookViewId="0">
      <selection activeCell="D39" sqref="D39"/>
    </sheetView>
  </sheetViews>
  <sheetFormatPr defaultColWidth="10" defaultRowHeight="15.6" outlineLevelCol="6"/>
  <cols>
    <col min="1" max="1" width="47.1111111111111" style="90" customWidth="1"/>
    <col min="2" max="4" width="20.787037037037" style="90" customWidth="1"/>
    <col min="5" max="16384" width="10" style="90"/>
  </cols>
  <sheetData>
    <row r="1" s="90" customFormat="1" ht="44" customHeight="1" spans="1:7">
      <c r="A1" s="74" t="s">
        <v>2357</v>
      </c>
      <c r="B1" s="74"/>
      <c r="C1" s="74"/>
      <c r="D1" s="74"/>
      <c r="E1" s="92"/>
      <c r="F1" s="92"/>
      <c r="G1" s="92"/>
    </row>
    <row r="2" s="90" customFormat="1" ht="34" customHeight="1" spans="1:4">
      <c r="A2" s="106" t="s">
        <v>2358</v>
      </c>
      <c r="B2" s="107"/>
      <c r="C2" s="108"/>
      <c r="D2" s="109" t="s">
        <v>2</v>
      </c>
    </row>
    <row r="3" s="90" customFormat="1" ht="25" customHeight="1" spans="1:4">
      <c r="A3" s="110" t="s">
        <v>2337</v>
      </c>
      <c r="B3" s="110" t="s">
        <v>5</v>
      </c>
      <c r="C3" s="110" t="s">
        <v>1636</v>
      </c>
      <c r="D3" s="95" t="s">
        <v>2293</v>
      </c>
    </row>
    <row r="4" s="90" customFormat="1" ht="25" customHeight="1" spans="1:4">
      <c r="A4" s="111" t="s">
        <v>2338</v>
      </c>
      <c r="B4" s="112">
        <f>B5+B6+B7+B8</f>
        <v>116800</v>
      </c>
      <c r="C4" s="112">
        <f>C5+C6+C7+C8</f>
        <v>112200</v>
      </c>
      <c r="D4" s="113">
        <f t="shared" ref="D4:D23" si="0">IFERROR((C4/B4-1),"")</f>
        <v>-0.0393835616438356</v>
      </c>
    </row>
    <row r="5" s="90" customFormat="1" ht="25" customHeight="1" spans="1:4">
      <c r="A5" s="114" t="s">
        <v>2339</v>
      </c>
      <c r="B5" s="115"/>
      <c r="C5" s="115"/>
      <c r="D5" s="113" t="str">
        <f t="shared" si="0"/>
        <v/>
      </c>
    </row>
    <row r="6" s="90" customFormat="1" ht="25" customHeight="1" spans="1:4">
      <c r="A6" s="114" t="s">
        <v>2340</v>
      </c>
      <c r="B6" s="115">
        <f>3.85*10000</f>
        <v>38500</v>
      </c>
      <c r="C6" s="115">
        <v>38000</v>
      </c>
      <c r="D6" s="113">
        <f t="shared" si="0"/>
        <v>-0.012987012987013</v>
      </c>
    </row>
    <row r="7" s="90" customFormat="1" ht="25" customHeight="1" spans="1:4">
      <c r="A7" s="114" t="s">
        <v>2341</v>
      </c>
      <c r="B7" s="115"/>
      <c r="C7" s="115"/>
      <c r="D7" s="113" t="str">
        <f t="shared" si="0"/>
        <v/>
      </c>
    </row>
    <row r="8" s="90" customFormat="1" ht="25" customHeight="1" spans="1:4">
      <c r="A8" s="114" t="s">
        <v>2342</v>
      </c>
      <c r="B8" s="115">
        <f>B9+B10+B11</f>
        <v>78300</v>
      </c>
      <c r="C8" s="115">
        <f>C9+C10+C11</f>
        <v>74200</v>
      </c>
      <c r="D8" s="113">
        <f t="shared" si="0"/>
        <v>-0.0523627075351213</v>
      </c>
    </row>
    <row r="9" s="90" customFormat="1" ht="25" customHeight="1" spans="1:4">
      <c r="A9" s="114" t="s">
        <v>2343</v>
      </c>
      <c r="B9" s="115"/>
      <c r="C9" s="115"/>
      <c r="D9" s="113" t="str">
        <f t="shared" si="0"/>
        <v/>
      </c>
    </row>
    <row r="10" s="90" customFormat="1" ht="25" customHeight="1" spans="1:4">
      <c r="A10" s="114" t="s">
        <v>2344</v>
      </c>
      <c r="B10" s="115">
        <f>4.13*10000</f>
        <v>41300</v>
      </c>
      <c r="C10" s="115">
        <v>37200</v>
      </c>
      <c r="D10" s="113">
        <f t="shared" si="0"/>
        <v>-0.0992736077481841</v>
      </c>
    </row>
    <row r="11" s="90" customFormat="1" ht="25" customHeight="1" spans="1:4">
      <c r="A11" s="114" t="s">
        <v>2345</v>
      </c>
      <c r="B11" s="115">
        <f>3.7*10000</f>
        <v>37000</v>
      </c>
      <c r="C11" s="115">
        <v>37000</v>
      </c>
      <c r="D11" s="113">
        <f t="shared" si="0"/>
        <v>0</v>
      </c>
    </row>
    <row r="12" s="90" customFormat="1" ht="25" customHeight="1" spans="1:4">
      <c r="A12" s="111" t="s">
        <v>2346</v>
      </c>
      <c r="B12" s="112">
        <f>1*10000</f>
        <v>10000</v>
      </c>
      <c r="C12" s="112">
        <v>10000</v>
      </c>
      <c r="D12" s="113">
        <f t="shared" si="0"/>
        <v>0</v>
      </c>
    </row>
    <row r="13" s="90" customFormat="1" ht="25" customHeight="1" spans="1:4">
      <c r="A13" s="111" t="s">
        <v>2347</v>
      </c>
      <c r="B13" s="112">
        <f>B14+B15+B16</f>
        <v>35600</v>
      </c>
      <c r="C13" s="112">
        <f>C14+C15+C16</f>
        <v>35600</v>
      </c>
      <c r="D13" s="113">
        <f t="shared" si="0"/>
        <v>0</v>
      </c>
    </row>
    <row r="14" s="90" customFormat="1" ht="25" customHeight="1" spans="1:4">
      <c r="A14" s="114" t="s">
        <v>2348</v>
      </c>
      <c r="B14" s="115">
        <f>3.56*10000</f>
        <v>35600</v>
      </c>
      <c r="C14" s="115">
        <v>35600</v>
      </c>
      <c r="D14" s="113">
        <f t="shared" si="0"/>
        <v>0</v>
      </c>
    </row>
    <row r="15" s="90" customFormat="1" ht="25" customHeight="1" spans="1:4">
      <c r="A15" s="114" t="s">
        <v>2349</v>
      </c>
      <c r="B15" s="115"/>
      <c r="C15" s="115"/>
      <c r="D15" s="113" t="str">
        <f t="shared" si="0"/>
        <v/>
      </c>
    </row>
    <row r="16" s="90" customFormat="1" ht="25" customHeight="1" spans="1:4">
      <c r="A16" s="114" t="s">
        <v>2350</v>
      </c>
      <c r="B16" s="115"/>
      <c r="C16" s="115"/>
      <c r="D16" s="113" t="str">
        <f t="shared" si="0"/>
        <v/>
      </c>
    </row>
    <row r="17" s="90" customFormat="1" ht="25" customHeight="1" spans="1:4">
      <c r="A17" s="111" t="s">
        <v>2351</v>
      </c>
      <c r="B17" s="112">
        <f>0.3*10000</f>
        <v>3000</v>
      </c>
      <c r="C17" s="112">
        <v>3000</v>
      </c>
      <c r="D17" s="113">
        <f t="shared" si="0"/>
        <v>0</v>
      </c>
    </row>
    <row r="18" s="90" customFormat="1" ht="25" customHeight="1" spans="1:4">
      <c r="A18" s="111" t="s">
        <v>2352</v>
      </c>
      <c r="B18" s="112">
        <f>4.52*10000</f>
        <v>45200</v>
      </c>
      <c r="C18" s="112">
        <v>45000</v>
      </c>
      <c r="D18" s="113">
        <f t="shared" si="0"/>
        <v>-0.00442477876106173</v>
      </c>
    </row>
    <row r="19" s="90" customFormat="1" ht="25" customHeight="1" spans="1:4">
      <c r="A19" s="111" t="s">
        <v>2353</v>
      </c>
      <c r="B19" s="112">
        <f>2.71*10000</f>
        <v>27100</v>
      </c>
      <c r="C19" s="112">
        <f>2.71*10000</f>
        <v>27100</v>
      </c>
      <c r="D19" s="113">
        <f t="shared" si="0"/>
        <v>0</v>
      </c>
    </row>
    <row r="20" s="90" customFormat="1" ht="25" customHeight="1" spans="1:4">
      <c r="A20" s="114" t="s">
        <v>2354</v>
      </c>
      <c r="B20" s="115">
        <f>1.15*10000</f>
        <v>11500</v>
      </c>
      <c r="C20" s="115">
        <v>11500</v>
      </c>
      <c r="D20" s="113">
        <f t="shared" si="0"/>
        <v>0</v>
      </c>
    </row>
    <row r="21" s="90" customFormat="1" ht="25" customHeight="1" spans="1:4">
      <c r="A21" s="114" t="s">
        <v>2355</v>
      </c>
      <c r="B21" s="115">
        <f>1.56*10000</f>
        <v>15600</v>
      </c>
      <c r="C21" s="115">
        <v>15600</v>
      </c>
      <c r="D21" s="113">
        <f t="shared" si="0"/>
        <v>0</v>
      </c>
    </row>
    <row r="22" s="90" customFormat="1" ht="25" customHeight="1" spans="1:4">
      <c r="A22" s="111" t="s">
        <v>2356</v>
      </c>
      <c r="B22" s="116">
        <f>23.4052*10000</f>
        <v>234052</v>
      </c>
      <c r="C22" s="116">
        <v>232000</v>
      </c>
      <c r="D22" s="113">
        <f t="shared" si="0"/>
        <v>-0.00876728248423431</v>
      </c>
    </row>
    <row r="23" s="90" customFormat="1" ht="25" customHeight="1" spans="1:4">
      <c r="A23" s="110" t="s">
        <v>1652</v>
      </c>
      <c r="B23" s="112">
        <f>SUM(B4,B12,B13,B17,B18,B19,B22)</f>
        <v>471752</v>
      </c>
      <c r="C23" s="112">
        <f>SUM(C4,C12,C13,C17,C18,C19,C22)</f>
        <v>464900</v>
      </c>
      <c r="D23" s="113">
        <f t="shared" si="0"/>
        <v>-0.0145245807118994</v>
      </c>
    </row>
    <row r="31" spans="7:7">
      <c r="G31" s="105"/>
    </row>
  </sheetData>
  <mergeCells count="1">
    <mergeCell ref="A1:D1"/>
  </mergeCells>
  <printOptions horizontalCentered="1"/>
  <pageMargins left="0.751388888888889" right="0.751388888888889" top="1" bottom="1" header="0.5" footer="0.5"/>
  <pageSetup paperSize="9" scale="80" orientation="portrait" blackAndWhite="1" horizontalDpi="600"/>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tabColor theme="9" tint="0.4"/>
  </sheetPr>
  <dimension ref="A1:G31"/>
  <sheetViews>
    <sheetView showZeros="0" zoomScale="70" zoomScaleNormal="70" workbookViewId="0">
      <selection activeCell="D39" sqref="D39"/>
    </sheetView>
  </sheetViews>
  <sheetFormatPr defaultColWidth="10" defaultRowHeight="15.6" outlineLevelCol="6"/>
  <cols>
    <col min="1" max="1" width="53.0092592592593" style="90" customWidth="1"/>
    <col min="2" max="4" width="23.8055555555556" style="90" customWidth="1"/>
    <col min="5" max="16384" width="10" style="90"/>
  </cols>
  <sheetData>
    <row r="1" s="90" customFormat="1" ht="36" customHeight="1" spans="1:7">
      <c r="A1" s="74" t="s">
        <v>2359</v>
      </c>
      <c r="B1" s="74"/>
      <c r="C1" s="74"/>
      <c r="D1" s="74"/>
      <c r="E1" s="92"/>
      <c r="F1" s="92"/>
      <c r="G1" s="92"/>
    </row>
    <row r="2" s="90" customFormat="1" ht="18.75" customHeight="1" spans="1:4">
      <c r="A2" s="106" t="s">
        <v>2360</v>
      </c>
      <c r="B2" s="107"/>
      <c r="C2" s="108"/>
      <c r="D2" s="109" t="s">
        <v>2</v>
      </c>
    </row>
    <row r="3" s="90" customFormat="1" ht="25" customHeight="1" spans="1:4">
      <c r="A3" s="110" t="s">
        <v>2337</v>
      </c>
      <c r="B3" s="110" t="s">
        <v>5</v>
      </c>
      <c r="C3" s="110" t="s">
        <v>1636</v>
      </c>
      <c r="D3" s="95" t="s">
        <v>2293</v>
      </c>
    </row>
    <row r="4" s="90" customFormat="1" ht="25" customHeight="1" spans="1:4">
      <c r="A4" s="111" t="s">
        <v>2338</v>
      </c>
      <c r="B4" s="112">
        <f>B5+B6+B7+B8</f>
        <v>79800</v>
      </c>
      <c r="C4" s="112">
        <f>C5+C6+C7+C8</f>
        <v>75200</v>
      </c>
      <c r="D4" s="113">
        <f t="shared" ref="D4:D23" si="0">IFERROR((C4/B4-1),"")</f>
        <v>-0.0576441102756893</v>
      </c>
    </row>
    <row r="5" s="90" customFormat="1" ht="25" customHeight="1" spans="1:4">
      <c r="A5" s="114" t="s">
        <v>2339</v>
      </c>
      <c r="B5" s="115"/>
      <c r="C5" s="115"/>
      <c r="D5" s="113" t="str">
        <f t="shared" si="0"/>
        <v/>
      </c>
    </row>
    <row r="6" s="90" customFormat="1" ht="25" customHeight="1" spans="1:4">
      <c r="A6" s="114" t="s">
        <v>2340</v>
      </c>
      <c r="B6" s="115">
        <f>3.85*10000</f>
        <v>38500</v>
      </c>
      <c r="C6" s="115">
        <v>38000</v>
      </c>
      <c r="D6" s="113">
        <f t="shared" si="0"/>
        <v>-0.012987012987013</v>
      </c>
    </row>
    <row r="7" s="90" customFormat="1" ht="25" customHeight="1" spans="1:4">
      <c r="A7" s="114" t="s">
        <v>2341</v>
      </c>
      <c r="B7" s="115"/>
      <c r="C7" s="115"/>
      <c r="D7" s="113" t="str">
        <f t="shared" si="0"/>
        <v/>
      </c>
    </row>
    <row r="8" s="90" customFormat="1" ht="25" customHeight="1" spans="1:4">
      <c r="A8" s="114" t="s">
        <v>2342</v>
      </c>
      <c r="B8" s="115">
        <f>4.13*10000</f>
        <v>41300</v>
      </c>
      <c r="C8" s="115">
        <v>37200</v>
      </c>
      <c r="D8" s="113">
        <f t="shared" si="0"/>
        <v>-0.0992736077481841</v>
      </c>
    </row>
    <row r="9" s="90" customFormat="1" ht="25" customHeight="1" spans="1:4">
      <c r="A9" s="114" t="s">
        <v>2343</v>
      </c>
      <c r="B9" s="115"/>
      <c r="C9" s="115"/>
      <c r="D9" s="113" t="str">
        <f t="shared" si="0"/>
        <v/>
      </c>
    </row>
    <row r="10" s="90" customFormat="1" ht="25" customHeight="1" spans="1:4">
      <c r="A10" s="114" t="s">
        <v>2344</v>
      </c>
      <c r="B10" s="115">
        <f>4.13*10000</f>
        <v>41300</v>
      </c>
      <c r="C10" s="115">
        <v>37200</v>
      </c>
      <c r="D10" s="113">
        <f t="shared" si="0"/>
        <v>-0.0992736077481841</v>
      </c>
    </row>
    <row r="11" s="90" customFormat="1" ht="25" customHeight="1" spans="1:4">
      <c r="A11" s="114" t="s">
        <v>2345</v>
      </c>
      <c r="B11" s="115"/>
      <c r="C11" s="115"/>
      <c r="D11" s="113" t="str">
        <f t="shared" si="0"/>
        <v/>
      </c>
    </row>
    <row r="12" s="90" customFormat="1" ht="25" customHeight="1" spans="1:4">
      <c r="A12" s="111" t="s">
        <v>2346</v>
      </c>
      <c r="B12" s="112"/>
      <c r="C12" s="112"/>
      <c r="D12" s="113" t="str">
        <f t="shared" si="0"/>
        <v/>
      </c>
    </row>
    <row r="13" s="90" customFormat="1" ht="25" customHeight="1" spans="1:4">
      <c r="A13" s="111" t="s">
        <v>2347</v>
      </c>
      <c r="B13" s="112">
        <f>B14+B15+B16</f>
        <v>22600</v>
      </c>
      <c r="C13" s="112">
        <f>C14+C15+C16</f>
        <v>22600</v>
      </c>
      <c r="D13" s="113">
        <f t="shared" si="0"/>
        <v>0</v>
      </c>
    </row>
    <row r="14" s="90" customFormat="1" ht="25" customHeight="1" spans="1:4">
      <c r="A14" s="114" t="s">
        <v>2348</v>
      </c>
      <c r="B14" s="115">
        <f>2.26*10000</f>
        <v>22600</v>
      </c>
      <c r="C14" s="115">
        <v>22600</v>
      </c>
      <c r="D14" s="113">
        <f t="shared" si="0"/>
        <v>0</v>
      </c>
    </row>
    <row r="15" s="90" customFormat="1" ht="25" customHeight="1" spans="1:4">
      <c r="A15" s="114" t="s">
        <v>2349</v>
      </c>
      <c r="B15" s="115"/>
      <c r="C15" s="115"/>
      <c r="D15" s="113" t="str">
        <f t="shared" si="0"/>
        <v/>
      </c>
    </row>
    <row r="16" s="90" customFormat="1" ht="25" customHeight="1" spans="1:4">
      <c r="A16" s="114" t="s">
        <v>2350</v>
      </c>
      <c r="B16" s="115"/>
      <c r="C16" s="115"/>
      <c r="D16" s="113" t="str">
        <f t="shared" si="0"/>
        <v/>
      </c>
    </row>
    <row r="17" s="90" customFormat="1" ht="25" customHeight="1" spans="1:4">
      <c r="A17" s="111" t="s">
        <v>2351</v>
      </c>
      <c r="B17" s="112">
        <f>0.3*10000</f>
        <v>3000</v>
      </c>
      <c r="C17" s="112">
        <v>3000</v>
      </c>
      <c r="D17" s="113">
        <f t="shared" si="0"/>
        <v>0</v>
      </c>
    </row>
    <row r="18" s="90" customFormat="1" ht="25" customHeight="1" spans="1:4">
      <c r="A18" s="111" t="s">
        <v>2352</v>
      </c>
      <c r="B18" s="112">
        <f>1.67*10000</f>
        <v>16700</v>
      </c>
      <c r="C18" s="112">
        <v>16500</v>
      </c>
      <c r="D18" s="113">
        <f t="shared" si="0"/>
        <v>-0.0119760479041916</v>
      </c>
    </row>
    <row r="19" s="90" customFormat="1" ht="25" customHeight="1" spans="1:4">
      <c r="A19" s="111" t="s">
        <v>2353</v>
      </c>
      <c r="B19" s="112">
        <f>B20+B21</f>
        <v>11600</v>
      </c>
      <c r="C19" s="112">
        <f>C20+C21</f>
        <v>11600</v>
      </c>
      <c r="D19" s="113">
        <f t="shared" si="0"/>
        <v>0</v>
      </c>
    </row>
    <row r="20" s="90" customFormat="1" ht="25" customHeight="1" spans="1:4">
      <c r="A20" s="114" t="s">
        <v>2354</v>
      </c>
      <c r="B20" s="115">
        <f>0.35*10000</f>
        <v>3500</v>
      </c>
      <c r="C20" s="115">
        <f>0.35*10000</f>
        <v>3500</v>
      </c>
      <c r="D20" s="113">
        <f t="shared" si="0"/>
        <v>0</v>
      </c>
    </row>
    <row r="21" s="90" customFormat="1" ht="25" customHeight="1" spans="1:4">
      <c r="A21" s="114" t="s">
        <v>2355</v>
      </c>
      <c r="B21" s="115">
        <f>0.81*10000</f>
        <v>8100</v>
      </c>
      <c r="C21" s="115">
        <f>0.81*10000</f>
        <v>8100</v>
      </c>
      <c r="D21" s="113">
        <f t="shared" si="0"/>
        <v>0</v>
      </c>
    </row>
    <row r="22" s="90" customFormat="1" ht="25" customHeight="1" spans="1:4">
      <c r="A22" s="111" t="s">
        <v>2356</v>
      </c>
      <c r="B22" s="112">
        <f>2.9852*10000</f>
        <v>29852</v>
      </c>
      <c r="C22" s="112">
        <v>29100</v>
      </c>
      <c r="D22" s="113">
        <f t="shared" si="0"/>
        <v>-0.0251909419804368</v>
      </c>
    </row>
    <row r="23" s="90" customFormat="1" ht="25" customHeight="1" spans="1:4">
      <c r="A23" s="110" t="s">
        <v>1652</v>
      </c>
      <c r="B23" s="112">
        <f>SUM(B4,B12,B13,B17,B18,B19,B22)</f>
        <v>163552</v>
      </c>
      <c r="C23" s="112">
        <f>SUM(C4,C12,C13,C17,C18,C19,C22)</f>
        <v>158000</v>
      </c>
      <c r="D23" s="113">
        <f t="shared" si="0"/>
        <v>-0.0339463901389161</v>
      </c>
    </row>
    <row r="24" s="90" customFormat="1" ht="25" customHeight="1"/>
    <row r="31" spans="7:7">
      <c r="G31" s="105"/>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tabColor theme="9" tint="0.4"/>
  </sheetPr>
  <dimension ref="A1:G31"/>
  <sheetViews>
    <sheetView showZeros="0" zoomScale="70" zoomScaleNormal="70" workbookViewId="0">
      <selection activeCell="D39" sqref="D39"/>
    </sheetView>
  </sheetViews>
  <sheetFormatPr defaultColWidth="10" defaultRowHeight="15.6" outlineLevelCol="6"/>
  <cols>
    <col min="1" max="1" width="53.0092592592593" style="90" customWidth="1"/>
    <col min="2" max="4" width="23.8055555555556" style="90" customWidth="1"/>
    <col min="5" max="16384" width="10" style="90"/>
  </cols>
  <sheetData>
    <row r="1" s="90" customFormat="1" ht="36" customHeight="1" spans="1:7">
      <c r="A1" s="74" t="s">
        <v>2361</v>
      </c>
      <c r="B1" s="74"/>
      <c r="C1" s="74"/>
      <c r="D1" s="74"/>
      <c r="E1" s="92"/>
      <c r="F1" s="92"/>
      <c r="G1" s="92"/>
    </row>
    <row r="2" s="90" customFormat="1" ht="18.75" customHeight="1" spans="1:4">
      <c r="A2" s="106" t="s">
        <v>2362</v>
      </c>
      <c r="B2" s="107"/>
      <c r="C2" s="108"/>
      <c r="D2" s="109" t="s">
        <v>2</v>
      </c>
    </row>
    <row r="3" s="90" customFormat="1" ht="25" customHeight="1" spans="1:4">
      <c r="A3" s="110" t="s">
        <v>2337</v>
      </c>
      <c r="B3" s="110" t="s">
        <v>5</v>
      </c>
      <c r="C3" s="110" t="s">
        <v>1636</v>
      </c>
      <c r="D3" s="95" t="s">
        <v>2293</v>
      </c>
    </row>
    <row r="4" s="90" customFormat="1" ht="25" customHeight="1" spans="1:4">
      <c r="A4" s="111" t="s">
        <v>2338</v>
      </c>
      <c r="B4" s="112">
        <f>B5+B6+B7+B8</f>
        <v>79800</v>
      </c>
      <c r="C4" s="112">
        <f>C5+C6+C7+C8</f>
        <v>75200</v>
      </c>
      <c r="D4" s="113">
        <f t="shared" ref="D4:D23" si="0">IFERROR((C4/B4-1),"")</f>
        <v>-0.0576441102756893</v>
      </c>
    </row>
    <row r="5" s="90" customFormat="1" ht="25" customHeight="1" spans="1:4">
      <c r="A5" s="114" t="s">
        <v>2339</v>
      </c>
      <c r="B5" s="115"/>
      <c r="C5" s="115"/>
      <c r="D5" s="113" t="str">
        <f t="shared" si="0"/>
        <v/>
      </c>
    </row>
    <row r="6" s="90" customFormat="1" ht="25" customHeight="1" spans="1:4">
      <c r="A6" s="114" t="s">
        <v>2340</v>
      </c>
      <c r="B6" s="115">
        <f>3.85*10000</f>
        <v>38500</v>
      </c>
      <c r="C6" s="115">
        <v>38000</v>
      </c>
      <c r="D6" s="113">
        <f t="shared" si="0"/>
        <v>-0.012987012987013</v>
      </c>
    </row>
    <row r="7" s="90" customFormat="1" ht="25" customHeight="1" spans="1:4">
      <c r="A7" s="114" t="s">
        <v>2341</v>
      </c>
      <c r="B7" s="115"/>
      <c r="C7" s="115"/>
      <c r="D7" s="113" t="str">
        <f t="shared" si="0"/>
        <v/>
      </c>
    </row>
    <row r="8" s="90" customFormat="1" ht="25" customHeight="1" spans="1:4">
      <c r="A8" s="114" t="s">
        <v>2342</v>
      </c>
      <c r="B8" s="115">
        <f>4.13*10000</f>
        <v>41300</v>
      </c>
      <c r="C8" s="115">
        <v>37200</v>
      </c>
      <c r="D8" s="113">
        <f t="shared" si="0"/>
        <v>-0.0992736077481841</v>
      </c>
    </row>
    <row r="9" s="90" customFormat="1" ht="25" customHeight="1" spans="1:4">
      <c r="A9" s="114" t="s">
        <v>2343</v>
      </c>
      <c r="B9" s="115"/>
      <c r="C9" s="115"/>
      <c r="D9" s="113" t="str">
        <f t="shared" si="0"/>
        <v/>
      </c>
    </row>
    <row r="10" s="90" customFormat="1" ht="25" customHeight="1" spans="1:4">
      <c r="A10" s="114" t="s">
        <v>2344</v>
      </c>
      <c r="B10" s="115">
        <f>4.13*10000</f>
        <v>41300</v>
      </c>
      <c r="C10" s="115">
        <v>37200</v>
      </c>
      <c r="D10" s="113">
        <f t="shared" si="0"/>
        <v>-0.0992736077481841</v>
      </c>
    </row>
    <row r="11" s="90" customFormat="1" ht="25" customHeight="1" spans="1:4">
      <c r="A11" s="114" t="s">
        <v>2345</v>
      </c>
      <c r="B11" s="115"/>
      <c r="C11" s="115"/>
      <c r="D11" s="113" t="str">
        <f t="shared" si="0"/>
        <v/>
      </c>
    </row>
    <row r="12" s="90" customFormat="1" ht="25" customHeight="1" spans="1:4">
      <c r="A12" s="111" t="s">
        <v>2346</v>
      </c>
      <c r="B12" s="112"/>
      <c r="C12" s="112"/>
      <c r="D12" s="113" t="str">
        <f t="shared" si="0"/>
        <v/>
      </c>
    </row>
    <row r="13" s="90" customFormat="1" ht="25" customHeight="1" spans="1:4">
      <c r="A13" s="111" t="s">
        <v>2347</v>
      </c>
      <c r="B13" s="112">
        <f>B14+B15+B16</f>
        <v>22600</v>
      </c>
      <c r="C13" s="112">
        <f>C14+C15+C16</f>
        <v>22600</v>
      </c>
      <c r="D13" s="113">
        <f t="shared" si="0"/>
        <v>0</v>
      </c>
    </row>
    <row r="14" s="90" customFormat="1" ht="25" customHeight="1" spans="1:4">
      <c r="A14" s="114" t="s">
        <v>2348</v>
      </c>
      <c r="B14" s="115">
        <f>2.26*10000</f>
        <v>22600</v>
      </c>
      <c r="C14" s="115">
        <v>22600</v>
      </c>
      <c r="D14" s="113">
        <f t="shared" si="0"/>
        <v>0</v>
      </c>
    </row>
    <row r="15" s="90" customFormat="1" ht="25" customHeight="1" spans="1:4">
      <c r="A15" s="114" t="s">
        <v>2349</v>
      </c>
      <c r="B15" s="115"/>
      <c r="C15" s="115"/>
      <c r="D15" s="113" t="str">
        <f t="shared" si="0"/>
        <v/>
      </c>
    </row>
    <row r="16" s="90" customFormat="1" ht="25" customHeight="1" spans="1:4">
      <c r="A16" s="114" t="s">
        <v>2350</v>
      </c>
      <c r="B16" s="115"/>
      <c r="C16" s="115"/>
      <c r="D16" s="113" t="str">
        <f t="shared" si="0"/>
        <v/>
      </c>
    </row>
    <row r="17" s="90" customFormat="1" ht="25" customHeight="1" spans="1:4">
      <c r="A17" s="111" t="s">
        <v>2351</v>
      </c>
      <c r="B17" s="112">
        <f>0.3*10000</f>
        <v>3000</v>
      </c>
      <c r="C17" s="112">
        <v>3000</v>
      </c>
      <c r="D17" s="113">
        <f t="shared" si="0"/>
        <v>0</v>
      </c>
    </row>
    <row r="18" s="90" customFormat="1" ht="25" customHeight="1" spans="1:4">
      <c r="A18" s="111" t="s">
        <v>2352</v>
      </c>
      <c r="B18" s="112">
        <f>1.67*10000</f>
        <v>16700</v>
      </c>
      <c r="C18" s="112">
        <v>16500</v>
      </c>
      <c r="D18" s="113">
        <f t="shared" si="0"/>
        <v>-0.0119760479041916</v>
      </c>
    </row>
    <row r="19" s="90" customFormat="1" ht="25" customHeight="1" spans="1:4">
      <c r="A19" s="111" t="s">
        <v>2353</v>
      </c>
      <c r="B19" s="112">
        <f>B20+B21</f>
        <v>11600</v>
      </c>
      <c r="C19" s="112">
        <f>C20+C21</f>
        <v>11600</v>
      </c>
      <c r="D19" s="113">
        <f t="shared" si="0"/>
        <v>0</v>
      </c>
    </row>
    <row r="20" s="90" customFormat="1" ht="25" customHeight="1" spans="1:4">
      <c r="A20" s="114" t="s">
        <v>2354</v>
      </c>
      <c r="B20" s="115">
        <f>0.35*10000</f>
        <v>3500</v>
      </c>
      <c r="C20" s="115">
        <f>0.35*10000</f>
        <v>3500</v>
      </c>
      <c r="D20" s="113">
        <f t="shared" si="0"/>
        <v>0</v>
      </c>
    </row>
    <row r="21" s="90" customFormat="1" ht="25" customHeight="1" spans="1:4">
      <c r="A21" s="114" t="s">
        <v>2355</v>
      </c>
      <c r="B21" s="115">
        <f>0.81*10000</f>
        <v>8100</v>
      </c>
      <c r="C21" s="115">
        <f>0.81*10000</f>
        <v>8100</v>
      </c>
      <c r="D21" s="113">
        <f t="shared" si="0"/>
        <v>0</v>
      </c>
    </row>
    <row r="22" s="90" customFormat="1" ht="25" customHeight="1" spans="1:4">
      <c r="A22" s="111" t="s">
        <v>2356</v>
      </c>
      <c r="B22" s="112">
        <f>2.9852*10000</f>
        <v>29852</v>
      </c>
      <c r="C22" s="112">
        <v>29100</v>
      </c>
      <c r="D22" s="113">
        <f t="shared" si="0"/>
        <v>-0.0251909419804368</v>
      </c>
    </row>
    <row r="23" s="90" customFormat="1" ht="25" customHeight="1" spans="1:4">
      <c r="A23" s="110" t="s">
        <v>1652</v>
      </c>
      <c r="B23" s="112">
        <f>SUM(B4,B12,B13,B17,B18,B19,B22)</f>
        <v>163552</v>
      </c>
      <c r="C23" s="112">
        <f>SUM(C4,C12,C13,C17,C18,C19,C22)</f>
        <v>158000</v>
      </c>
      <c r="D23" s="113">
        <f t="shared" si="0"/>
        <v>-0.0339463901389161</v>
      </c>
    </row>
    <row r="24" s="90" customFormat="1" ht="25" customHeight="1"/>
    <row r="31" spans="7:7">
      <c r="G31" s="105"/>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theme="9" tint="0.4"/>
  </sheetPr>
  <dimension ref="A1:G31"/>
  <sheetViews>
    <sheetView showZeros="0" zoomScale="70" zoomScaleNormal="70" workbookViewId="0">
      <selection activeCell="D39" sqref="D39"/>
    </sheetView>
  </sheetViews>
  <sheetFormatPr defaultColWidth="10" defaultRowHeight="15.6" outlineLevelCol="6"/>
  <cols>
    <col min="1" max="1" width="55.1111111111111" style="90" customWidth="1"/>
    <col min="2" max="4" width="23.4907407407407" style="90" customWidth="1"/>
    <col min="5" max="16384" width="10" style="90"/>
  </cols>
  <sheetData>
    <row r="1" s="90" customFormat="1" ht="36" customHeight="1" spans="1:7">
      <c r="A1" s="74" t="s">
        <v>2363</v>
      </c>
      <c r="B1" s="74"/>
      <c r="C1" s="74"/>
      <c r="D1" s="74"/>
      <c r="E1" s="92"/>
      <c r="F1" s="92"/>
      <c r="G1" s="92"/>
    </row>
    <row r="2" s="90" customFormat="1" ht="18.75" customHeight="1" spans="1:4">
      <c r="A2" s="106" t="s">
        <v>2364</v>
      </c>
      <c r="B2" s="107"/>
      <c r="C2" s="108"/>
      <c r="D2" s="109" t="s">
        <v>2</v>
      </c>
    </row>
    <row r="3" s="90" customFormat="1" ht="27" customHeight="1" spans="1:4">
      <c r="A3" s="110" t="s">
        <v>2337</v>
      </c>
      <c r="B3" s="110" t="s">
        <v>5</v>
      </c>
      <c r="C3" s="110" t="s">
        <v>1636</v>
      </c>
      <c r="D3" s="95" t="s">
        <v>2293</v>
      </c>
    </row>
    <row r="4" s="90" customFormat="1" ht="27" customHeight="1" spans="1:4">
      <c r="A4" s="111" t="s">
        <v>2338</v>
      </c>
      <c r="B4" s="112">
        <f>B5+B6+B7+B8</f>
        <v>37000</v>
      </c>
      <c r="C4" s="112">
        <f>C5+C6+C7+C8</f>
        <v>37000</v>
      </c>
      <c r="D4" s="113">
        <f t="shared" ref="D4:D23" si="0">IFERROR((C4/B4-1),"")</f>
        <v>0</v>
      </c>
    </row>
    <row r="5" s="90" customFormat="1" ht="27" customHeight="1" spans="1:4">
      <c r="A5" s="114" t="s">
        <v>2339</v>
      </c>
      <c r="B5" s="115"/>
      <c r="C5" s="115"/>
      <c r="D5" s="113" t="str">
        <f t="shared" si="0"/>
        <v/>
      </c>
    </row>
    <row r="6" s="90" customFormat="1" ht="27" customHeight="1" spans="1:4">
      <c r="A6" s="114" t="s">
        <v>2340</v>
      </c>
      <c r="B6" s="115"/>
      <c r="C6" s="115"/>
      <c r="D6" s="113" t="str">
        <f t="shared" si="0"/>
        <v/>
      </c>
    </row>
    <row r="7" s="90" customFormat="1" ht="27" customHeight="1" spans="1:4">
      <c r="A7" s="114" t="s">
        <v>2341</v>
      </c>
      <c r="B7" s="115"/>
      <c r="C7" s="115"/>
      <c r="D7" s="113" t="str">
        <f t="shared" si="0"/>
        <v/>
      </c>
    </row>
    <row r="8" s="90" customFormat="1" ht="27" customHeight="1" spans="1:4">
      <c r="A8" s="114" t="s">
        <v>2342</v>
      </c>
      <c r="B8" s="115">
        <f>B9+B10+B11</f>
        <v>37000</v>
      </c>
      <c r="C8" s="115">
        <f>C9+C10+C11</f>
        <v>37000</v>
      </c>
      <c r="D8" s="113">
        <f t="shared" si="0"/>
        <v>0</v>
      </c>
    </row>
    <row r="9" s="90" customFormat="1" ht="27" customHeight="1" spans="1:4">
      <c r="A9" s="114" t="s">
        <v>2343</v>
      </c>
      <c r="B9" s="115"/>
      <c r="C9" s="115"/>
      <c r="D9" s="113" t="str">
        <f t="shared" si="0"/>
        <v/>
      </c>
    </row>
    <row r="10" s="90" customFormat="1" ht="27" customHeight="1" spans="1:4">
      <c r="A10" s="114" t="s">
        <v>2344</v>
      </c>
      <c r="B10" s="115"/>
      <c r="C10" s="115"/>
      <c r="D10" s="113" t="str">
        <f t="shared" si="0"/>
        <v/>
      </c>
    </row>
    <row r="11" s="90" customFormat="1" ht="27" customHeight="1" spans="1:4">
      <c r="A11" s="114" t="s">
        <v>2345</v>
      </c>
      <c r="B11" s="115">
        <f>3.7*10000</f>
        <v>37000</v>
      </c>
      <c r="C11" s="115">
        <f>3.7*10000</f>
        <v>37000</v>
      </c>
      <c r="D11" s="113">
        <f t="shared" si="0"/>
        <v>0</v>
      </c>
    </row>
    <row r="12" s="90" customFormat="1" ht="27" customHeight="1" spans="1:4">
      <c r="A12" s="111" t="s">
        <v>2346</v>
      </c>
      <c r="B12" s="112">
        <f>1*10000</f>
        <v>10000</v>
      </c>
      <c r="C12" s="112">
        <f>1*10000</f>
        <v>10000</v>
      </c>
      <c r="D12" s="113">
        <f t="shared" si="0"/>
        <v>0</v>
      </c>
    </row>
    <row r="13" s="90" customFormat="1" ht="27" customHeight="1" spans="1:4">
      <c r="A13" s="111" t="s">
        <v>2347</v>
      </c>
      <c r="B13" s="112">
        <f>B14+B15+B16</f>
        <v>13000</v>
      </c>
      <c r="C13" s="112">
        <f>C14+C15+C16</f>
        <v>13000</v>
      </c>
      <c r="D13" s="113">
        <f t="shared" si="0"/>
        <v>0</v>
      </c>
    </row>
    <row r="14" s="90" customFormat="1" ht="27" customHeight="1" spans="1:4">
      <c r="A14" s="114" t="s">
        <v>2348</v>
      </c>
      <c r="B14" s="115">
        <f>1.3*10000</f>
        <v>13000</v>
      </c>
      <c r="C14" s="115">
        <f>1.3*10000</f>
        <v>13000</v>
      </c>
      <c r="D14" s="113">
        <f t="shared" si="0"/>
        <v>0</v>
      </c>
    </row>
    <row r="15" s="90" customFormat="1" ht="27" customHeight="1" spans="1:4">
      <c r="A15" s="114" t="s">
        <v>2349</v>
      </c>
      <c r="B15" s="115"/>
      <c r="C15" s="115"/>
      <c r="D15" s="113" t="str">
        <f t="shared" si="0"/>
        <v/>
      </c>
    </row>
    <row r="16" s="90" customFormat="1" ht="27" customHeight="1" spans="1:4">
      <c r="A16" s="114" t="s">
        <v>2350</v>
      </c>
      <c r="B16" s="115"/>
      <c r="C16" s="115"/>
      <c r="D16" s="113" t="str">
        <f t="shared" si="0"/>
        <v/>
      </c>
    </row>
    <row r="17" s="90" customFormat="1" ht="27" customHeight="1" spans="1:4">
      <c r="A17" s="111" t="s">
        <v>2351</v>
      </c>
      <c r="B17" s="112"/>
      <c r="C17" s="112"/>
      <c r="D17" s="113" t="str">
        <f t="shared" si="0"/>
        <v/>
      </c>
    </row>
    <row r="18" s="90" customFormat="1" ht="27" customHeight="1" spans="1:4">
      <c r="A18" s="111" t="s">
        <v>2352</v>
      </c>
      <c r="B18" s="112">
        <f>2.85*10000</f>
        <v>28500</v>
      </c>
      <c r="C18" s="112">
        <f>2.85*10000</f>
        <v>28500</v>
      </c>
      <c r="D18" s="113">
        <f t="shared" si="0"/>
        <v>0</v>
      </c>
    </row>
    <row r="19" s="90" customFormat="1" ht="27" customHeight="1" spans="1:4">
      <c r="A19" s="111" t="s">
        <v>2353</v>
      </c>
      <c r="B19" s="112">
        <f>B20+B21</f>
        <v>15500</v>
      </c>
      <c r="C19" s="112">
        <f>C20+C21</f>
        <v>15500</v>
      </c>
      <c r="D19" s="113">
        <f t="shared" si="0"/>
        <v>0</v>
      </c>
    </row>
    <row r="20" s="90" customFormat="1" ht="27" customHeight="1" spans="1:4">
      <c r="A20" s="114" t="s">
        <v>2354</v>
      </c>
      <c r="B20" s="115">
        <f>0.8*10000</f>
        <v>8000</v>
      </c>
      <c r="C20" s="115">
        <f>0.8*10000</f>
        <v>8000</v>
      </c>
      <c r="D20" s="113">
        <f t="shared" si="0"/>
        <v>0</v>
      </c>
    </row>
    <row r="21" s="90" customFormat="1" ht="27" customHeight="1" spans="1:4">
      <c r="A21" s="114" t="s">
        <v>2355</v>
      </c>
      <c r="B21" s="115">
        <f>0.75*10000</f>
        <v>7500</v>
      </c>
      <c r="C21" s="115">
        <f>0.75*10000</f>
        <v>7500</v>
      </c>
      <c r="D21" s="113">
        <f t="shared" si="0"/>
        <v>0</v>
      </c>
    </row>
    <row r="22" s="90" customFormat="1" ht="27" customHeight="1" spans="1:4">
      <c r="A22" s="111" t="s">
        <v>2356</v>
      </c>
      <c r="B22" s="116">
        <f>20.42*10000</f>
        <v>204200</v>
      </c>
      <c r="C22" s="116">
        <v>202900</v>
      </c>
      <c r="D22" s="113">
        <f t="shared" si="0"/>
        <v>-0.00636630754162604</v>
      </c>
    </row>
    <row r="23" s="90" customFormat="1" ht="27" customHeight="1" spans="1:4">
      <c r="A23" s="110" t="s">
        <v>1652</v>
      </c>
      <c r="B23" s="112">
        <f>SUM(B4,B12,B13,B17,B18,B19,B22)</f>
        <v>308200</v>
      </c>
      <c r="C23" s="112">
        <f>SUM(C4,C12,C13,C17,C18,C19,C22)</f>
        <v>306900</v>
      </c>
      <c r="D23" s="113">
        <f t="shared" si="0"/>
        <v>-0.0042180402336145</v>
      </c>
    </row>
    <row r="31" spans="7:7">
      <c r="G31" s="105"/>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theme="9" tint="0.4"/>
  </sheetPr>
  <dimension ref="A1:G31"/>
  <sheetViews>
    <sheetView showZeros="0" zoomScale="70" zoomScaleNormal="70" workbookViewId="0">
      <selection activeCell="D39" sqref="D39"/>
    </sheetView>
  </sheetViews>
  <sheetFormatPr defaultColWidth="10" defaultRowHeight="15.6" outlineLevelCol="6"/>
  <cols>
    <col min="1" max="1" width="55.1111111111111" style="90" customWidth="1"/>
    <col min="2" max="4" width="23.4907407407407" style="90" customWidth="1"/>
    <col min="5" max="16384" width="10" style="90"/>
  </cols>
  <sheetData>
    <row r="1" s="90" customFormat="1" ht="36" customHeight="1" spans="1:7">
      <c r="A1" s="74" t="s">
        <v>2365</v>
      </c>
      <c r="B1" s="74"/>
      <c r="C1" s="74"/>
      <c r="D1" s="74"/>
      <c r="E1" s="92"/>
      <c r="F1" s="92"/>
      <c r="G1" s="92"/>
    </row>
    <row r="2" s="90" customFormat="1" ht="18.75" customHeight="1" spans="1:4">
      <c r="A2" s="106" t="s">
        <v>2366</v>
      </c>
      <c r="B2" s="107"/>
      <c r="C2" s="108"/>
      <c r="D2" s="109" t="s">
        <v>2</v>
      </c>
    </row>
    <row r="3" s="90" customFormat="1" ht="27" customHeight="1" spans="1:4">
      <c r="A3" s="110" t="s">
        <v>2337</v>
      </c>
      <c r="B3" s="110" t="s">
        <v>5</v>
      </c>
      <c r="C3" s="110" t="s">
        <v>1636</v>
      </c>
      <c r="D3" s="95" t="s">
        <v>2293</v>
      </c>
    </row>
    <row r="4" s="90" customFormat="1" ht="27" customHeight="1" spans="1:4">
      <c r="A4" s="111" t="s">
        <v>2338</v>
      </c>
      <c r="B4" s="112">
        <f>B5+B6+B7+B8</f>
        <v>37000</v>
      </c>
      <c r="C4" s="112">
        <f>C5+C6+C7+C8</f>
        <v>37000</v>
      </c>
      <c r="D4" s="113">
        <f t="shared" ref="D4:D23" si="0">IFERROR((C4/B4-1),"")</f>
        <v>0</v>
      </c>
    </row>
    <row r="5" s="90" customFormat="1" ht="27" customHeight="1" spans="1:4">
      <c r="A5" s="114" t="s">
        <v>2339</v>
      </c>
      <c r="B5" s="115"/>
      <c r="C5" s="115"/>
      <c r="D5" s="113" t="str">
        <f t="shared" si="0"/>
        <v/>
      </c>
    </row>
    <row r="6" s="90" customFormat="1" ht="27" customHeight="1" spans="1:4">
      <c r="A6" s="114" t="s">
        <v>2340</v>
      </c>
      <c r="B6" s="115"/>
      <c r="C6" s="115"/>
      <c r="D6" s="113" t="str">
        <f t="shared" si="0"/>
        <v/>
      </c>
    </row>
    <row r="7" s="90" customFormat="1" ht="27" customHeight="1" spans="1:4">
      <c r="A7" s="114" t="s">
        <v>2341</v>
      </c>
      <c r="B7" s="115"/>
      <c r="C7" s="115"/>
      <c r="D7" s="113" t="str">
        <f t="shared" si="0"/>
        <v/>
      </c>
    </row>
    <row r="8" s="90" customFormat="1" ht="27" customHeight="1" spans="1:4">
      <c r="A8" s="114" t="s">
        <v>2342</v>
      </c>
      <c r="B8" s="115">
        <f>B9+B10+B11</f>
        <v>37000</v>
      </c>
      <c r="C8" s="115">
        <f>C9+C10+C11</f>
        <v>37000</v>
      </c>
      <c r="D8" s="113">
        <f t="shared" si="0"/>
        <v>0</v>
      </c>
    </row>
    <row r="9" s="90" customFormat="1" ht="27" customHeight="1" spans="1:4">
      <c r="A9" s="114" t="s">
        <v>2343</v>
      </c>
      <c r="B9" s="115"/>
      <c r="C9" s="115"/>
      <c r="D9" s="113" t="str">
        <f t="shared" si="0"/>
        <v/>
      </c>
    </row>
    <row r="10" s="90" customFormat="1" ht="27" customHeight="1" spans="1:4">
      <c r="A10" s="114" t="s">
        <v>2344</v>
      </c>
      <c r="B10" s="115"/>
      <c r="C10" s="115"/>
      <c r="D10" s="113" t="str">
        <f t="shared" si="0"/>
        <v/>
      </c>
    </row>
    <row r="11" s="90" customFormat="1" ht="27" customHeight="1" spans="1:4">
      <c r="A11" s="114" t="s">
        <v>2345</v>
      </c>
      <c r="B11" s="115">
        <f>3.7*10000</f>
        <v>37000</v>
      </c>
      <c r="C11" s="115">
        <f>3.7*10000</f>
        <v>37000</v>
      </c>
      <c r="D11" s="113">
        <f t="shared" si="0"/>
        <v>0</v>
      </c>
    </row>
    <row r="12" s="90" customFormat="1" ht="27" customHeight="1" spans="1:4">
      <c r="A12" s="111" t="s">
        <v>2346</v>
      </c>
      <c r="B12" s="112">
        <f>1*10000</f>
        <v>10000</v>
      </c>
      <c r="C12" s="112">
        <f>1*10000</f>
        <v>10000</v>
      </c>
      <c r="D12" s="113">
        <f t="shared" si="0"/>
        <v>0</v>
      </c>
    </row>
    <row r="13" s="90" customFormat="1" ht="27" customHeight="1" spans="1:4">
      <c r="A13" s="111" t="s">
        <v>2347</v>
      </c>
      <c r="B13" s="112">
        <f>B14+B15+B16</f>
        <v>13000</v>
      </c>
      <c r="C13" s="112">
        <f>C14+C15+C16</f>
        <v>13000</v>
      </c>
      <c r="D13" s="113">
        <f t="shared" si="0"/>
        <v>0</v>
      </c>
    </row>
    <row r="14" s="90" customFormat="1" ht="27" customHeight="1" spans="1:4">
      <c r="A14" s="114" t="s">
        <v>2348</v>
      </c>
      <c r="B14" s="115">
        <f>1.3*10000</f>
        <v>13000</v>
      </c>
      <c r="C14" s="115">
        <f>1.3*10000</f>
        <v>13000</v>
      </c>
      <c r="D14" s="113">
        <f t="shared" si="0"/>
        <v>0</v>
      </c>
    </row>
    <row r="15" s="90" customFormat="1" ht="27" customHeight="1" spans="1:4">
      <c r="A15" s="114" t="s">
        <v>2349</v>
      </c>
      <c r="B15" s="115"/>
      <c r="C15" s="115"/>
      <c r="D15" s="113" t="str">
        <f t="shared" si="0"/>
        <v/>
      </c>
    </row>
    <row r="16" s="90" customFormat="1" ht="27" customHeight="1" spans="1:4">
      <c r="A16" s="114" t="s">
        <v>2350</v>
      </c>
      <c r="B16" s="115"/>
      <c r="C16" s="115"/>
      <c r="D16" s="113" t="str">
        <f t="shared" si="0"/>
        <v/>
      </c>
    </row>
    <row r="17" s="90" customFormat="1" ht="27" customHeight="1" spans="1:4">
      <c r="A17" s="111" t="s">
        <v>2351</v>
      </c>
      <c r="B17" s="112"/>
      <c r="C17" s="112"/>
      <c r="D17" s="113" t="str">
        <f t="shared" si="0"/>
        <v/>
      </c>
    </row>
    <row r="18" s="90" customFormat="1" ht="27" customHeight="1" spans="1:4">
      <c r="A18" s="111" t="s">
        <v>2352</v>
      </c>
      <c r="B18" s="112">
        <f>2.85*10000</f>
        <v>28500</v>
      </c>
      <c r="C18" s="112">
        <f>2.85*10000</f>
        <v>28500</v>
      </c>
      <c r="D18" s="113">
        <f t="shared" si="0"/>
        <v>0</v>
      </c>
    </row>
    <row r="19" s="90" customFormat="1" ht="27" customHeight="1" spans="1:4">
      <c r="A19" s="111" t="s">
        <v>2353</v>
      </c>
      <c r="B19" s="112">
        <f>B20+B21</f>
        <v>15500</v>
      </c>
      <c r="C19" s="112">
        <f>C20+C21</f>
        <v>15500</v>
      </c>
      <c r="D19" s="113">
        <f t="shared" si="0"/>
        <v>0</v>
      </c>
    </row>
    <row r="20" s="90" customFormat="1" ht="27" customHeight="1" spans="1:4">
      <c r="A20" s="114" t="s">
        <v>2354</v>
      </c>
      <c r="B20" s="115">
        <f>0.8*10000</f>
        <v>8000</v>
      </c>
      <c r="C20" s="115">
        <f>0.8*10000</f>
        <v>8000</v>
      </c>
      <c r="D20" s="113">
        <f t="shared" si="0"/>
        <v>0</v>
      </c>
    </row>
    <row r="21" s="90" customFormat="1" ht="27" customHeight="1" spans="1:4">
      <c r="A21" s="114" t="s">
        <v>2355</v>
      </c>
      <c r="B21" s="115">
        <f>0.75*10000</f>
        <v>7500</v>
      </c>
      <c r="C21" s="115">
        <f>0.75*10000</f>
        <v>7500</v>
      </c>
      <c r="D21" s="113">
        <f t="shared" si="0"/>
        <v>0</v>
      </c>
    </row>
    <row r="22" s="90" customFormat="1" ht="27" customHeight="1" spans="1:4">
      <c r="A22" s="111" t="s">
        <v>2356</v>
      </c>
      <c r="B22" s="116">
        <f>20.42*10000</f>
        <v>204200</v>
      </c>
      <c r="C22" s="116">
        <v>202900</v>
      </c>
      <c r="D22" s="113">
        <f t="shared" si="0"/>
        <v>-0.00636630754162604</v>
      </c>
    </row>
    <row r="23" s="90" customFormat="1" ht="27" customHeight="1" spans="1:4">
      <c r="A23" s="110" t="s">
        <v>1652</v>
      </c>
      <c r="B23" s="112">
        <f>SUM(B4,B12,B13,B17,B18,B19,B22)</f>
        <v>308200</v>
      </c>
      <c r="C23" s="112">
        <f>SUM(C4,C12,C13,C17,C18,C19,C22)</f>
        <v>306900</v>
      </c>
      <c r="D23" s="113">
        <f t="shared" si="0"/>
        <v>-0.0042180402336145</v>
      </c>
    </row>
    <row r="31" spans="7:7">
      <c r="G31" s="105"/>
    </row>
  </sheetData>
  <mergeCells count="1">
    <mergeCell ref="A1:D1"/>
  </mergeCells>
  <printOptions horizontalCentered="1"/>
  <pageMargins left="0.751388888888889" right="0.751388888888889" top="1" bottom="1" header="0.5" footer="0.5"/>
  <pageSetup paperSize="9" scale="70" orientation="portrait" blackAndWhite="1" horizontalDpi="600"/>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8">
    <pageSetUpPr fitToPage="1"/>
  </sheetPr>
  <dimension ref="A1:G31"/>
  <sheetViews>
    <sheetView showZeros="0" zoomScale="70" zoomScaleNormal="70" topLeftCell="A6" workbookViewId="0">
      <selection activeCell="D39" sqref="D39"/>
    </sheetView>
  </sheetViews>
  <sheetFormatPr defaultColWidth="9.77777777777778" defaultRowHeight="15.6" outlineLevelCol="6"/>
  <cols>
    <col min="1" max="1" width="60.4722222222222" style="90" customWidth="1"/>
    <col min="2" max="2" width="34.2777777777778" style="90" customWidth="1"/>
    <col min="3" max="16384" width="9.77777777777778" style="90"/>
  </cols>
  <sheetData>
    <row r="1" s="90" customFormat="1" ht="14.25" customHeight="1" spans="1:7">
      <c r="A1" s="91" t="s">
        <v>2367</v>
      </c>
      <c r="B1" s="91"/>
      <c r="C1" s="92"/>
      <c r="D1" s="92"/>
      <c r="E1" s="92"/>
      <c r="F1" s="92"/>
      <c r="G1" s="92"/>
    </row>
    <row r="2" s="90" customFormat="1" ht="25" customHeight="1" spans="1:2">
      <c r="A2" s="91"/>
      <c r="B2" s="91"/>
    </row>
    <row r="3" s="90" customFormat="1" ht="24" customHeight="1" spans="1:2">
      <c r="A3" s="93" t="s">
        <v>2368</v>
      </c>
      <c r="B3" s="78" t="s">
        <v>2</v>
      </c>
    </row>
    <row r="4" s="90" customFormat="1" ht="30" customHeight="1" spans="1:2">
      <c r="A4" s="94" t="s">
        <v>2337</v>
      </c>
      <c r="B4" s="95" t="s">
        <v>2369</v>
      </c>
    </row>
    <row r="5" s="90" customFormat="1" ht="30" customHeight="1" spans="1:2">
      <c r="A5" s="96" t="s">
        <v>2370</v>
      </c>
      <c r="B5" s="97">
        <f>SUM(B6,B7)</f>
        <v>50200</v>
      </c>
    </row>
    <row r="6" s="90" customFormat="1" ht="30" customHeight="1" spans="1:2">
      <c r="A6" s="98" t="s">
        <v>2371</v>
      </c>
      <c r="B6" s="99">
        <v>49400</v>
      </c>
    </row>
    <row r="7" s="90" customFormat="1" ht="30" customHeight="1" spans="1:2">
      <c r="A7" s="98" t="s">
        <v>2372</v>
      </c>
      <c r="B7" s="99">
        <v>800</v>
      </c>
    </row>
    <row r="8" s="90" customFormat="1" ht="30" customHeight="1" spans="1:2">
      <c r="A8" s="96" t="s">
        <v>2373</v>
      </c>
      <c r="B8" s="100">
        <f>SUM(B9:B10)</f>
        <v>57052</v>
      </c>
    </row>
    <row r="9" s="90" customFormat="1" ht="30" customHeight="1" spans="1:2">
      <c r="A9" s="98" t="s">
        <v>2371</v>
      </c>
      <c r="B9" s="99">
        <v>54952</v>
      </c>
    </row>
    <row r="10" s="90" customFormat="1" ht="30" customHeight="1" spans="1:2">
      <c r="A10" s="98" t="s">
        <v>2372</v>
      </c>
      <c r="B10" s="99">
        <v>2100</v>
      </c>
    </row>
    <row r="11" s="90" customFormat="1" ht="30" customHeight="1" spans="1:2">
      <c r="A11" s="96" t="s">
        <v>2374</v>
      </c>
      <c r="B11" s="100">
        <f>SUM(B12:B13)</f>
        <v>14786</v>
      </c>
    </row>
    <row r="12" s="90" customFormat="1" ht="30" customHeight="1" spans="1:5">
      <c r="A12" s="98" t="s">
        <v>2371</v>
      </c>
      <c r="B12" s="99">
        <v>5431</v>
      </c>
      <c r="C12" s="101"/>
      <c r="D12" s="101"/>
      <c r="E12" s="101"/>
    </row>
    <row r="13" s="90" customFormat="1" ht="30" customHeight="1" spans="1:2">
      <c r="A13" s="98" t="s">
        <v>2372</v>
      </c>
      <c r="B13" s="99">
        <v>9355</v>
      </c>
    </row>
    <row r="14" s="90" customFormat="1" ht="30" customHeight="1" spans="1:2">
      <c r="A14" s="96" t="s">
        <v>2375</v>
      </c>
      <c r="B14" s="100">
        <f>SUM(B15,B16)</f>
        <v>17600</v>
      </c>
    </row>
    <row r="15" s="90" customFormat="1" ht="30" customHeight="1" spans="1:2">
      <c r="A15" s="98" t="s">
        <v>2371</v>
      </c>
      <c r="B15" s="99">
        <v>7600</v>
      </c>
    </row>
    <row r="16" s="90" customFormat="1" ht="30" customHeight="1" spans="1:2">
      <c r="A16" s="98" t="s">
        <v>2372</v>
      </c>
      <c r="B16" s="99">
        <v>10000</v>
      </c>
    </row>
    <row r="17" s="90" customFormat="1" ht="30" customHeight="1" spans="1:2">
      <c r="A17" s="96" t="s">
        <v>2376</v>
      </c>
      <c r="B17" s="100">
        <f>SUM(B18:B19)</f>
        <v>17937</v>
      </c>
    </row>
    <row r="18" s="90" customFormat="1" ht="30" customHeight="1" spans="1:2">
      <c r="A18" s="98" t="s">
        <v>2371</v>
      </c>
      <c r="B18" s="99">
        <v>5646</v>
      </c>
    </row>
    <row r="19" s="90" customFormat="1" ht="30" customHeight="1" spans="1:2">
      <c r="A19" s="98" t="s">
        <v>2372</v>
      </c>
      <c r="B19" s="99">
        <v>12291</v>
      </c>
    </row>
    <row r="20" s="90" customFormat="1" ht="70" customHeight="1" spans="1:3">
      <c r="A20" s="102" t="s">
        <v>2377</v>
      </c>
      <c r="B20" s="102"/>
      <c r="C20" s="103"/>
    </row>
    <row r="21" s="90" customFormat="1" spans="1:2">
      <c r="A21" s="104"/>
      <c r="B21" s="104"/>
    </row>
    <row r="22" s="90" customFormat="1" spans="1:2">
      <c r="A22" s="104"/>
      <c r="B22" s="104"/>
    </row>
    <row r="23" s="90" customFormat="1" spans="1:2">
      <c r="A23" s="104"/>
      <c r="B23" s="104"/>
    </row>
    <row r="24" s="90" customFormat="1" spans="1:2">
      <c r="A24" s="104"/>
      <c r="B24" s="104"/>
    </row>
    <row r="25" s="90" customFormat="1" spans="1:2">
      <c r="A25" s="104"/>
      <c r="B25" s="104"/>
    </row>
    <row r="26" s="90" customFormat="1" spans="1:2">
      <c r="A26" s="104"/>
      <c r="B26" s="104"/>
    </row>
    <row r="27" s="90" customFormat="1" spans="1:2">
      <c r="A27" s="104"/>
      <c r="B27" s="104"/>
    </row>
    <row r="28" s="90" customFormat="1" spans="1:2">
      <c r="A28" s="104"/>
      <c r="B28" s="104"/>
    </row>
    <row r="29" s="90" customFormat="1" spans="1:2">
      <c r="A29" s="104"/>
      <c r="B29" s="104"/>
    </row>
    <row r="31" spans="7:7">
      <c r="G31" s="105"/>
    </row>
  </sheetData>
  <mergeCells count="2">
    <mergeCell ref="A20:B20"/>
    <mergeCell ref="A1:B2"/>
  </mergeCells>
  <printOptions horizontalCentered="1"/>
  <pageMargins left="0.786805555555556" right="0.786805555555556" top="0.786805555555556" bottom="0.786805555555556" header="0.511805555555556" footer="0.511805555555556"/>
  <pageSetup paperSize="9" scale="91" orientation="portrait" blackAndWhite="1" horizontalDpi="600"/>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9">
    <tabColor theme="9" tint="0.4"/>
  </sheetPr>
  <dimension ref="A1:G44"/>
  <sheetViews>
    <sheetView showZeros="0" zoomScale="85" zoomScaleNormal="85" topLeftCell="A21" workbookViewId="0">
      <selection activeCell="D39" sqref="D39"/>
    </sheetView>
  </sheetViews>
  <sheetFormatPr defaultColWidth="10" defaultRowHeight="12" outlineLevelCol="6"/>
  <cols>
    <col min="1" max="1" width="40.9166666666667" style="72" customWidth="1"/>
    <col min="2" max="3" width="16.3333333333333" style="72" customWidth="1"/>
    <col min="4" max="4" width="13.3518518518519" style="72" customWidth="1"/>
    <col min="5" max="16384" width="10" style="72"/>
  </cols>
  <sheetData>
    <row r="1" s="72" customFormat="1" ht="34" customHeight="1" spans="1:7">
      <c r="A1" s="74" t="s">
        <v>2378</v>
      </c>
      <c r="B1" s="74"/>
      <c r="C1" s="74"/>
      <c r="D1" s="74"/>
      <c r="E1" s="75"/>
      <c r="F1" s="75"/>
      <c r="G1" s="75"/>
    </row>
    <row r="2" s="72" customFormat="1" ht="21.75" customHeight="1" spans="1:4">
      <c r="A2" s="76" t="s">
        <v>2379</v>
      </c>
      <c r="B2" s="77"/>
      <c r="C2" s="77"/>
      <c r="D2" s="78" t="s">
        <v>2</v>
      </c>
    </row>
    <row r="3" s="72" customFormat="1" ht="33" customHeight="1" spans="1:4">
      <c r="A3" s="79" t="s">
        <v>4</v>
      </c>
      <c r="B3" s="79" t="s">
        <v>1636</v>
      </c>
      <c r="C3" s="79" t="s">
        <v>1637</v>
      </c>
      <c r="D3" s="80" t="s">
        <v>2293</v>
      </c>
    </row>
    <row r="4" s="72" customFormat="1" ht="33" customHeight="1" spans="1:4">
      <c r="A4" s="81" t="s">
        <v>2380</v>
      </c>
      <c r="B4" s="81"/>
      <c r="C4" s="81"/>
      <c r="D4" s="81"/>
    </row>
    <row r="5" s="73" customFormat="1" ht="33" customHeight="1" spans="1:4">
      <c r="A5" s="82" t="s">
        <v>2295</v>
      </c>
      <c r="B5" s="83">
        <f>B6+B7</f>
        <v>163552</v>
      </c>
      <c r="C5" s="83">
        <f>C6+C7</f>
        <v>158000</v>
      </c>
      <c r="D5" s="84">
        <f t="shared" ref="D5:D17" si="0">IFERROR((C5/B5-1),"")</f>
        <v>-0.0339463901389161</v>
      </c>
    </row>
    <row r="6" s="72" customFormat="1" ht="33" customHeight="1" spans="1:4">
      <c r="A6" s="85" t="s">
        <v>2296</v>
      </c>
      <c r="B6" s="86">
        <v>163552</v>
      </c>
      <c r="C6" s="86">
        <v>158000</v>
      </c>
      <c r="D6" s="87">
        <f t="shared" si="0"/>
        <v>-0.0339463901389161</v>
      </c>
    </row>
    <row r="7" s="72" customFormat="1" ht="33" customHeight="1" spans="1:4">
      <c r="A7" s="85" t="s">
        <v>2297</v>
      </c>
      <c r="B7" s="86"/>
      <c r="C7" s="86"/>
      <c r="D7" s="87" t="str">
        <f t="shared" si="0"/>
        <v/>
      </c>
    </row>
    <row r="8" s="73" customFormat="1" ht="33" customHeight="1" spans="1:5">
      <c r="A8" s="82" t="s">
        <v>2298</v>
      </c>
      <c r="B8" s="83">
        <v>213046</v>
      </c>
      <c r="C8" s="83">
        <v>213046</v>
      </c>
      <c r="D8" s="84">
        <f t="shared" si="0"/>
        <v>0</v>
      </c>
      <c r="E8" s="88"/>
    </row>
    <row r="9" s="73" customFormat="1" ht="33" customHeight="1" spans="1:4">
      <c r="A9" s="82" t="s">
        <v>2299</v>
      </c>
      <c r="B9" s="83">
        <f>B10+B11+B12+B13</f>
        <v>49400</v>
      </c>
      <c r="C9" s="83">
        <f>C10+C11+C12+C13</f>
        <v>6840</v>
      </c>
      <c r="D9" s="84">
        <f t="shared" si="0"/>
        <v>-0.861538461538462</v>
      </c>
    </row>
    <row r="10" s="72" customFormat="1" ht="33" customHeight="1" spans="1:4">
      <c r="A10" s="85" t="s">
        <v>2300</v>
      </c>
      <c r="B10" s="86"/>
      <c r="C10" s="86"/>
      <c r="D10" s="87" t="str">
        <f t="shared" si="0"/>
        <v/>
      </c>
    </row>
    <row r="11" s="72" customFormat="1" ht="33" customHeight="1" spans="1:4">
      <c r="A11" s="85" t="s">
        <v>2301</v>
      </c>
      <c r="B11" s="86">
        <v>49400</v>
      </c>
      <c r="C11" s="86">
        <v>6840</v>
      </c>
      <c r="D11" s="87">
        <f t="shared" si="0"/>
        <v>-0.861538461538462</v>
      </c>
    </row>
    <row r="12" s="72" customFormat="1" ht="33" customHeight="1" spans="1:4">
      <c r="A12" s="85" t="s">
        <v>2302</v>
      </c>
      <c r="B12" s="86"/>
      <c r="C12" s="86"/>
      <c r="D12" s="87" t="str">
        <f t="shared" si="0"/>
        <v/>
      </c>
    </row>
    <row r="13" s="72" customFormat="1" ht="33" customHeight="1" spans="1:4">
      <c r="A13" s="85" t="s">
        <v>2381</v>
      </c>
      <c r="B13" s="86"/>
      <c r="C13" s="86"/>
      <c r="D13" s="87" t="str">
        <f t="shared" si="0"/>
        <v/>
      </c>
    </row>
    <row r="14" s="73" customFormat="1" ht="33" customHeight="1" spans="1:4">
      <c r="A14" s="82" t="s">
        <v>2303</v>
      </c>
      <c r="B14" s="83">
        <f>B15+B16</f>
        <v>54952</v>
      </c>
      <c r="C14" s="83">
        <f>C15+C16</f>
        <v>7600</v>
      </c>
      <c r="D14" s="84">
        <f t="shared" si="0"/>
        <v>-0.861697481438346</v>
      </c>
    </row>
    <row r="15" s="72" customFormat="1" ht="33" customHeight="1" spans="1:4">
      <c r="A15" s="85" t="s">
        <v>2304</v>
      </c>
      <c r="B15" s="86">
        <v>49400</v>
      </c>
      <c r="C15" s="86">
        <v>6840</v>
      </c>
      <c r="D15" s="87">
        <f t="shared" si="0"/>
        <v>-0.861538461538462</v>
      </c>
    </row>
    <row r="16" s="72" customFormat="1" ht="33" customHeight="1" spans="1:4">
      <c r="A16" s="85" t="s">
        <v>2305</v>
      </c>
      <c r="B16" s="86">
        <v>5552</v>
      </c>
      <c r="C16" s="86">
        <v>760</v>
      </c>
      <c r="D16" s="87">
        <f t="shared" si="0"/>
        <v>-0.863112391930836</v>
      </c>
    </row>
    <row r="17" s="73" customFormat="1" ht="33" customHeight="1" spans="1:4">
      <c r="A17" s="82" t="s">
        <v>2306</v>
      </c>
      <c r="B17" s="83">
        <v>158000</v>
      </c>
      <c r="C17" s="83">
        <f>C5+C9-C14</f>
        <v>157240</v>
      </c>
      <c r="D17" s="84">
        <f t="shared" si="0"/>
        <v>-0.00481012658227853</v>
      </c>
    </row>
    <row r="18" s="72" customFormat="1" ht="33" customHeight="1" spans="1:4">
      <c r="A18" s="81" t="s">
        <v>2382</v>
      </c>
      <c r="B18" s="81"/>
      <c r="C18" s="81"/>
      <c r="D18" s="81"/>
    </row>
    <row r="19" s="73" customFormat="1" ht="33" customHeight="1" spans="1:4">
      <c r="A19" s="82" t="s">
        <v>2308</v>
      </c>
      <c r="B19" s="83">
        <f>B20+B21</f>
        <v>308200</v>
      </c>
      <c r="C19" s="83">
        <f>C20+C21</f>
        <v>306900</v>
      </c>
      <c r="D19" s="84">
        <f t="shared" ref="D19:D30" si="1">IFERROR((C19/B19-1),"")</f>
        <v>-0.0042180402336145</v>
      </c>
    </row>
    <row r="20" s="72" customFormat="1" ht="33" customHeight="1" spans="1:4">
      <c r="A20" s="85" t="s">
        <v>2309</v>
      </c>
      <c r="B20" s="86">
        <v>308200</v>
      </c>
      <c r="C20" s="86">
        <v>306900</v>
      </c>
      <c r="D20" s="87">
        <f t="shared" si="1"/>
        <v>-0.0042180402336145</v>
      </c>
    </row>
    <row r="21" s="72" customFormat="1" ht="33" customHeight="1" spans="1:4">
      <c r="A21" s="85" t="s">
        <v>2310</v>
      </c>
      <c r="B21" s="86"/>
      <c r="C21" s="86"/>
      <c r="D21" s="87" t="str">
        <f t="shared" si="1"/>
        <v/>
      </c>
    </row>
    <row r="22" s="72" customFormat="1" ht="33" customHeight="1" spans="1:4">
      <c r="A22" s="82" t="s">
        <v>2311</v>
      </c>
      <c r="B22" s="83">
        <v>310000</v>
      </c>
      <c r="C22" s="83">
        <v>410000</v>
      </c>
      <c r="D22" s="84">
        <f t="shared" si="1"/>
        <v>0.32258064516129</v>
      </c>
    </row>
    <row r="23" s="73" customFormat="1" ht="33" customHeight="1" spans="1:4">
      <c r="A23" s="82" t="s">
        <v>2312</v>
      </c>
      <c r="B23" s="83">
        <f>B24+B25+B26</f>
        <v>800</v>
      </c>
      <c r="C23" s="83">
        <f>C24+C25+C26</f>
        <v>107000</v>
      </c>
      <c r="D23" s="84">
        <f t="shared" si="1"/>
        <v>132.75</v>
      </c>
    </row>
    <row r="24" s="72" customFormat="1" ht="33" customHeight="1" spans="1:4">
      <c r="A24" s="85" t="s">
        <v>2313</v>
      </c>
      <c r="B24" s="86"/>
      <c r="C24" s="86">
        <v>100000</v>
      </c>
      <c r="D24" s="87" t="str">
        <f t="shared" si="1"/>
        <v/>
      </c>
    </row>
    <row r="25" s="72" customFormat="1" ht="33" customHeight="1" spans="1:4">
      <c r="A25" s="85" t="s">
        <v>2314</v>
      </c>
      <c r="B25" s="86">
        <v>800</v>
      </c>
      <c r="C25" s="86">
        <v>7000</v>
      </c>
      <c r="D25" s="87">
        <f t="shared" si="1"/>
        <v>7.75</v>
      </c>
    </row>
    <row r="26" s="72" customFormat="1" ht="33" customHeight="1" spans="1:4">
      <c r="A26" s="85" t="s">
        <v>2315</v>
      </c>
      <c r="B26" s="86"/>
      <c r="C26" s="86"/>
      <c r="D26" s="87" t="str">
        <f t="shared" si="1"/>
        <v/>
      </c>
    </row>
    <row r="27" s="73" customFormat="1" ht="33" customHeight="1" spans="1:4">
      <c r="A27" s="82" t="s">
        <v>2316</v>
      </c>
      <c r="B27" s="83">
        <f>B28+B29</f>
        <v>2100</v>
      </c>
      <c r="C27" s="83">
        <f>C28+C29</f>
        <v>10000</v>
      </c>
      <c r="D27" s="84">
        <f t="shared" si="1"/>
        <v>3.76190476190476</v>
      </c>
    </row>
    <row r="28" s="72" customFormat="1" ht="33" customHeight="1" spans="1:4">
      <c r="A28" s="85" t="s">
        <v>2317</v>
      </c>
      <c r="B28" s="86">
        <v>800</v>
      </c>
      <c r="C28" s="86">
        <v>7000</v>
      </c>
      <c r="D28" s="87">
        <f t="shared" si="1"/>
        <v>7.75</v>
      </c>
    </row>
    <row r="29" s="72" customFormat="1" ht="33" customHeight="1" spans="1:4">
      <c r="A29" s="85" t="s">
        <v>2318</v>
      </c>
      <c r="B29" s="86">
        <v>1300</v>
      </c>
      <c r="C29" s="86">
        <v>3000</v>
      </c>
      <c r="D29" s="87">
        <f t="shared" si="1"/>
        <v>1.30769230769231</v>
      </c>
    </row>
    <row r="30" s="73" customFormat="1" ht="33" customHeight="1" spans="1:4">
      <c r="A30" s="82" t="s">
        <v>2319</v>
      </c>
      <c r="B30" s="83">
        <v>306900</v>
      </c>
      <c r="C30" s="83">
        <f>C19+C23-C27</f>
        <v>403900</v>
      </c>
      <c r="D30" s="84">
        <f t="shared" si="1"/>
        <v>0.316063864450961</v>
      </c>
    </row>
    <row r="31" s="72" customFormat="1" ht="33" customHeight="1" spans="1:7">
      <c r="A31" s="81" t="s">
        <v>2320</v>
      </c>
      <c r="B31" s="81"/>
      <c r="C31" s="81"/>
      <c r="D31" s="81"/>
      <c r="G31" s="89"/>
    </row>
    <row r="32" s="73" customFormat="1" ht="33" customHeight="1" spans="1:4">
      <c r="A32" s="82" t="s">
        <v>2321</v>
      </c>
      <c r="B32" s="83">
        <f>B33+B34</f>
        <v>471752</v>
      </c>
      <c r="C32" s="83">
        <f>C33+C34</f>
        <v>464900</v>
      </c>
      <c r="D32" s="84">
        <f t="shared" ref="D32:D44" si="2">IFERROR((C32/B32-1),"")</f>
        <v>-0.0145245807118994</v>
      </c>
    </row>
    <row r="33" s="72" customFormat="1" ht="33" customHeight="1" spans="1:4">
      <c r="A33" s="85" t="s">
        <v>2322</v>
      </c>
      <c r="B33" s="86">
        <f t="shared" ref="B33:B35" si="3">B6+B20</f>
        <v>471752</v>
      </c>
      <c r="C33" s="86">
        <f t="shared" ref="C33:C35" si="4">C6+C20</f>
        <v>464900</v>
      </c>
      <c r="D33" s="87">
        <f t="shared" si="2"/>
        <v>-0.0145245807118994</v>
      </c>
    </row>
    <row r="34" s="72" customFormat="1" ht="33" customHeight="1" spans="1:4">
      <c r="A34" s="85" t="s">
        <v>2323</v>
      </c>
      <c r="B34" s="86">
        <f t="shared" si="3"/>
        <v>0</v>
      </c>
      <c r="C34" s="86">
        <f t="shared" si="4"/>
        <v>0</v>
      </c>
      <c r="D34" s="87" t="str">
        <f t="shared" si="2"/>
        <v/>
      </c>
    </row>
    <row r="35" s="73" customFormat="1" ht="33" customHeight="1" spans="1:4">
      <c r="A35" s="82" t="s">
        <v>2324</v>
      </c>
      <c r="B35" s="83">
        <f t="shared" si="3"/>
        <v>523046</v>
      </c>
      <c r="C35" s="83">
        <f t="shared" si="4"/>
        <v>623046</v>
      </c>
      <c r="D35" s="84">
        <f t="shared" si="2"/>
        <v>0.191187773159531</v>
      </c>
    </row>
    <row r="36" s="73" customFormat="1" ht="33" customHeight="1" spans="1:4">
      <c r="A36" s="82" t="s">
        <v>2325</v>
      </c>
      <c r="B36" s="83">
        <f>B37+B38+B39+B40</f>
        <v>50200</v>
      </c>
      <c r="C36" s="83">
        <f>C37+C38+C39+C40</f>
        <v>113840</v>
      </c>
      <c r="D36" s="84">
        <f t="shared" si="2"/>
        <v>1.26772908366534</v>
      </c>
    </row>
    <row r="37" s="72" customFormat="1" ht="33" customHeight="1" spans="1:4">
      <c r="A37" s="85" t="s">
        <v>2326</v>
      </c>
      <c r="B37" s="86">
        <f t="shared" ref="B37:B39" si="5">B10+B24</f>
        <v>0</v>
      </c>
      <c r="C37" s="86">
        <f t="shared" ref="C37:C39" si="6">C10+C24</f>
        <v>100000</v>
      </c>
      <c r="D37" s="87" t="str">
        <f t="shared" si="2"/>
        <v/>
      </c>
    </row>
    <row r="38" s="72" customFormat="1" ht="33" customHeight="1" spans="1:4">
      <c r="A38" s="85" t="s">
        <v>2327</v>
      </c>
      <c r="B38" s="86">
        <f t="shared" si="5"/>
        <v>50200</v>
      </c>
      <c r="C38" s="86">
        <f t="shared" si="6"/>
        <v>13840</v>
      </c>
      <c r="D38" s="87">
        <f t="shared" si="2"/>
        <v>-0.724302788844622</v>
      </c>
    </row>
    <row r="39" s="72" customFormat="1" ht="33" customHeight="1" spans="1:4">
      <c r="A39" s="85" t="s">
        <v>2328</v>
      </c>
      <c r="B39" s="86">
        <f t="shared" si="5"/>
        <v>0</v>
      </c>
      <c r="C39" s="86">
        <f t="shared" si="6"/>
        <v>0</v>
      </c>
      <c r="D39" s="87" t="str">
        <f t="shared" si="2"/>
        <v/>
      </c>
    </row>
    <row r="40" s="72" customFormat="1" ht="33" customHeight="1" spans="1:4">
      <c r="A40" s="85" t="s">
        <v>2381</v>
      </c>
      <c r="B40" s="86">
        <f>B13</f>
        <v>0</v>
      </c>
      <c r="C40" s="86">
        <f>C13</f>
        <v>0</v>
      </c>
      <c r="D40" s="87" t="str">
        <f t="shared" si="2"/>
        <v/>
      </c>
    </row>
    <row r="41" s="73" customFormat="1" ht="33" customHeight="1" spans="1:4">
      <c r="A41" s="82" t="s">
        <v>2329</v>
      </c>
      <c r="B41" s="83">
        <f>B42+B43</f>
        <v>57052</v>
      </c>
      <c r="C41" s="83">
        <f>C42+C43</f>
        <v>17600</v>
      </c>
      <c r="D41" s="84">
        <f t="shared" si="2"/>
        <v>-0.691509500105167</v>
      </c>
    </row>
    <row r="42" s="72" customFormat="1" ht="33" customHeight="1" spans="1:4">
      <c r="A42" s="85" t="s">
        <v>2330</v>
      </c>
      <c r="B42" s="86">
        <f t="shared" ref="B42:B44" si="7">B15+B28</f>
        <v>50200</v>
      </c>
      <c r="C42" s="86">
        <f t="shared" ref="C42:C44" si="8">C15+C28</f>
        <v>13840</v>
      </c>
      <c r="D42" s="87">
        <f t="shared" si="2"/>
        <v>-0.724302788844622</v>
      </c>
    </row>
    <row r="43" s="72" customFormat="1" ht="33" customHeight="1" spans="1:4">
      <c r="A43" s="85" t="s">
        <v>2331</v>
      </c>
      <c r="B43" s="86">
        <f t="shared" si="7"/>
        <v>6852</v>
      </c>
      <c r="C43" s="86">
        <f t="shared" si="8"/>
        <v>3760</v>
      </c>
      <c r="D43" s="87">
        <f t="shared" si="2"/>
        <v>-0.451255107997665</v>
      </c>
    </row>
    <row r="44" s="73" customFormat="1" ht="33" customHeight="1" spans="1:4">
      <c r="A44" s="82" t="s">
        <v>2332</v>
      </c>
      <c r="B44" s="83">
        <f t="shared" si="7"/>
        <v>464900</v>
      </c>
      <c r="C44" s="83">
        <f t="shared" si="8"/>
        <v>561140</v>
      </c>
      <c r="D44" s="84">
        <f t="shared" si="2"/>
        <v>0.207012260701226</v>
      </c>
    </row>
  </sheetData>
  <mergeCells count="4">
    <mergeCell ref="A1:D1"/>
    <mergeCell ref="A4:D4"/>
    <mergeCell ref="A18:D18"/>
    <mergeCell ref="A31:D31"/>
  </mergeCells>
  <printOptions horizontalCentered="1"/>
  <pageMargins left="0.751388888888889" right="0.751388888888889" top="1" bottom="1" header="0.5" footer="0.5"/>
  <pageSetup paperSize="9" scale="90" orientation="portrait" blackAndWhite="1"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6">
    <tabColor theme="9" tint="0.4"/>
  </sheetPr>
  <dimension ref="A1:M1372"/>
  <sheetViews>
    <sheetView showZeros="0" zoomScale="70" zoomScaleNormal="70" workbookViewId="0">
      <pane ySplit="4" topLeftCell="A1304" activePane="bottomLeft" state="frozen"/>
      <selection/>
      <selection pane="bottomLeft" activeCell="D39" sqref="D39"/>
    </sheetView>
  </sheetViews>
  <sheetFormatPr defaultColWidth="9" defaultRowHeight="14.4"/>
  <cols>
    <col min="1" max="1" width="15" style="547" customWidth="1"/>
    <col min="2" max="2" width="43.75" style="558" customWidth="1"/>
    <col min="3" max="3" width="18.7314814814815" style="757" customWidth="1"/>
    <col min="4" max="5" width="16.75" style="757" customWidth="1"/>
    <col min="6" max="7" width="15.5" style="757" customWidth="1"/>
    <col min="8" max="8" width="6.87962962962963" style="558" customWidth="1"/>
    <col min="9" max="11" width="9" style="558" customWidth="1"/>
    <col min="12" max="12" width="12.8888888888889" style="558" hidden="1" customWidth="1"/>
    <col min="13" max="13" width="9" style="558" hidden="1" customWidth="1"/>
    <col min="14" max="14" width="9" style="757" customWidth="1"/>
    <col min="15" max="15" width="10.6666666666667" style="757" customWidth="1"/>
    <col min="16" max="25" width="9" style="757" customWidth="1"/>
    <col min="26" max="16384" width="9" style="757"/>
  </cols>
  <sheetData>
    <row r="1" s="558" customFormat="1" ht="43.9" customHeight="1" spans="1:8">
      <c r="A1" s="758"/>
      <c r="B1" s="322" t="s">
        <v>1175</v>
      </c>
      <c r="C1" s="322"/>
      <c r="D1" s="322"/>
      <c r="E1" s="322"/>
      <c r="F1" s="322"/>
      <c r="G1" s="322"/>
      <c r="H1" s="319"/>
    </row>
    <row r="2" s="558" customFormat="1" ht="19.15" customHeight="1" spans="1:8">
      <c r="A2" s="759"/>
      <c r="B2" s="556" t="s">
        <v>1176</v>
      </c>
      <c r="C2" s="326"/>
      <c r="D2" s="326"/>
      <c r="E2" s="760"/>
      <c r="G2" s="761" t="s">
        <v>2</v>
      </c>
      <c r="H2" s="762"/>
    </row>
    <row r="3" s="558" customFormat="1" ht="34.9" customHeight="1" spans="1:13">
      <c r="A3" s="723" t="s">
        <v>3</v>
      </c>
      <c r="B3" s="152" t="s">
        <v>4</v>
      </c>
      <c r="C3" s="151" t="s">
        <v>5</v>
      </c>
      <c r="D3" s="151" t="s">
        <v>6</v>
      </c>
      <c r="E3" s="151"/>
      <c r="F3" s="152" t="s">
        <v>7</v>
      </c>
      <c r="G3" s="152"/>
      <c r="H3" s="763"/>
      <c r="L3" s="558">
        <f>SUBTOTAL(9,L5:L1371)</f>
        <v>18301</v>
      </c>
      <c r="M3" s="558">
        <f>SUBTOTAL(9,M5:M1371)</f>
        <v>36497</v>
      </c>
    </row>
    <row r="4" s="558" customFormat="1" ht="34.8" spans="1:13">
      <c r="A4" s="724"/>
      <c r="B4" s="152"/>
      <c r="C4" s="151"/>
      <c r="D4" s="151" t="s">
        <v>79</v>
      </c>
      <c r="E4" s="151" t="s">
        <v>10</v>
      </c>
      <c r="F4" s="151" t="s">
        <v>11</v>
      </c>
      <c r="G4" s="151" t="s">
        <v>80</v>
      </c>
      <c r="H4" s="763" t="s">
        <v>8</v>
      </c>
      <c r="I4" s="767" t="s">
        <v>143</v>
      </c>
      <c r="L4" s="558" t="s">
        <v>1177</v>
      </c>
      <c r="M4" s="558" t="s">
        <v>1178</v>
      </c>
    </row>
    <row r="5" ht="34.9" customHeight="1" spans="1:9">
      <c r="A5" s="764">
        <v>201</v>
      </c>
      <c r="B5" s="248" t="s">
        <v>82</v>
      </c>
      <c r="C5" s="361">
        <f>SUM(C6,C18,C27,C38,C49,C60,C71,C83,C92,C105,C115,C124,C135,C149,C156,C164,C170,C177,C184,C191,C198,C205,C213,C219,C225,C232,C251)</f>
        <v>44742</v>
      </c>
      <c r="D5" s="361">
        <f>SUM(D6,D18,D27,D38,D49,D60,D71,D83,D92,D105,D115,D124,D135,D149,D156,D164,D170,D177,D184,D191,D198,D205,D213,D219,D225,D232,D251)</f>
        <v>33674</v>
      </c>
      <c r="E5" s="361">
        <f>SUM(E6,E18,E27,E38,E49,E60,E71,E83,E92,E105,E115,E124,E135,E149,E156,E164,E170,E177,E184,E191,E198,E205,E213,E219,E225,E232,E251)</f>
        <v>30774</v>
      </c>
      <c r="F5" s="486">
        <f t="shared" ref="F5:F68" si="0">IF(C5&lt;&gt;0,E5/C5-1,"")</f>
        <v>-0.312189888695186</v>
      </c>
      <c r="G5" s="486">
        <f t="shared" ref="G5:G68" si="1">IF(D5&lt;&gt;0,E5/D5,"")</f>
        <v>0.913880144918929</v>
      </c>
      <c r="H5" s="765" t="str">
        <f t="shared" ref="H5:H68" si="2">IF(LEN(A5)=3,"是",IF(B5&lt;&gt;"",IF(SUM(C5:E5)&lt;&gt;0,"是","否"),"是"))</f>
        <v>是</v>
      </c>
      <c r="I5" s="768" t="str">
        <f t="shared" ref="I5:I68" si="3">IF(LEN(A5)=3,"类",IF(LEN(A5)=5,"款","项"))</f>
        <v>类</v>
      </c>
    </row>
    <row r="6" ht="34.9" customHeight="1" spans="1:9">
      <c r="A6" s="766">
        <v>20101</v>
      </c>
      <c r="B6" s="252" t="s">
        <v>144</v>
      </c>
      <c r="C6" s="730">
        <f>SUM(C7:C17)</f>
        <v>1691</v>
      </c>
      <c r="D6" s="730">
        <f>SUM(D7:D17)</f>
        <v>1071</v>
      </c>
      <c r="E6" s="730">
        <f>SUM(E7:E17)</f>
        <v>969</v>
      </c>
      <c r="F6" s="488">
        <f t="shared" si="0"/>
        <v>-0.426966292134832</v>
      </c>
      <c r="G6" s="488">
        <f t="shared" si="1"/>
        <v>0.904761904761905</v>
      </c>
      <c r="H6" s="765" t="str">
        <f t="shared" si="2"/>
        <v>是</v>
      </c>
      <c r="I6" s="768" t="str">
        <f t="shared" si="3"/>
        <v>款</v>
      </c>
    </row>
    <row r="7" ht="34.9" customHeight="1" spans="1:13">
      <c r="A7" s="766">
        <v>2010101</v>
      </c>
      <c r="B7" s="252" t="s">
        <v>145</v>
      </c>
      <c r="C7" s="735">
        <v>1184</v>
      </c>
      <c r="D7" s="735">
        <v>818</v>
      </c>
      <c r="E7" s="509">
        <v>809</v>
      </c>
      <c r="F7" s="488">
        <f t="shared" si="0"/>
        <v>-0.316722972972973</v>
      </c>
      <c r="G7" s="488">
        <f t="shared" si="1"/>
        <v>0.988997555012225</v>
      </c>
      <c r="H7" s="765" t="str">
        <f t="shared" si="2"/>
        <v>是</v>
      </c>
      <c r="I7" s="768" t="str">
        <f t="shared" si="3"/>
        <v>项</v>
      </c>
      <c r="L7" s="558">
        <v>0</v>
      </c>
      <c r="M7" s="558">
        <f t="shared" ref="M7:M17" si="4">D7-E7</f>
        <v>9</v>
      </c>
    </row>
    <row r="8" ht="34.9" customHeight="1" spans="1:13">
      <c r="A8" s="766">
        <v>2010102</v>
      </c>
      <c r="B8" s="252" t="s">
        <v>146</v>
      </c>
      <c r="C8" s="735">
        <v>14</v>
      </c>
      <c r="D8" s="735">
        <v>0</v>
      </c>
      <c r="E8" s="509">
        <v>0</v>
      </c>
      <c r="F8" s="488">
        <f t="shared" si="0"/>
        <v>-1</v>
      </c>
      <c r="G8" s="488" t="str">
        <f t="shared" si="1"/>
        <v/>
      </c>
      <c r="H8" s="765" t="str">
        <f t="shared" si="2"/>
        <v>是</v>
      </c>
      <c r="I8" s="768" t="str">
        <f t="shared" si="3"/>
        <v>项</v>
      </c>
      <c r="L8" s="558">
        <v>0</v>
      </c>
      <c r="M8" s="558">
        <f t="shared" si="4"/>
        <v>0</v>
      </c>
    </row>
    <row r="9" ht="34.9" hidden="1" customHeight="1" spans="1:13">
      <c r="A9" s="766">
        <v>2010103</v>
      </c>
      <c r="B9" s="252" t="s">
        <v>147</v>
      </c>
      <c r="C9" s="735"/>
      <c r="D9" s="735">
        <v>0</v>
      </c>
      <c r="E9" s="509">
        <v>0</v>
      </c>
      <c r="F9" s="488" t="str">
        <f t="shared" si="0"/>
        <v/>
      </c>
      <c r="G9" s="488" t="str">
        <f t="shared" si="1"/>
        <v/>
      </c>
      <c r="H9" s="765" t="str">
        <f t="shared" si="2"/>
        <v>否</v>
      </c>
      <c r="I9" s="768" t="str">
        <f t="shared" si="3"/>
        <v>项</v>
      </c>
      <c r="L9" s="558">
        <v>0</v>
      </c>
      <c r="M9" s="558">
        <f t="shared" si="4"/>
        <v>0</v>
      </c>
    </row>
    <row r="10" ht="34.9" customHeight="1" spans="1:13">
      <c r="A10" s="766">
        <v>2010104</v>
      </c>
      <c r="B10" s="252" t="s">
        <v>148</v>
      </c>
      <c r="C10" s="735">
        <v>147</v>
      </c>
      <c r="D10" s="735">
        <v>131</v>
      </c>
      <c r="E10" s="509">
        <v>77</v>
      </c>
      <c r="F10" s="488">
        <f t="shared" si="0"/>
        <v>-0.476190476190476</v>
      </c>
      <c r="G10" s="488">
        <f t="shared" si="1"/>
        <v>0.587786259541985</v>
      </c>
      <c r="H10" s="765" t="str">
        <f t="shared" si="2"/>
        <v>是</v>
      </c>
      <c r="I10" s="768" t="str">
        <f t="shared" si="3"/>
        <v>项</v>
      </c>
      <c r="L10" s="558">
        <v>0</v>
      </c>
      <c r="M10" s="558">
        <f t="shared" si="4"/>
        <v>54</v>
      </c>
    </row>
    <row r="11" ht="34.9" customHeight="1" spans="1:13">
      <c r="A11" s="766">
        <v>2010105</v>
      </c>
      <c r="B11" s="252" t="s">
        <v>149</v>
      </c>
      <c r="C11" s="735">
        <v>0</v>
      </c>
      <c r="D11" s="735">
        <v>2</v>
      </c>
      <c r="E11" s="509">
        <v>2</v>
      </c>
      <c r="F11" s="488" t="str">
        <f t="shared" si="0"/>
        <v/>
      </c>
      <c r="G11" s="488">
        <f t="shared" si="1"/>
        <v>1</v>
      </c>
      <c r="H11" s="765" t="str">
        <f t="shared" si="2"/>
        <v>是</v>
      </c>
      <c r="I11" s="768" t="str">
        <f t="shared" si="3"/>
        <v>项</v>
      </c>
      <c r="L11" s="558">
        <v>0</v>
      </c>
      <c r="M11" s="558">
        <f t="shared" si="4"/>
        <v>0</v>
      </c>
    </row>
    <row r="12" ht="34.9" hidden="1" customHeight="1" spans="1:13">
      <c r="A12" s="766">
        <v>2010106</v>
      </c>
      <c r="B12" s="252" t="s">
        <v>150</v>
      </c>
      <c r="C12" s="735"/>
      <c r="D12" s="735">
        <v>0</v>
      </c>
      <c r="E12" s="509">
        <v>0</v>
      </c>
      <c r="F12" s="488" t="str">
        <f t="shared" si="0"/>
        <v/>
      </c>
      <c r="G12" s="488" t="str">
        <f t="shared" si="1"/>
        <v/>
      </c>
      <c r="H12" s="765" t="str">
        <f t="shared" si="2"/>
        <v>否</v>
      </c>
      <c r="I12" s="768" t="str">
        <f t="shared" si="3"/>
        <v>项</v>
      </c>
      <c r="L12" s="558">
        <v>0</v>
      </c>
      <c r="M12" s="558">
        <f t="shared" si="4"/>
        <v>0</v>
      </c>
    </row>
    <row r="13" ht="34.9" customHeight="1" spans="1:13">
      <c r="A13" s="766">
        <v>2010107</v>
      </c>
      <c r="B13" s="252" t="s">
        <v>151</v>
      </c>
      <c r="C13" s="735">
        <v>30</v>
      </c>
      <c r="D13" s="735">
        <v>30</v>
      </c>
      <c r="E13" s="509">
        <v>28</v>
      </c>
      <c r="F13" s="488">
        <f t="shared" si="0"/>
        <v>-0.0666666666666667</v>
      </c>
      <c r="G13" s="488">
        <f t="shared" si="1"/>
        <v>0.933333333333333</v>
      </c>
      <c r="H13" s="765" t="str">
        <f t="shared" si="2"/>
        <v>是</v>
      </c>
      <c r="I13" s="768" t="str">
        <f t="shared" si="3"/>
        <v>项</v>
      </c>
      <c r="L13" s="558">
        <v>0</v>
      </c>
      <c r="M13" s="558">
        <f t="shared" si="4"/>
        <v>2</v>
      </c>
    </row>
    <row r="14" ht="34.9" customHeight="1" spans="1:13">
      <c r="A14" s="766">
        <v>2010108</v>
      </c>
      <c r="B14" s="252" t="s">
        <v>152</v>
      </c>
      <c r="C14" s="735">
        <v>316</v>
      </c>
      <c r="D14" s="735">
        <v>90</v>
      </c>
      <c r="E14" s="509">
        <v>53</v>
      </c>
      <c r="F14" s="488">
        <f t="shared" si="0"/>
        <v>-0.832278481012658</v>
      </c>
      <c r="G14" s="488">
        <f t="shared" si="1"/>
        <v>0.588888888888889</v>
      </c>
      <c r="H14" s="765" t="str">
        <f t="shared" si="2"/>
        <v>是</v>
      </c>
      <c r="I14" s="768" t="str">
        <f t="shared" si="3"/>
        <v>项</v>
      </c>
      <c r="L14" s="558">
        <v>0</v>
      </c>
      <c r="M14" s="558">
        <f t="shared" si="4"/>
        <v>37</v>
      </c>
    </row>
    <row r="15" ht="34.9" hidden="1" customHeight="1" spans="1:13">
      <c r="A15" s="766">
        <v>2010109</v>
      </c>
      <c r="B15" s="252" t="s">
        <v>153</v>
      </c>
      <c r="C15" s="735"/>
      <c r="D15" s="735">
        <v>0</v>
      </c>
      <c r="E15" s="509">
        <v>0</v>
      </c>
      <c r="F15" s="488" t="str">
        <f t="shared" si="0"/>
        <v/>
      </c>
      <c r="G15" s="488" t="str">
        <f t="shared" si="1"/>
        <v/>
      </c>
      <c r="H15" s="765" t="str">
        <f t="shared" si="2"/>
        <v>否</v>
      </c>
      <c r="I15" s="768" t="str">
        <f t="shared" si="3"/>
        <v>项</v>
      </c>
      <c r="L15" s="558">
        <v>0</v>
      </c>
      <c r="M15" s="558">
        <f t="shared" si="4"/>
        <v>0</v>
      </c>
    </row>
    <row r="16" ht="34.9" hidden="1" customHeight="1" spans="1:13">
      <c r="A16" s="766">
        <v>2010150</v>
      </c>
      <c r="B16" s="252" t="s">
        <v>154</v>
      </c>
      <c r="C16" s="735"/>
      <c r="D16" s="735">
        <v>0</v>
      </c>
      <c r="E16" s="509">
        <v>0</v>
      </c>
      <c r="F16" s="488" t="str">
        <f t="shared" si="0"/>
        <v/>
      </c>
      <c r="G16" s="488" t="str">
        <f t="shared" si="1"/>
        <v/>
      </c>
      <c r="H16" s="765" t="str">
        <f t="shared" si="2"/>
        <v>否</v>
      </c>
      <c r="I16" s="768" t="str">
        <f t="shared" si="3"/>
        <v>项</v>
      </c>
      <c r="L16" s="558">
        <v>0</v>
      </c>
      <c r="M16" s="558">
        <f t="shared" si="4"/>
        <v>0</v>
      </c>
    </row>
    <row r="17" ht="34.9" hidden="1" customHeight="1" spans="1:13">
      <c r="A17" s="766">
        <v>2010199</v>
      </c>
      <c r="B17" s="252" t="s">
        <v>155</v>
      </c>
      <c r="C17" s="735">
        <v>0</v>
      </c>
      <c r="D17" s="735">
        <v>0</v>
      </c>
      <c r="E17" s="509">
        <v>0</v>
      </c>
      <c r="F17" s="488" t="str">
        <f t="shared" si="0"/>
        <v/>
      </c>
      <c r="G17" s="488" t="str">
        <f t="shared" si="1"/>
        <v/>
      </c>
      <c r="H17" s="765" t="str">
        <f t="shared" si="2"/>
        <v>否</v>
      </c>
      <c r="I17" s="768" t="str">
        <f t="shared" si="3"/>
        <v>项</v>
      </c>
      <c r="L17" s="558">
        <v>0</v>
      </c>
      <c r="M17" s="558">
        <f t="shared" si="4"/>
        <v>0</v>
      </c>
    </row>
    <row r="18" ht="34.9" customHeight="1" spans="1:9">
      <c r="A18" s="766">
        <v>20102</v>
      </c>
      <c r="B18" s="252" t="s">
        <v>156</v>
      </c>
      <c r="C18" s="730">
        <f>SUM(C19:C26)</f>
        <v>1481</v>
      </c>
      <c r="D18" s="730">
        <f>SUM(D19:D26)</f>
        <v>927</v>
      </c>
      <c r="E18" s="730">
        <f>SUM(E19:E26)</f>
        <v>802</v>
      </c>
      <c r="F18" s="488">
        <f t="shared" si="0"/>
        <v>-0.458474004051317</v>
      </c>
      <c r="G18" s="488">
        <f t="shared" si="1"/>
        <v>0.865156418554477</v>
      </c>
      <c r="H18" s="765" t="str">
        <f t="shared" si="2"/>
        <v>是</v>
      </c>
      <c r="I18" s="768" t="str">
        <f t="shared" si="3"/>
        <v>款</v>
      </c>
    </row>
    <row r="19" ht="34.9" customHeight="1" spans="1:13">
      <c r="A19" s="766">
        <v>2010201</v>
      </c>
      <c r="B19" s="252" t="s">
        <v>145</v>
      </c>
      <c r="C19" s="735">
        <v>1006</v>
      </c>
      <c r="D19" s="735">
        <v>726</v>
      </c>
      <c r="E19" s="509">
        <v>726</v>
      </c>
      <c r="F19" s="488">
        <f t="shared" si="0"/>
        <v>-0.278330019880716</v>
      </c>
      <c r="G19" s="488">
        <f t="shared" si="1"/>
        <v>1</v>
      </c>
      <c r="H19" s="765" t="str">
        <f t="shared" si="2"/>
        <v>是</v>
      </c>
      <c r="I19" s="768" t="str">
        <f t="shared" si="3"/>
        <v>项</v>
      </c>
      <c r="L19" s="558">
        <v>0</v>
      </c>
      <c r="M19" s="558">
        <f t="shared" ref="M19:M26" si="5">D19-E19</f>
        <v>0</v>
      </c>
    </row>
    <row r="20" ht="34.9" hidden="1" customHeight="1" spans="1:13">
      <c r="A20" s="766">
        <v>2010202</v>
      </c>
      <c r="B20" s="252" t="s">
        <v>146</v>
      </c>
      <c r="C20" s="735"/>
      <c r="D20" s="735">
        <v>0</v>
      </c>
      <c r="E20" s="509">
        <v>0</v>
      </c>
      <c r="F20" s="488" t="str">
        <f t="shared" si="0"/>
        <v/>
      </c>
      <c r="G20" s="488" t="str">
        <f t="shared" si="1"/>
        <v/>
      </c>
      <c r="H20" s="765" t="str">
        <f t="shared" si="2"/>
        <v>否</v>
      </c>
      <c r="I20" s="768" t="str">
        <f t="shared" si="3"/>
        <v>项</v>
      </c>
      <c r="L20" s="558">
        <v>0</v>
      </c>
      <c r="M20" s="558">
        <f t="shared" si="5"/>
        <v>0</v>
      </c>
    </row>
    <row r="21" ht="34.9" hidden="1" customHeight="1" spans="1:13">
      <c r="A21" s="766">
        <v>2010203</v>
      </c>
      <c r="B21" s="252" t="s">
        <v>147</v>
      </c>
      <c r="C21" s="735"/>
      <c r="D21" s="735">
        <v>0</v>
      </c>
      <c r="E21" s="509">
        <v>0</v>
      </c>
      <c r="F21" s="488" t="str">
        <f t="shared" si="0"/>
        <v/>
      </c>
      <c r="G21" s="488" t="str">
        <f t="shared" si="1"/>
        <v/>
      </c>
      <c r="H21" s="765" t="str">
        <f t="shared" si="2"/>
        <v>否</v>
      </c>
      <c r="I21" s="768" t="str">
        <f t="shared" si="3"/>
        <v>项</v>
      </c>
      <c r="L21" s="558">
        <v>0</v>
      </c>
      <c r="M21" s="558">
        <f t="shared" si="5"/>
        <v>0</v>
      </c>
    </row>
    <row r="22" ht="34.9" customHeight="1" spans="1:13">
      <c r="A22" s="766">
        <v>2010204</v>
      </c>
      <c r="B22" s="252" t="s">
        <v>157</v>
      </c>
      <c r="C22" s="735">
        <v>76</v>
      </c>
      <c r="D22" s="735">
        <v>57</v>
      </c>
      <c r="E22" s="509">
        <v>38</v>
      </c>
      <c r="F22" s="488">
        <f t="shared" si="0"/>
        <v>-0.5</v>
      </c>
      <c r="G22" s="488">
        <f t="shared" si="1"/>
        <v>0.666666666666667</v>
      </c>
      <c r="H22" s="765" t="str">
        <f t="shared" si="2"/>
        <v>是</v>
      </c>
      <c r="I22" s="768" t="str">
        <f t="shared" si="3"/>
        <v>项</v>
      </c>
      <c r="L22" s="558">
        <v>0</v>
      </c>
      <c r="M22" s="558">
        <f t="shared" si="5"/>
        <v>19</v>
      </c>
    </row>
    <row r="23" ht="34.9" customHeight="1" spans="1:13">
      <c r="A23" s="766">
        <v>2010205</v>
      </c>
      <c r="B23" s="252" t="s">
        <v>158</v>
      </c>
      <c r="C23" s="735">
        <v>0</v>
      </c>
      <c r="D23" s="735">
        <v>79</v>
      </c>
      <c r="E23" s="509">
        <v>34</v>
      </c>
      <c r="F23" s="488" t="str">
        <f t="shared" si="0"/>
        <v/>
      </c>
      <c r="G23" s="488">
        <f t="shared" si="1"/>
        <v>0.430379746835443</v>
      </c>
      <c r="H23" s="765" t="str">
        <f t="shared" si="2"/>
        <v>是</v>
      </c>
      <c r="I23" s="768" t="str">
        <f t="shared" si="3"/>
        <v>项</v>
      </c>
      <c r="L23" s="558">
        <v>0</v>
      </c>
      <c r="M23" s="558">
        <f t="shared" si="5"/>
        <v>45</v>
      </c>
    </row>
    <row r="24" ht="34.9" hidden="1" customHeight="1" spans="1:13">
      <c r="A24" s="766">
        <v>2010206</v>
      </c>
      <c r="B24" s="252" t="s">
        <v>159</v>
      </c>
      <c r="C24" s="735"/>
      <c r="D24" s="735">
        <v>0</v>
      </c>
      <c r="E24" s="509">
        <v>0</v>
      </c>
      <c r="F24" s="488" t="str">
        <f t="shared" si="0"/>
        <v/>
      </c>
      <c r="G24" s="488" t="str">
        <f t="shared" si="1"/>
        <v/>
      </c>
      <c r="H24" s="765" t="str">
        <f t="shared" si="2"/>
        <v>否</v>
      </c>
      <c r="I24" s="768" t="str">
        <f t="shared" si="3"/>
        <v>项</v>
      </c>
      <c r="L24" s="558">
        <v>0</v>
      </c>
      <c r="M24" s="558">
        <f t="shared" si="5"/>
        <v>0</v>
      </c>
    </row>
    <row r="25" ht="34.9" hidden="1" customHeight="1" spans="1:13">
      <c r="A25" s="766">
        <v>2010250</v>
      </c>
      <c r="B25" s="252" t="s">
        <v>154</v>
      </c>
      <c r="C25" s="735"/>
      <c r="D25" s="735">
        <v>0</v>
      </c>
      <c r="E25" s="509">
        <v>0</v>
      </c>
      <c r="F25" s="488" t="str">
        <f t="shared" si="0"/>
        <v/>
      </c>
      <c r="G25" s="488" t="str">
        <f t="shared" si="1"/>
        <v/>
      </c>
      <c r="H25" s="765" t="str">
        <f t="shared" si="2"/>
        <v>否</v>
      </c>
      <c r="I25" s="768" t="str">
        <f t="shared" si="3"/>
        <v>项</v>
      </c>
      <c r="L25" s="558">
        <v>0</v>
      </c>
      <c r="M25" s="558">
        <f t="shared" si="5"/>
        <v>0</v>
      </c>
    </row>
    <row r="26" ht="34.9" customHeight="1" spans="1:13">
      <c r="A26" s="766">
        <v>2010299</v>
      </c>
      <c r="B26" s="252" t="s">
        <v>160</v>
      </c>
      <c r="C26" s="735">
        <v>399</v>
      </c>
      <c r="D26" s="735">
        <v>65</v>
      </c>
      <c r="E26" s="509">
        <v>4</v>
      </c>
      <c r="F26" s="488">
        <f t="shared" si="0"/>
        <v>-0.989974937343358</v>
      </c>
      <c r="G26" s="488">
        <f t="shared" si="1"/>
        <v>0.0615384615384615</v>
      </c>
      <c r="H26" s="765" t="str">
        <f t="shared" si="2"/>
        <v>是</v>
      </c>
      <c r="I26" s="768" t="str">
        <f t="shared" si="3"/>
        <v>项</v>
      </c>
      <c r="L26" s="558">
        <v>0</v>
      </c>
      <c r="M26" s="558">
        <f t="shared" si="5"/>
        <v>61</v>
      </c>
    </row>
    <row r="27" ht="34.9" customHeight="1" spans="1:9">
      <c r="A27" s="766">
        <v>20103</v>
      </c>
      <c r="B27" s="252" t="s">
        <v>161</v>
      </c>
      <c r="C27" s="730">
        <f>SUM(C28:C37)</f>
        <v>21300</v>
      </c>
      <c r="D27" s="730">
        <f>SUM(D28:D37)</f>
        <v>14481</v>
      </c>
      <c r="E27" s="730">
        <f>SUM(E28:E37)</f>
        <v>13422</v>
      </c>
      <c r="F27" s="488">
        <f t="shared" si="0"/>
        <v>-0.369859154929577</v>
      </c>
      <c r="G27" s="488">
        <f t="shared" si="1"/>
        <v>0.92686969131966</v>
      </c>
      <c r="H27" s="765" t="str">
        <f t="shared" si="2"/>
        <v>是</v>
      </c>
      <c r="I27" s="768" t="str">
        <f t="shared" si="3"/>
        <v>款</v>
      </c>
    </row>
    <row r="28" ht="34.9" customHeight="1" spans="1:13">
      <c r="A28" s="766">
        <v>2010301</v>
      </c>
      <c r="B28" s="252" t="s">
        <v>145</v>
      </c>
      <c r="C28" s="735">
        <v>6224</v>
      </c>
      <c r="D28" s="735">
        <v>4384</v>
      </c>
      <c r="E28" s="509">
        <v>4613</v>
      </c>
      <c r="F28" s="488">
        <f t="shared" si="0"/>
        <v>-0.25883676092545</v>
      </c>
      <c r="G28" s="488">
        <f t="shared" si="1"/>
        <v>1.05223540145985</v>
      </c>
      <c r="H28" s="765" t="str">
        <f t="shared" si="2"/>
        <v>是</v>
      </c>
      <c r="I28" s="768" t="str">
        <f t="shared" si="3"/>
        <v>项</v>
      </c>
      <c r="L28" s="558">
        <v>0</v>
      </c>
      <c r="M28" s="558">
        <f t="shared" ref="M28:M37" si="6">D28-E28</f>
        <v>-229</v>
      </c>
    </row>
    <row r="29" ht="34.9" customHeight="1" spans="1:13">
      <c r="A29" s="766">
        <v>2010302</v>
      </c>
      <c r="B29" s="252" t="s">
        <v>146</v>
      </c>
      <c r="C29" s="735">
        <v>4</v>
      </c>
      <c r="D29" s="735">
        <v>0</v>
      </c>
      <c r="E29" s="509">
        <v>7</v>
      </c>
      <c r="F29" s="488">
        <f t="shared" si="0"/>
        <v>0.75</v>
      </c>
      <c r="G29" s="488" t="str">
        <f t="shared" si="1"/>
        <v/>
      </c>
      <c r="H29" s="765" t="str">
        <f t="shared" si="2"/>
        <v>是</v>
      </c>
      <c r="I29" s="768" t="str">
        <f t="shared" si="3"/>
        <v>项</v>
      </c>
      <c r="L29" s="558">
        <v>0</v>
      </c>
      <c r="M29" s="558">
        <f t="shared" si="6"/>
        <v>-7</v>
      </c>
    </row>
    <row r="30" ht="34.9" hidden="1" customHeight="1" spans="1:13">
      <c r="A30" s="766">
        <v>2010303</v>
      </c>
      <c r="B30" s="252" t="s">
        <v>147</v>
      </c>
      <c r="C30" s="735"/>
      <c r="D30" s="735">
        <v>0</v>
      </c>
      <c r="E30" s="509">
        <v>0</v>
      </c>
      <c r="F30" s="488" t="str">
        <f t="shared" si="0"/>
        <v/>
      </c>
      <c r="G30" s="488" t="str">
        <f t="shared" si="1"/>
        <v/>
      </c>
      <c r="H30" s="765" t="str">
        <f t="shared" si="2"/>
        <v>否</v>
      </c>
      <c r="I30" s="768" t="str">
        <f t="shared" si="3"/>
        <v>项</v>
      </c>
      <c r="L30" s="558">
        <v>0</v>
      </c>
      <c r="M30" s="558">
        <f t="shared" si="6"/>
        <v>0</v>
      </c>
    </row>
    <row r="31" ht="34.9" hidden="1" customHeight="1" spans="1:13">
      <c r="A31" s="766">
        <v>2010304</v>
      </c>
      <c r="B31" s="252" t="s">
        <v>162</v>
      </c>
      <c r="C31" s="735"/>
      <c r="D31" s="735">
        <v>0</v>
      </c>
      <c r="E31" s="509">
        <v>0</v>
      </c>
      <c r="F31" s="488" t="str">
        <f t="shared" si="0"/>
        <v/>
      </c>
      <c r="G31" s="488" t="str">
        <f t="shared" si="1"/>
        <v/>
      </c>
      <c r="H31" s="765" t="str">
        <f t="shared" si="2"/>
        <v>否</v>
      </c>
      <c r="I31" s="768" t="str">
        <f t="shared" si="3"/>
        <v>项</v>
      </c>
      <c r="L31" s="558">
        <v>0</v>
      </c>
      <c r="M31" s="558">
        <f t="shared" si="6"/>
        <v>0</v>
      </c>
    </row>
    <row r="32" ht="34.9" hidden="1" customHeight="1" spans="1:13">
      <c r="A32" s="766">
        <v>2010305</v>
      </c>
      <c r="B32" s="252" t="s">
        <v>163</v>
      </c>
      <c r="C32" s="735"/>
      <c r="D32" s="735">
        <v>0</v>
      </c>
      <c r="E32" s="509">
        <v>0</v>
      </c>
      <c r="F32" s="488" t="str">
        <f t="shared" si="0"/>
        <v/>
      </c>
      <c r="G32" s="488" t="str">
        <f t="shared" si="1"/>
        <v/>
      </c>
      <c r="H32" s="765" t="str">
        <f t="shared" si="2"/>
        <v>否</v>
      </c>
      <c r="I32" s="768" t="str">
        <f t="shared" si="3"/>
        <v>项</v>
      </c>
      <c r="L32" s="558">
        <v>0</v>
      </c>
      <c r="M32" s="558">
        <f t="shared" si="6"/>
        <v>0</v>
      </c>
    </row>
    <row r="33" ht="34.9" customHeight="1" spans="1:13">
      <c r="A33" s="766">
        <v>2010306</v>
      </c>
      <c r="B33" s="252" t="s">
        <v>164</v>
      </c>
      <c r="C33" s="735">
        <v>508</v>
      </c>
      <c r="D33" s="735">
        <v>514</v>
      </c>
      <c r="E33" s="509">
        <v>581</v>
      </c>
      <c r="F33" s="488">
        <f t="shared" si="0"/>
        <v>0.143700787401575</v>
      </c>
      <c r="G33" s="488">
        <f t="shared" si="1"/>
        <v>1.13035019455253</v>
      </c>
      <c r="H33" s="765" t="str">
        <f t="shared" si="2"/>
        <v>是</v>
      </c>
      <c r="I33" s="768" t="str">
        <f t="shared" si="3"/>
        <v>项</v>
      </c>
      <c r="L33" s="558">
        <v>0</v>
      </c>
      <c r="M33" s="558">
        <f t="shared" si="6"/>
        <v>-67</v>
      </c>
    </row>
    <row r="34" ht="34.9" customHeight="1" spans="1:13">
      <c r="A34" s="766">
        <v>2010308</v>
      </c>
      <c r="B34" s="252" t="s">
        <v>165</v>
      </c>
      <c r="C34" s="735">
        <v>333</v>
      </c>
      <c r="D34" s="735">
        <v>220</v>
      </c>
      <c r="E34" s="509">
        <v>238</v>
      </c>
      <c r="F34" s="488">
        <f t="shared" si="0"/>
        <v>-0.285285285285285</v>
      </c>
      <c r="G34" s="488">
        <f t="shared" si="1"/>
        <v>1.08181818181818</v>
      </c>
      <c r="H34" s="765" t="str">
        <f t="shared" si="2"/>
        <v>是</v>
      </c>
      <c r="I34" s="768" t="str">
        <f t="shared" si="3"/>
        <v>项</v>
      </c>
      <c r="L34" s="558">
        <v>0</v>
      </c>
      <c r="M34" s="558">
        <f t="shared" si="6"/>
        <v>-18</v>
      </c>
    </row>
    <row r="35" ht="34.9" hidden="1" customHeight="1" spans="1:13">
      <c r="A35" s="766">
        <v>2010309</v>
      </c>
      <c r="B35" s="252" t="s">
        <v>166</v>
      </c>
      <c r="C35" s="735"/>
      <c r="D35" s="735">
        <v>0</v>
      </c>
      <c r="E35" s="509">
        <v>0</v>
      </c>
      <c r="F35" s="488" t="str">
        <f t="shared" si="0"/>
        <v/>
      </c>
      <c r="G35" s="488" t="str">
        <f t="shared" si="1"/>
        <v/>
      </c>
      <c r="H35" s="765" t="str">
        <f t="shared" si="2"/>
        <v>否</v>
      </c>
      <c r="I35" s="768" t="str">
        <f t="shared" si="3"/>
        <v>项</v>
      </c>
      <c r="L35" s="558">
        <v>0</v>
      </c>
      <c r="M35" s="558">
        <f t="shared" si="6"/>
        <v>0</v>
      </c>
    </row>
    <row r="36" ht="34.9" customHeight="1" spans="1:13">
      <c r="A36" s="766">
        <v>2010350</v>
      </c>
      <c r="B36" s="252" t="s">
        <v>154</v>
      </c>
      <c r="C36" s="735">
        <v>6645</v>
      </c>
      <c r="D36" s="735">
        <v>5059</v>
      </c>
      <c r="E36" s="509">
        <v>5221</v>
      </c>
      <c r="F36" s="488">
        <f t="shared" si="0"/>
        <v>-0.214296463506396</v>
      </c>
      <c r="G36" s="488">
        <f t="shared" si="1"/>
        <v>1.0320221387626</v>
      </c>
      <c r="H36" s="765" t="str">
        <f t="shared" si="2"/>
        <v>是</v>
      </c>
      <c r="I36" s="768" t="str">
        <f t="shared" si="3"/>
        <v>项</v>
      </c>
      <c r="L36" s="558">
        <v>0</v>
      </c>
      <c r="M36" s="558">
        <f t="shared" si="6"/>
        <v>-162</v>
      </c>
    </row>
    <row r="37" ht="34.9" customHeight="1" spans="1:13">
      <c r="A37" s="766">
        <v>2010399</v>
      </c>
      <c r="B37" s="252" t="s">
        <v>167</v>
      </c>
      <c r="C37" s="735">
        <v>7586</v>
      </c>
      <c r="D37" s="735">
        <v>4304</v>
      </c>
      <c r="E37" s="509">
        <v>2762</v>
      </c>
      <c r="F37" s="488">
        <f t="shared" si="0"/>
        <v>-0.635908252043238</v>
      </c>
      <c r="G37" s="488">
        <f t="shared" si="1"/>
        <v>0.641728624535316</v>
      </c>
      <c r="H37" s="765" t="str">
        <f t="shared" si="2"/>
        <v>是</v>
      </c>
      <c r="I37" s="768" t="str">
        <f t="shared" si="3"/>
        <v>项</v>
      </c>
      <c r="L37" s="558">
        <v>0</v>
      </c>
      <c r="M37" s="558">
        <f t="shared" si="6"/>
        <v>1542</v>
      </c>
    </row>
    <row r="38" ht="34.9" customHeight="1" spans="1:9">
      <c r="A38" s="766">
        <v>20104</v>
      </c>
      <c r="B38" s="252" t="s">
        <v>168</v>
      </c>
      <c r="C38" s="730">
        <f>SUM(C39:C48)</f>
        <v>1883</v>
      </c>
      <c r="D38" s="730">
        <f>SUM(D39:D48)</f>
        <v>1921</v>
      </c>
      <c r="E38" s="730">
        <f>SUM(E39:E48)</f>
        <v>1663</v>
      </c>
      <c r="F38" s="488">
        <f t="shared" si="0"/>
        <v>-0.116834838024429</v>
      </c>
      <c r="G38" s="488">
        <f t="shared" si="1"/>
        <v>0.86569495054659</v>
      </c>
      <c r="H38" s="765" t="str">
        <f t="shared" si="2"/>
        <v>是</v>
      </c>
      <c r="I38" s="768" t="str">
        <f t="shared" si="3"/>
        <v>款</v>
      </c>
    </row>
    <row r="39" ht="34.9" customHeight="1" spans="1:13">
      <c r="A39" s="766">
        <v>2010401</v>
      </c>
      <c r="B39" s="252" t="s">
        <v>145</v>
      </c>
      <c r="C39" s="735">
        <v>577</v>
      </c>
      <c r="D39" s="735">
        <v>350</v>
      </c>
      <c r="E39" s="509">
        <v>354</v>
      </c>
      <c r="F39" s="488">
        <f t="shared" si="0"/>
        <v>-0.386481802426343</v>
      </c>
      <c r="G39" s="488">
        <f t="shared" si="1"/>
        <v>1.01142857142857</v>
      </c>
      <c r="H39" s="765" t="str">
        <f t="shared" si="2"/>
        <v>是</v>
      </c>
      <c r="I39" s="768" t="str">
        <f t="shared" si="3"/>
        <v>项</v>
      </c>
      <c r="L39" s="558">
        <v>0</v>
      </c>
      <c r="M39" s="558">
        <f t="shared" ref="M39:M48" si="7">D39-E39</f>
        <v>-4</v>
      </c>
    </row>
    <row r="40" ht="34.9" customHeight="1" spans="1:13">
      <c r="A40" s="766">
        <v>2010402</v>
      </c>
      <c r="B40" s="252" t="s">
        <v>146</v>
      </c>
      <c r="C40" s="735">
        <v>4</v>
      </c>
      <c r="D40" s="735">
        <v>0</v>
      </c>
      <c r="E40" s="509">
        <v>0</v>
      </c>
      <c r="F40" s="488">
        <f t="shared" si="0"/>
        <v>-1</v>
      </c>
      <c r="G40" s="488" t="str">
        <f t="shared" si="1"/>
        <v/>
      </c>
      <c r="H40" s="765" t="str">
        <f t="shared" si="2"/>
        <v>是</v>
      </c>
      <c r="I40" s="768" t="str">
        <f t="shared" si="3"/>
        <v>项</v>
      </c>
      <c r="L40" s="558">
        <v>0</v>
      </c>
      <c r="M40" s="558">
        <f t="shared" si="7"/>
        <v>0</v>
      </c>
    </row>
    <row r="41" ht="34.9" hidden="1" customHeight="1" spans="1:13">
      <c r="A41" s="766">
        <v>2010403</v>
      </c>
      <c r="B41" s="252" t="s">
        <v>147</v>
      </c>
      <c r="C41" s="735"/>
      <c r="D41" s="735">
        <v>0</v>
      </c>
      <c r="E41" s="509">
        <v>0</v>
      </c>
      <c r="F41" s="488" t="str">
        <f t="shared" si="0"/>
        <v/>
      </c>
      <c r="G41" s="488" t="str">
        <f t="shared" si="1"/>
        <v/>
      </c>
      <c r="H41" s="765" t="str">
        <f t="shared" si="2"/>
        <v>否</v>
      </c>
      <c r="I41" s="768" t="str">
        <f t="shared" si="3"/>
        <v>项</v>
      </c>
      <c r="L41" s="558">
        <v>0</v>
      </c>
      <c r="M41" s="558">
        <f t="shared" si="7"/>
        <v>0</v>
      </c>
    </row>
    <row r="42" ht="34.9" customHeight="1" spans="1:13">
      <c r="A42" s="766">
        <v>2010404</v>
      </c>
      <c r="B42" s="252" t="s">
        <v>169</v>
      </c>
      <c r="C42" s="735">
        <v>210</v>
      </c>
      <c r="D42" s="735">
        <v>0</v>
      </c>
      <c r="E42" s="509">
        <v>0</v>
      </c>
      <c r="F42" s="488">
        <f t="shared" si="0"/>
        <v>-1</v>
      </c>
      <c r="G42" s="488" t="str">
        <f t="shared" si="1"/>
        <v/>
      </c>
      <c r="H42" s="765" t="str">
        <f t="shared" si="2"/>
        <v>是</v>
      </c>
      <c r="I42" s="768" t="str">
        <f t="shared" si="3"/>
        <v>项</v>
      </c>
      <c r="L42" s="558">
        <v>0</v>
      </c>
      <c r="M42" s="558">
        <f t="shared" si="7"/>
        <v>0</v>
      </c>
    </row>
    <row r="43" ht="34.9" hidden="1" customHeight="1" spans="1:13">
      <c r="A43" s="766">
        <v>2010405</v>
      </c>
      <c r="B43" s="252" t="s">
        <v>170</v>
      </c>
      <c r="C43" s="735"/>
      <c r="D43" s="735">
        <v>0</v>
      </c>
      <c r="E43" s="509">
        <v>0</v>
      </c>
      <c r="F43" s="488" t="str">
        <f t="shared" si="0"/>
        <v/>
      </c>
      <c r="G43" s="488" t="str">
        <f t="shared" si="1"/>
        <v/>
      </c>
      <c r="H43" s="765" t="str">
        <f t="shared" si="2"/>
        <v>否</v>
      </c>
      <c r="I43" s="768" t="str">
        <f t="shared" si="3"/>
        <v>项</v>
      </c>
      <c r="L43" s="558">
        <v>0</v>
      </c>
      <c r="M43" s="558">
        <f t="shared" si="7"/>
        <v>0</v>
      </c>
    </row>
    <row r="44" ht="34.9" customHeight="1" spans="1:13">
      <c r="A44" s="766">
        <v>2010406</v>
      </c>
      <c r="B44" s="252" t="s">
        <v>171</v>
      </c>
      <c r="C44" s="735">
        <v>0</v>
      </c>
      <c r="D44" s="735">
        <v>500</v>
      </c>
      <c r="E44" s="509">
        <v>300</v>
      </c>
      <c r="F44" s="488" t="str">
        <f t="shared" si="0"/>
        <v/>
      </c>
      <c r="G44" s="488">
        <f t="shared" si="1"/>
        <v>0.6</v>
      </c>
      <c r="H44" s="765" t="str">
        <f t="shared" si="2"/>
        <v>是</v>
      </c>
      <c r="I44" s="768" t="str">
        <f t="shared" si="3"/>
        <v>项</v>
      </c>
      <c r="L44" s="558">
        <v>0</v>
      </c>
      <c r="M44" s="558">
        <f t="shared" si="7"/>
        <v>200</v>
      </c>
    </row>
    <row r="45" ht="34.9" hidden="1" customHeight="1" spans="1:13">
      <c r="A45" s="766">
        <v>2010407</v>
      </c>
      <c r="B45" s="252" t="s">
        <v>172</v>
      </c>
      <c r="C45" s="735"/>
      <c r="D45" s="735">
        <v>0</v>
      </c>
      <c r="E45" s="509">
        <v>0</v>
      </c>
      <c r="F45" s="488" t="str">
        <f t="shared" si="0"/>
        <v/>
      </c>
      <c r="G45" s="488" t="str">
        <f t="shared" si="1"/>
        <v/>
      </c>
      <c r="H45" s="765" t="str">
        <f t="shared" si="2"/>
        <v>否</v>
      </c>
      <c r="I45" s="768" t="str">
        <f t="shared" si="3"/>
        <v>项</v>
      </c>
      <c r="L45" s="558">
        <v>0</v>
      </c>
      <c r="M45" s="558">
        <f t="shared" si="7"/>
        <v>0</v>
      </c>
    </row>
    <row r="46" ht="34.9" customHeight="1" spans="1:13">
      <c r="A46" s="766">
        <v>2010408</v>
      </c>
      <c r="B46" s="252" t="s">
        <v>173</v>
      </c>
      <c r="C46" s="735">
        <v>1</v>
      </c>
      <c r="D46" s="735">
        <v>0</v>
      </c>
      <c r="E46" s="509">
        <v>0</v>
      </c>
      <c r="F46" s="488">
        <f t="shared" si="0"/>
        <v>-1</v>
      </c>
      <c r="G46" s="488" t="str">
        <f t="shared" si="1"/>
        <v/>
      </c>
      <c r="H46" s="765" t="str">
        <f t="shared" si="2"/>
        <v>是</v>
      </c>
      <c r="I46" s="768" t="str">
        <f t="shared" si="3"/>
        <v>项</v>
      </c>
      <c r="L46" s="558">
        <v>0</v>
      </c>
      <c r="M46" s="558">
        <f t="shared" si="7"/>
        <v>0</v>
      </c>
    </row>
    <row r="47" ht="34.9" customHeight="1" spans="1:13">
      <c r="A47" s="766">
        <v>2010450</v>
      </c>
      <c r="B47" s="252" t="s">
        <v>154</v>
      </c>
      <c r="C47" s="735">
        <v>448</v>
      </c>
      <c r="D47" s="735">
        <v>315</v>
      </c>
      <c r="E47" s="509">
        <v>343</v>
      </c>
      <c r="F47" s="488">
        <f t="shared" si="0"/>
        <v>-0.234375</v>
      </c>
      <c r="G47" s="488">
        <f t="shared" si="1"/>
        <v>1.08888888888889</v>
      </c>
      <c r="H47" s="765" t="str">
        <f t="shared" si="2"/>
        <v>是</v>
      </c>
      <c r="I47" s="768" t="str">
        <f t="shared" si="3"/>
        <v>项</v>
      </c>
      <c r="L47" s="558">
        <v>0</v>
      </c>
      <c r="M47" s="558">
        <f t="shared" si="7"/>
        <v>-28</v>
      </c>
    </row>
    <row r="48" ht="34.9" customHeight="1" spans="1:13">
      <c r="A48" s="766">
        <v>2010499</v>
      </c>
      <c r="B48" s="252" t="s">
        <v>174</v>
      </c>
      <c r="C48" s="735">
        <v>643</v>
      </c>
      <c r="D48" s="735">
        <v>756</v>
      </c>
      <c r="E48" s="509">
        <v>666</v>
      </c>
      <c r="F48" s="488">
        <f t="shared" si="0"/>
        <v>0.0357698289269051</v>
      </c>
      <c r="G48" s="488">
        <f t="shared" si="1"/>
        <v>0.880952380952381</v>
      </c>
      <c r="H48" s="765" t="str">
        <f t="shared" si="2"/>
        <v>是</v>
      </c>
      <c r="I48" s="768" t="str">
        <f t="shared" si="3"/>
        <v>项</v>
      </c>
      <c r="L48" s="558">
        <v>2.952</v>
      </c>
      <c r="M48" s="558">
        <f t="shared" si="7"/>
        <v>90</v>
      </c>
    </row>
    <row r="49" ht="34.9" customHeight="1" spans="1:9">
      <c r="A49" s="766">
        <v>20105</v>
      </c>
      <c r="B49" s="252" t="s">
        <v>175</v>
      </c>
      <c r="C49" s="730">
        <f>SUM(C50:C59)</f>
        <v>429</v>
      </c>
      <c r="D49" s="730">
        <f>SUM(D50:D59)</f>
        <v>447</v>
      </c>
      <c r="E49" s="730">
        <f>SUM(E50:E59)</f>
        <v>313</v>
      </c>
      <c r="F49" s="488">
        <f t="shared" si="0"/>
        <v>-0.27039627039627</v>
      </c>
      <c r="G49" s="488">
        <f t="shared" si="1"/>
        <v>0.700223713646532</v>
      </c>
      <c r="H49" s="765" t="str">
        <f t="shared" si="2"/>
        <v>是</v>
      </c>
      <c r="I49" s="768" t="str">
        <f t="shared" si="3"/>
        <v>款</v>
      </c>
    </row>
    <row r="50" ht="34.9" customHeight="1" spans="1:13">
      <c r="A50" s="766">
        <v>2010501</v>
      </c>
      <c r="B50" s="252" t="s">
        <v>145</v>
      </c>
      <c r="C50" s="735">
        <v>376</v>
      </c>
      <c r="D50" s="735">
        <v>239</v>
      </c>
      <c r="E50" s="509">
        <v>282</v>
      </c>
      <c r="F50" s="488">
        <f t="shared" si="0"/>
        <v>-0.25</v>
      </c>
      <c r="G50" s="488">
        <f t="shared" si="1"/>
        <v>1.17991631799163</v>
      </c>
      <c r="H50" s="765" t="str">
        <f t="shared" si="2"/>
        <v>是</v>
      </c>
      <c r="I50" s="768" t="str">
        <f t="shared" si="3"/>
        <v>项</v>
      </c>
      <c r="L50" s="558">
        <v>0</v>
      </c>
      <c r="M50" s="558">
        <f t="shared" ref="M50:M59" si="8">D50-E50</f>
        <v>-43</v>
      </c>
    </row>
    <row r="51" ht="34.9" hidden="1" customHeight="1" spans="1:13">
      <c r="A51" s="766">
        <v>2010502</v>
      </c>
      <c r="B51" s="252" t="s">
        <v>146</v>
      </c>
      <c r="C51" s="735"/>
      <c r="D51" s="735">
        <v>0</v>
      </c>
      <c r="E51" s="509">
        <v>0</v>
      </c>
      <c r="F51" s="488" t="str">
        <f t="shared" si="0"/>
        <v/>
      </c>
      <c r="G51" s="488" t="str">
        <f t="shared" si="1"/>
        <v/>
      </c>
      <c r="H51" s="765" t="str">
        <f t="shared" si="2"/>
        <v>否</v>
      </c>
      <c r="I51" s="768" t="str">
        <f t="shared" si="3"/>
        <v>项</v>
      </c>
      <c r="L51" s="558">
        <v>0</v>
      </c>
      <c r="M51" s="558">
        <f t="shared" si="8"/>
        <v>0</v>
      </c>
    </row>
    <row r="52" ht="34.9" hidden="1" customHeight="1" spans="1:13">
      <c r="A52" s="766">
        <v>2010503</v>
      </c>
      <c r="B52" s="252" t="s">
        <v>147</v>
      </c>
      <c r="C52" s="735"/>
      <c r="D52" s="735">
        <v>0</v>
      </c>
      <c r="E52" s="509">
        <v>0</v>
      </c>
      <c r="F52" s="488" t="str">
        <f t="shared" si="0"/>
        <v/>
      </c>
      <c r="G52" s="488" t="str">
        <f t="shared" si="1"/>
        <v/>
      </c>
      <c r="H52" s="765" t="str">
        <f t="shared" si="2"/>
        <v>否</v>
      </c>
      <c r="I52" s="768" t="str">
        <f t="shared" si="3"/>
        <v>项</v>
      </c>
      <c r="L52" s="558">
        <v>0</v>
      </c>
      <c r="M52" s="558">
        <f t="shared" si="8"/>
        <v>0</v>
      </c>
    </row>
    <row r="53" ht="34.9" hidden="1" customHeight="1" spans="1:13">
      <c r="A53" s="766">
        <v>2010504</v>
      </c>
      <c r="B53" s="252" t="s">
        <v>176</v>
      </c>
      <c r="C53" s="735"/>
      <c r="D53" s="735">
        <v>0</v>
      </c>
      <c r="E53" s="509">
        <v>0</v>
      </c>
      <c r="F53" s="488" t="str">
        <f t="shared" si="0"/>
        <v/>
      </c>
      <c r="G53" s="488" t="str">
        <f t="shared" si="1"/>
        <v/>
      </c>
      <c r="H53" s="765" t="str">
        <f t="shared" si="2"/>
        <v>否</v>
      </c>
      <c r="I53" s="768" t="str">
        <f t="shared" si="3"/>
        <v>项</v>
      </c>
      <c r="L53" s="558">
        <v>0</v>
      </c>
      <c r="M53" s="558">
        <f t="shared" si="8"/>
        <v>0</v>
      </c>
    </row>
    <row r="54" ht="34.9" hidden="1" customHeight="1" spans="1:13">
      <c r="A54" s="766">
        <v>2010505</v>
      </c>
      <c r="B54" s="252" t="s">
        <v>177</v>
      </c>
      <c r="C54" s="735"/>
      <c r="D54" s="735">
        <v>0</v>
      </c>
      <c r="E54" s="509">
        <v>0</v>
      </c>
      <c r="F54" s="488" t="str">
        <f t="shared" si="0"/>
        <v/>
      </c>
      <c r="G54" s="488" t="str">
        <f t="shared" si="1"/>
        <v/>
      </c>
      <c r="H54" s="765" t="str">
        <f t="shared" si="2"/>
        <v>否</v>
      </c>
      <c r="I54" s="768" t="str">
        <f t="shared" si="3"/>
        <v>项</v>
      </c>
      <c r="L54" s="558">
        <v>0</v>
      </c>
      <c r="M54" s="558">
        <f t="shared" si="8"/>
        <v>0</v>
      </c>
    </row>
    <row r="55" ht="34.9" hidden="1" customHeight="1" spans="1:13">
      <c r="A55" s="766">
        <v>2010506</v>
      </c>
      <c r="B55" s="252" t="s">
        <v>178</v>
      </c>
      <c r="C55" s="735"/>
      <c r="D55" s="735">
        <v>0</v>
      </c>
      <c r="E55" s="509">
        <v>0</v>
      </c>
      <c r="F55" s="488" t="str">
        <f t="shared" si="0"/>
        <v/>
      </c>
      <c r="G55" s="488" t="str">
        <f t="shared" si="1"/>
        <v/>
      </c>
      <c r="H55" s="765" t="str">
        <f t="shared" si="2"/>
        <v>否</v>
      </c>
      <c r="I55" s="768" t="str">
        <f t="shared" si="3"/>
        <v>项</v>
      </c>
      <c r="L55" s="558">
        <v>0</v>
      </c>
      <c r="M55" s="558">
        <f t="shared" si="8"/>
        <v>0</v>
      </c>
    </row>
    <row r="56" ht="34.9" customHeight="1" spans="1:13">
      <c r="A56" s="766">
        <v>2010507</v>
      </c>
      <c r="B56" s="252" t="s">
        <v>179</v>
      </c>
      <c r="C56" s="735"/>
      <c r="D56" s="735">
        <v>196</v>
      </c>
      <c r="E56" s="509">
        <v>30</v>
      </c>
      <c r="F56" s="488" t="str">
        <f t="shared" si="0"/>
        <v/>
      </c>
      <c r="G56" s="488">
        <f t="shared" si="1"/>
        <v>0.153061224489796</v>
      </c>
      <c r="H56" s="765" t="str">
        <f t="shared" si="2"/>
        <v>是</v>
      </c>
      <c r="I56" s="768" t="str">
        <f t="shared" si="3"/>
        <v>项</v>
      </c>
      <c r="L56" s="558">
        <v>0</v>
      </c>
      <c r="M56" s="558">
        <f t="shared" si="8"/>
        <v>166</v>
      </c>
    </row>
    <row r="57" ht="34.9" customHeight="1" spans="1:13">
      <c r="A57" s="766">
        <v>2010508</v>
      </c>
      <c r="B57" s="252" t="s">
        <v>180</v>
      </c>
      <c r="C57" s="735">
        <v>33</v>
      </c>
      <c r="D57" s="735">
        <v>0</v>
      </c>
      <c r="E57" s="509">
        <v>0</v>
      </c>
      <c r="F57" s="488">
        <f t="shared" si="0"/>
        <v>-1</v>
      </c>
      <c r="G57" s="488" t="str">
        <f t="shared" si="1"/>
        <v/>
      </c>
      <c r="H57" s="765" t="str">
        <f t="shared" si="2"/>
        <v>是</v>
      </c>
      <c r="I57" s="768" t="str">
        <f t="shared" si="3"/>
        <v>项</v>
      </c>
      <c r="L57" s="558">
        <v>0</v>
      </c>
      <c r="M57" s="558">
        <f t="shared" si="8"/>
        <v>0</v>
      </c>
    </row>
    <row r="58" ht="34.9" hidden="1" customHeight="1" spans="1:13">
      <c r="A58" s="766">
        <v>2010550</v>
      </c>
      <c r="B58" s="252" t="s">
        <v>154</v>
      </c>
      <c r="C58" s="735"/>
      <c r="D58" s="735">
        <v>0</v>
      </c>
      <c r="E58" s="509">
        <v>0</v>
      </c>
      <c r="F58" s="488" t="str">
        <f t="shared" si="0"/>
        <v/>
      </c>
      <c r="G58" s="488" t="str">
        <f t="shared" si="1"/>
        <v/>
      </c>
      <c r="H58" s="765" t="str">
        <f t="shared" si="2"/>
        <v>否</v>
      </c>
      <c r="I58" s="768" t="str">
        <f t="shared" si="3"/>
        <v>项</v>
      </c>
      <c r="L58" s="558">
        <v>0</v>
      </c>
      <c r="M58" s="558">
        <f t="shared" si="8"/>
        <v>0</v>
      </c>
    </row>
    <row r="59" ht="34.9" customHeight="1" spans="1:13">
      <c r="A59" s="766">
        <v>2010599</v>
      </c>
      <c r="B59" s="252" t="s">
        <v>181</v>
      </c>
      <c r="C59" s="735">
        <v>20</v>
      </c>
      <c r="D59" s="735">
        <v>12</v>
      </c>
      <c r="E59" s="509">
        <v>1</v>
      </c>
      <c r="F59" s="488">
        <f t="shared" si="0"/>
        <v>-0.95</v>
      </c>
      <c r="G59" s="488">
        <f t="shared" si="1"/>
        <v>0.0833333333333333</v>
      </c>
      <c r="H59" s="765" t="str">
        <f t="shared" si="2"/>
        <v>是</v>
      </c>
      <c r="I59" s="768" t="str">
        <f t="shared" si="3"/>
        <v>项</v>
      </c>
      <c r="L59" s="558">
        <v>0</v>
      </c>
      <c r="M59" s="558">
        <f t="shared" si="8"/>
        <v>11</v>
      </c>
    </row>
    <row r="60" ht="34.9" customHeight="1" spans="1:9">
      <c r="A60" s="766">
        <v>20106</v>
      </c>
      <c r="B60" s="252" t="s">
        <v>182</v>
      </c>
      <c r="C60" s="730">
        <f>SUM(C61:C70)</f>
        <v>1961</v>
      </c>
      <c r="D60" s="730">
        <f>SUM(D61:D70)</f>
        <v>1457</v>
      </c>
      <c r="E60" s="730">
        <f>SUM(E61:E70)</f>
        <v>1472</v>
      </c>
      <c r="F60" s="488">
        <f t="shared" si="0"/>
        <v>-0.249362570117287</v>
      </c>
      <c r="G60" s="488">
        <f t="shared" si="1"/>
        <v>1.01029512697323</v>
      </c>
      <c r="H60" s="765" t="str">
        <f t="shared" si="2"/>
        <v>是</v>
      </c>
      <c r="I60" s="768" t="str">
        <f t="shared" si="3"/>
        <v>款</v>
      </c>
    </row>
    <row r="61" ht="34.9" customHeight="1" spans="1:13">
      <c r="A61" s="766">
        <v>2010601</v>
      </c>
      <c r="B61" s="252" t="s">
        <v>145</v>
      </c>
      <c r="C61" s="735">
        <v>1689</v>
      </c>
      <c r="D61" s="735">
        <v>1388</v>
      </c>
      <c r="E61" s="509">
        <v>1391</v>
      </c>
      <c r="F61" s="488">
        <f t="shared" si="0"/>
        <v>-0.17643576080521</v>
      </c>
      <c r="G61" s="488">
        <f t="shared" si="1"/>
        <v>1.0021613832853</v>
      </c>
      <c r="H61" s="765" t="str">
        <f t="shared" si="2"/>
        <v>是</v>
      </c>
      <c r="I61" s="768" t="str">
        <f t="shared" si="3"/>
        <v>项</v>
      </c>
      <c r="L61" s="558">
        <v>0</v>
      </c>
      <c r="M61" s="558">
        <f t="shared" ref="M61:M70" si="9">D61-E61</f>
        <v>-3</v>
      </c>
    </row>
    <row r="62" ht="34.9" hidden="1" customHeight="1" spans="1:13">
      <c r="A62" s="766">
        <v>2010602</v>
      </c>
      <c r="B62" s="252" t="s">
        <v>146</v>
      </c>
      <c r="C62" s="735"/>
      <c r="D62" s="735">
        <v>0</v>
      </c>
      <c r="E62" s="509">
        <v>0</v>
      </c>
      <c r="F62" s="488" t="str">
        <f t="shared" si="0"/>
        <v/>
      </c>
      <c r="G62" s="488" t="str">
        <f t="shared" si="1"/>
        <v/>
      </c>
      <c r="H62" s="765" t="str">
        <f t="shared" si="2"/>
        <v>否</v>
      </c>
      <c r="I62" s="768" t="str">
        <f t="shared" si="3"/>
        <v>项</v>
      </c>
      <c r="L62" s="558">
        <v>0</v>
      </c>
      <c r="M62" s="558">
        <f t="shared" si="9"/>
        <v>0</v>
      </c>
    </row>
    <row r="63" ht="34.9" hidden="1" customHeight="1" spans="1:13">
      <c r="A63" s="766">
        <v>2010603</v>
      </c>
      <c r="B63" s="252" t="s">
        <v>147</v>
      </c>
      <c r="C63" s="735"/>
      <c r="D63" s="735">
        <v>0</v>
      </c>
      <c r="E63" s="509">
        <v>0</v>
      </c>
      <c r="F63" s="488" t="str">
        <f t="shared" si="0"/>
        <v/>
      </c>
      <c r="G63" s="488" t="str">
        <f t="shared" si="1"/>
        <v/>
      </c>
      <c r="H63" s="765" t="str">
        <f t="shared" si="2"/>
        <v>否</v>
      </c>
      <c r="I63" s="768" t="str">
        <f t="shared" si="3"/>
        <v>项</v>
      </c>
      <c r="L63" s="558">
        <v>0</v>
      </c>
      <c r="M63" s="558">
        <f t="shared" si="9"/>
        <v>0</v>
      </c>
    </row>
    <row r="64" ht="34.9" hidden="1" customHeight="1" spans="1:13">
      <c r="A64" s="766">
        <v>2010604</v>
      </c>
      <c r="B64" s="252" t="s">
        <v>183</v>
      </c>
      <c r="C64" s="735"/>
      <c r="D64" s="735">
        <v>0</v>
      </c>
      <c r="E64" s="509">
        <v>0</v>
      </c>
      <c r="F64" s="488" t="str">
        <f t="shared" si="0"/>
        <v/>
      </c>
      <c r="G64" s="488" t="str">
        <f t="shared" si="1"/>
        <v/>
      </c>
      <c r="H64" s="765" t="str">
        <f t="shared" si="2"/>
        <v>否</v>
      </c>
      <c r="I64" s="768" t="str">
        <f t="shared" si="3"/>
        <v>项</v>
      </c>
      <c r="L64" s="558">
        <v>0</v>
      </c>
      <c r="M64" s="558">
        <f t="shared" si="9"/>
        <v>0</v>
      </c>
    </row>
    <row r="65" ht="34.9" hidden="1" customHeight="1" spans="1:13">
      <c r="A65" s="766">
        <v>2010605</v>
      </c>
      <c r="B65" s="252" t="s">
        <v>184</v>
      </c>
      <c r="C65" s="735">
        <v>0</v>
      </c>
      <c r="D65" s="735">
        <v>0</v>
      </c>
      <c r="E65" s="509">
        <v>0</v>
      </c>
      <c r="F65" s="488" t="str">
        <f t="shared" si="0"/>
        <v/>
      </c>
      <c r="G65" s="488" t="str">
        <f t="shared" si="1"/>
        <v/>
      </c>
      <c r="H65" s="765" t="str">
        <f t="shared" si="2"/>
        <v>否</v>
      </c>
      <c r="I65" s="768" t="str">
        <f t="shared" si="3"/>
        <v>项</v>
      </c>
      <c r="L65" s="558">
        <v>0</v>
      </c>
      <c r="M65" s="558">
        <f t="shared" si="9"/>
        <v>0</v>
      </c>
    </row>
    <row r="66" ht="34.9" hidden="1" customHeight="1" spans="1:13">
      <c r="A66" s="766">
        <v>2010606</v>
      </c>
      <c r="B66" s="252" t="s">
        <v>185</v>
      </c>
      <c r="C66" s="735"/>
      <c r="D66" s="735">
        <v>0</v>
      </c>
      <c r="E66" s="509">
        <v>0</v>
      </c>
      <c r="F66" s="488" t="str">
        <f t="shared" si="0"/>
        <v/>
      </c>
      <c r="G66" s="488" t="str">
        <f t="shared" si="1"/>
        <v/>
      </c>
      <c r="H66" s="765" t="str">
        <f t="shared" si="2"/>
        <v>否</v>
      </c>
      <c r="I66" s="768" t="str">
        <f t="shared" si="3"/>
        <v>项</v>
      </c>
      <c r="L66" s="558">
        <v>0</v>
      </c>
      <c r="M66" s="558">
        <f t="shared" si="9"/>
        <v>0</v>
      </c>
    </row>
    <row r="67" ht="34.9" customHeight="1" spans="1:13">
      <c r="A67" s="766">
        <v>2010607</v>
      </c>
      <c r="B67" s="252" t="s">
        <v>186</v>
      </c>
      <c r="C67" s="735">
        <v>36</v>
      </c>
      <c r="D67" s="735">
        <v>0</v>
      </c>
      <c r="E67" s="509">
        <v>4</v>
      </c>
      <c r="F67" s="488">
        <f t="shared" si="0"/>
        <v>-0.888888888888889</v>
      </c>
      <c r="G67" s="488" t="str">
        <f t="shared" si="1"/>
        <v/>
      </c>
      <c r="H67" s="765" t="str">
        <f t="shared" si="2"/>
        <v>是</v>
      </c>
      <c r="I67" s="768" t="str">
        <f t="shared" si="3"/>
        <v>项</v>
      </c>
      <c r="L67" s="558">
        <v>0</v>
      </c>
      <c r="M67" s="558">
        <f t="shared" si="9"/>
        <v>-4</v>
      </c>
    </row>
    <row r="68" ht="34.9" hidden="1" customHeight="1" spans="1:13">
      <c r="A68" s="766">
        <v>2010608</v>
      </c>
      <c r="B68" s="252" t="s">
        <v>187</v>
      </c>
      <c r="C68" s="735">
        <v>0</v>
      </c>
      <c r="D68" s="735">
        <v>0</v>
      </c>
      <c r="E68" s="509">
        <v>0</v>
      </c>
      <c r="F68" s="488" t="str">
        <f t="shared" si="0"/>
        <v/>
      </c>
      <c r="G68" s="488" t="str">
        <f t="shared" si="1"/>
        <v/>
      </c>
      <c r="H68" s="765" t="str">
        <f t="shared" si="2"/>
        <v>否</v>
      </c>
      <c r="I68" s="768" t="str">
        <f t="shared" si="3"/>
        <v>项</v>
      </c>
      <c r="L68" s="558">
        <v>0</v>
      </c>
      <c r="M68" s="558">
        <f t="shared" si="9"/>
        <v>0</v>
      </c>
    </row>
    <row r="69" ht="34.9" customHeight="1" spans="1:13">
      <c r="A69" s="766">
        <v>2010650</v>
      </c>
      <c r="B69" s="252" t="s">
        <v>154</v>
      </c>
      <c r="C69" s="735">
        <v>82</v>
      </c>
      <c r="D69" s="735">
        <v>62</v>
      </c>
      <c r="E69" s="509">
        <v>69</v>
      </c>
      <c r="F69" s="488">
        <f t="shared" ref="F69:F132" si="10">IF(C69&lt;&gt;0,E69/C69-1,"")</f>
        <v>-0.158536585365854</v>
      </c>
      <c r="G69" s="488">
        <f t="shared" ref="G69:G132" si="11">IF(D69&lt;&gt;0,E69/D69,"")</f>
        <v>1.11290322580645</v>
      </c>
      <c r="H69" s="765" t="str">
        <f t="shared" ref="H69:H132" si="12">IF(LEN(A69)=3,"是",IF(B69&lt;&gt;"",IF(SUM(C69:E69)&lt;&gt;0,"是","否"),"是"))</f>
        <v>是</v>
      </c>
      <c r="I69" s="768" t="str">
        <f t="shared" ref="I69:I132" si="13">IF(LEN(A69)=3,"类",IF(LEN(A69)=5,"款","项"))</f>
        <v>项</v>
      </c>
      <c r="L69" s="558">
        <v>0</v>
      </c>
      <c r="M69" s="558">
        <f t="shared" si="9"/>
        <v>-7</v>
      </c>
    </row>
    <row r="70" ht="34.9" customHeight="1" spans="1:13">
      <c r="A70" s="766">
        <v>2010699</v>
      </c>
      <c r="B70" s="252" t="s">
        <v>188</v>
      </c>
      <c r="C70" s="735">
        <v>154</v>
      </c>
      <c r="D70" s="735">
        <v>7</v>
      </c>
      <c r="E70" s="509">
        <v>8</v>
      </c>
      <c r="F70" s="488">
        <f t="shared" si="10"/>
        <v>-0.948051948051948</v>
      </c>
      <c r="G70" s="488">
        <f t="shared" si="11"/>
        <v>1.14285714285714</v>
      </c>
      <c r="H70" s="765" t="str">
        <f t="shared" si="12"/>
        <v>是</v>
      </c>
      <c r="I70" s="768" t="str">
        <f t="shared" si="13"/>
        <v>项</v>
      </c>
      <c r="L70" s="558">
        <v>0</v>
      </c>
      <c r="M70" s="558">
        <f t="shared" si="9"/>
        <v>-1</v>
      </c>
    </row>
    <row r="71" ht="34.9" customHeight="1" spans="1:9">
      <c r="A71" s="766">
        <v>20107</v>
      </c>
      <c r="B71" s="252" t="s">
        <v>189</v>
      </c>
      <c r="C71" s="730">
        <f>SUM(C72:C82)</f>
        <v>251</v>
      </c>
      <c r="D71" s="730">
        <f>SUM(D72:D82)</f>
        <v>100</v>
      </c>
      <c r="E71" s="730">
        <f>SUM(E72:E82)</f>
        <v>267</v>
      </c>
      <c r="F71" s="488">
        <f t="shared" si="10"/>
        <v>0.0637450199203187</v>
      </c>
      <c r="G71" s="488">
        <f t="shared" si="11"/>
        <v>2.67</v>
      </c>
      <c r="H71" s="765" t="str">
        <f t="shared" si="12"/>
        <v>是</v>
      </c>
      <c r="I71" s="768" t="str">
        <f t="shared" si="13"/>
        <v>款</v>
      </c>
    </row>
    <row r="72" ht="34.9" customHeight="1" spans="1:13">
      <c r="A72" s="766">
        <v>2010701</v>
      </c>
      <c r="B72" s="252" t="s">
        <v>145</v>
      </c>
      <c r="C72" s="735">
        <v>166</v>
      </c>
      <c r="D72" s="735">
        <v>0</v>
      </c>
      <c r="E72" s="509">
        <v>167</v>
      </c>
      <c r="F72" s="488">
        <f t="shared" si="10"/>
        <v>0.00602409638554224</v>
      </c>
      <c r="G72" s="488" t="str">
        <f t="shared" si="11"/>
        <v/>
      </c>
      <c r="H72" s="765" t="str">
        <f t="shared" si="12"/>
        <v>是</v>
      </c>
      <c r="I72" s="768" t="str">
        <f t="shared" si="13"/>
        <v>项</v>
      </c>
      <c r="L72" s="558">
        <v>0</v>
      </c>
      <c r="M72" s="558">
        <f t="shared" ref="M72:M82" si="14">D72-E72</f>
        <v>-167</v>
      </c>
    </row>
    <row r="73" ht="34.9" hidden="1" customHeight="1" spans="1:13">
      <c r="A73" s="766">
        <v>2010702</v>
      </c>
      <c r="B73" s="252" t="s">
        <v>146</v>
      </c>
      <c r="C73" s="735"/>
      <c r="D73" s="735">
        <v>0</v>
      </c>
      <c r="E73" s="509">
        <v>0</v>
      </c>
      <c r="F73" s="488" t="str">
        <f t="shared" si="10"/>
        <v/>
      </c>
      <c r="G73" s="488" t="str">
        <f t="shared" si="11"/>
        <v/>
      </c>
      <c r="H73" s="765" t="str">
        <f t="shared" si="12"/>
        <v>否</v>
      </c>
      <c r="I73" s="768" t="str">
        <f t="shared" si="13"/>
        <v>项</v>
      </c>
      <c r="L73" s="558">
        <v>0</v>
      </c>
      <c r="M73" s="558">
        <f t="shared" si="14"/>
        <v>0</v>
      </c>
    </row>
    <row r="74" ht="34.9" hidden="1" customHeight="1" spans="1:13">
      <c r="A74" s="766">
        <v>2010703</v>
      </c>
      <c r="B74" s="252" t="s">
        <v>147</v>
      </c>
      <c r="C74" s="735"/>
      <c r="D74" s="735">
        <v>0</v>
      </c>
      <c r="E74" s="509">
        <v>0</v>
      </c>
      <c r="F74" s="488" t="str">
        <f t="shared" si="10"/>
        <v/>
      </c>
      <c r="G74" s="488" t="str">
        <f t="shared" si="11"/>
        <v/>
      </c>
      <c r="H74" s="765" t="str">
        <f t="shared" si="12"/>
        <v>否</v>
      </c>
      <c r="I74" s="768" t="str">
        <f t="shared" si="13"/>
        <v>项</v>
      </c>
      <c r="L74" s="558">
        <v>0</v>
      </c>
      <c r="M74" s="558">
        <f t="shared" si="14"/>
        <v>0</v>
      </c>
    </row>
    <row r="75" ht="34.9" hidden="1" customHeight="1" spans="1:13">
      <c r="A75" s="766">
        <v>2010704</v>
      </c>
      <c r="B75" s="252" t="s">
        <v>190</v>
      </c>
      <c r="C75" s="735"/>
      <c r="D75" s="735"/>
      <c r="E75" s="509"/>
      <c r="F75" s="488" t="str">
        <f t="shared" si="10"/>
        <v/>
      </c>
      <c r="G75" s="488" t="str">
        <f t="shared" si="11"/>
        <v/>
      </c>
      <c r="H75" s="765" t="str">
        <f t="shared" si="12"/>
        <v>否</v>
      </c>
      <c r="I75" s="768" t="str">
        <f t="shared" si="13"/>
        <v>项</v>
      </c>
      <c r="L75" s="558">
        <v>0</v>
      </c>
      <c r="M75" s="558">
        <f t="shared" si="14"/>
        <v>0</v>
      </c>
    </row>
    <row r="76" ht="34.9" hidden="1" customHeight="1" spans="1:13">
      <c r="A76" s="766">
        <v>2010705</v>
      </c>
      <c r="B76" s="252" t="s">
        <v>191</v>
      </c>
      <c r="C76" s="735"/>
      <c r="D76" s="735"/>
      <c r="E76" s="509"/>
      <c r="F76" s="488" t="str">
        <f t="shared" si="10"/>
        <v/>
      </c>
      <c r="G76" s="488" t="str">
        <f t="shared" si="11"/>
        <v/>
      </c>
      <c r="H76" s="765" t="str">
        <f t="shared" si="12"/>
        <v>否</v>
      </c>
      <c r="I76" s="768" t="str">
        <f t="shared" si="13"/>
        <v>项</v>
      </c>
      <c r="L76" s="558">
        <v>0</v>
      </c>
      <c r="M76" s="558">
        <f t="shared" si="14"/>
        <v>0</v>
      </c>
    </row>
    <row r="77" ht="34.9" hidden="1" customHeight="1" spans="1:13">
      <c r="A77" s="766">
        <v>2010706</v>
      </c>
      <c r="B77" s="252" t="s">
        <v>192</v>
      </c>
      <c r="C77" s="735"/>
      <c r="D77" s="735"/>
      <c r="E77" s="509"/>
      <c r="F77" s="488" t="str">
        <f t="shared" si="10"/>
        <v/>
      </c>
      <c r="G77" s="488" t="str">
        <f t="shared" si="11"/>
        <v/>
      </c>
      <c r="H77" s="765" t="str">
        <f t="shared" si="12"/>
        <v>否</v>
      </c>
      <c r="I77" s="768" t="str">
        <f t="shared" si="13"/>
        <v>项</v>
      </c>
      <c r="L77" s="558">
        <v>0</v>
      </c>
      <c r="M77" s="558">
        <f t="shared" si="14"/>
        <v>0</v>
      </c>
    </row>
    <row r="78" ht="34.9" hidden="1" customHeight="1" spans="1:13">
      <c r="A78" s="766">
        <v>2010707</v>
      </c>
      <c r="B78" s="252" t="s">
        <v>193</v>
      </c>
      <c r="C78" s="735"/>
      <c r="D78" s="735"/>
      <c r="E78" s="509"/>
      <c r="F78" s="488" t="str">
        <f t="shared" si="10"/>
        <v/>
      </c>
      <c r="G78" s="488" t="str">
        <f t="shared" si="11"/>
        <v/>
      </c>
      <c r="H78" s="765" t="str">
        <f t="shared" si="12"/>
        <v>否</v>
      </c>
      <c r="I78" s="768" t="str">
        <f t="shared" si="13"/>
        <v>项</v>
      </c>
      <c r="L78" s="558">
        <v>0</v>
      </c>
      <c r="M78" s="558">
        <f t="shared" si="14"/>
        <v>0</v>
      </c>
    </row>
    <row r="79" ht="34.9" hidden="1" customHeight="1" spans="1:13">
      <c r="A79" s="766">
        <v>2010708</v>
      </c>
      <c r="B79" s="252" t="s">
        <v>194</v>
      </c>
      <c r="C79" s="735"/>
      <c r="D79" s="735"/>
      <c r="E79" s="509"/>
      <c r="F79" s="488" t="str">
        <f t="shared" si="10"/>
        <v/>
      </c>
      <c r="G79" s="488" t="str">
        <f t="shared" si="11"/>
        <v/>
      </c>
      <c r="H79" s="765" t="str">
        <f t="shared" si="12"/>
        <v>否</v>
      </c>
      <c r="I79" s="768" t="str">
        <f t="shared" si="13"/>
        <v>项</v>
      </c>
      <c r="L79" s="558">
        <v>0</v>
      </c>
      <c r="M79" s="558">
        <f t="shared" si="14"/>
        <v>0</v>
      </c>
    </row>
    <row r="80" ht="34.9" hidden="1" customHeight="1" spans="1:13">
      <c r="A80" s="766">
        <v>2010709</v>
      </c>
      <c r="B80" s="252" t="s">
        <v>186</v>
      </c>
      <c r="C80" s="735"/>
      <c r="D80" s="735">
        <v>0</v>
      </c>
      <c r="E80" s="509">
        <v>0</v>
      </c>
      <c r="F80" s="488" t="str">
        <f t="shared" si="10"/>
        <v/>
      </c>
      <c r="G80" s="488" t="str">
        <f t="shared" si="11"/>
        <v/>
      </c>
      <c r="H80" s="765" t="str">
        <f t="shared" si="12"/>
        <v>否</v>
      </c>
      <c r="I80" s="768" t="str">
        <f t="shared" si="13"/>
        <v>项</v>
      </c>
      <c r="L80" s="558">
        <v>0</v>
      </c>
      <c r="M80" s="558">
        <f t="shared" si="14"/>
        <v>0</v>
      </c>
    </row>
    <row r="81" ht="34.9" hidden="1" customHeight="1" spans="1:13">
      <c r="A81" s="766">
        <v>2010750</v>
      </c>
      <c r="B81" s="252" t="s">
        <v>154</v>
      </c>
      <c r="C81" s="735"/>
      <c r="D81" s="735">
        <v>0</v>
      </c>
      <c r="E81" s="509">
        <v>0</v>
      </c>
      <c r="F81" s="488" t="str">
        <f t="shared" si="10"/>
        <v/>
      </c>
      <c r="G81" s="488" t="str">
        <f t="shared" si="11"/>
        <v/>
      </c>
      <c r="H81" s="765" t="str">
        <f t="shared" si="12"/>
        <v>否</v>
      </c>
      <c r="I81" s="768" t="str">
        <f t="shared" si="13"/>
        <v>项</v>
      </c>
      <c r="L81" s="558">
        <v>0</v>
      </c>
      <c r="M81" s="558">
        <f t="shared" si="14"/>
        <v>0</v>
      </c>
    </row>
    <row r="82" ht="34.9" customHeight="1" spans="1:13">
      <c r="A82" s="766">
        <v>2010799</v>
      </c>
      <c r="B82" s="252" t="s">
        <v>195</v>
      </c>
      <c r="C82" s="735">
        <v>85</v>
      </c>
      <c r="D82" s="735">
        <v>100</v>
      </c>
      <c r="E82" s="509">
        <v>100</v>
      </c>
      <c r="F82" s="488">
        <f t="shared" si="10"/>
        <v>0.176470588235294</v>
      </c>
      <c r="G82" s="488">
        <f t="shared" si="11"/>
        <v>1</v>
      </c>
      <c r="H82" s="765" t="str">
        <f t="shared" si="12"/>
        <v>是</v>
      </c>
      <c r="I82" s="768" t="str">
        <f t="shared" si="13"/>
        <v>项</v>
      </c>
      <c r="L82" s="558">
        <v>0</v>
      </c>
      <c r="M82" s="558">
        <f t="shared" si="14"/>
        <v>0</v>
      </c>
    </row>
    <row r="83" ht="34.9" customHeight="1" spans="1:9">
      <c r="A83" s="766">
        <v>20108</v>
      </c>
      <c r="B83" s="252" t="s">
        <v>196</v>
      </c>
      <c r="C83" s="730">
        <f>SUM(C84:C91)</f>
        <v>0</v>
      </c>
      <c r="D83" s="730">
        <f>SUM(D84:D91)</f>
        <v>50</v>
      </c>
      <c r="E83" s="730">
        <f>SUM(E84:E91)</f>
        <v>0</v>
      </c>
      <c r="F83" s="488" t="str">
        <f t="shared" si="10"/>
        <v/>
      </c>
      <c r="G83" s="488">
        <f t="shared" si="11"/>
        <v>0</v>
      </c>
      <c r="H83" s="765" t="str">
        <f t="shared" si="12"/>
        <v>是</v>
      </c>
      <c r="I83" s="768" t="str">
        <f t="shared" si="13"/>
        <v>款</v>
      </c>
    </row>
    <row r="84" ht="34.9" hidden="1" customHeight="1" spans="1:13">
      <c r="A84" s="766">
        <v>2010801</v>
      </c>
      <c r="B84" s="252" t="s">
        <v>145</v>
      </c>
      <c r="C84" s="735">
        <v>0</v>
      </c>
      <c r="D84" s="735">
        <v>0</v>
      </c>
      <c r="E84" s="509">
        <v>0</v>
      </c>
      <c r="F84" s="488" t="str">
        <f t="shared" si="10"/>
        <v/>
      </c>
      <c r="G84" s="488" t="str">
        <f t="shared" si="11"/>
        <v/>
      </c>
      <c r="H84" s="765" t="str">
        <f t="shared" si="12"/>
        <v>否</v>
      </c>
      <c r="I84" s="768" t="str">
        <f t="shared" si="13"/>
        <v>项</v>
      </c>
      <c r="L84" s="558">
        <v>0</v>
      </c>
      <c r="M84" s="558">
        <f t="shared" ref="M84:M91" si="15">D84-E84</f>
        <v>0</v>
      </c>
    </row>
    <row r="85" ht="34.9" hidden="1" customHeight="1" spans="1:13">
      <c r="A85" s="766">
        <v>2010802</v>
      </c>
      <c r="B85" s="252" t="s">
        <v>146</v>
      </c>
      <c r="C85" s="735"/>
      <c r="D85" s="735">
        <v>0</v>
      </c>
      <c r="E85" s="509">
        <v>0</v>
      </c>
      <c r="F85" s="488" t="str">
        <f t="shared" si="10"/>
        <v/>
      </c>
      <c r="G85" s="488" t="str">
        <f t="shared" si="11"/>
        <v/>
      </c>
      <c r="H85" s="765" t="str">
        <f t="shared" si="12"/>
        <v>否</v>
      </c>
      <c r="I85" s="768" t="str">
        <f t="shared" si="13"/>
        <v>项</v>
      </c>
      <c r="L85" s="558">
        <v>0</v>
      </c>
      <c r="M85" s="558">
        <f t="shared" si="15"/>
        <v>0</v>
      </c>
    </row>
    <row r="86" ht="34.9" hidden="1" customHeight="1" spans="1:13">
      <c r="A86" s="766">
        <v>2010803</v>
      </c>
      <c r="B86" s="252" t="s">
        <v>147</v>
      </c>
      <c r="C86" s="735"/>
      <c r="D86" s="735">
        <v>0</v>
      </c>
      <c r="E86" s="509">
        <v>0</v>
      </c>
      <c r="F86" s="488" t="str">
        <f t="shared" si="10"/>
        <v/>
      </c>
      <c r="G86" s="488" t="str">
        <f t="shared" si="11"/>
        <v/>
      </c>
      <c r="H86" s="765" t="str">
        <f t="shared" si="12"/>
        <v>否</v>
      </c>
      <c r="I86" s="768" t="str">
        <f t="shared" si="13"/>
        <v>项</v>
      </c>
      <c r="L86" s="558">
        <v>0</v>
      </c>
      <c r="M86" s="558">
        <f t="shared" si="15"/>
        <v>0</v>
      </c>
    </row>
    <row r="87" ht="34.9" customHeight="1" spans="1:13">
      <c r="A87" s="766">
        <v>2010804</v>
      </c>
      <c r="B87" s="252" t="s">
        <v>197</v>
      </c>
      <c r="C87" s="735">
        <v>0</v>
      </c>
      <c r="D87" s="735">
        <v>50</v>
      </c>
      <c r="E87" s="509">
        <v>0</v>
      </c>
      <c r="F87" s="488" t="str">
        <f t="shared" si="10"/>
        <v/>
      </c>
      <c r="G87" s="488">
        <f t="shared" si="11"/>
        <v>0</v>
      </c>
      <c r="H87" s="765" t="str">
        <f t="shared" si="12"/>
        <v>是</v>
      </c>
      <c r="I87" s="768" t="str">
        <f t="shared" si="13"/>
        <v>项</v>
      </c>
      <c r="L87" s="558">
        <v>0</v>
      </c>
      <c r="M87" s="558">
        <f t="shared" si="15"/>
        <v>50</v>
      </c>
    </row>
    <row r="88" ht="34.9" hidden="1" customHeight="1" spans="1:13">
      <c r="A88" s="766">
        <v>2010805</v>
      </c>
      <c r="B88" s="252" t="s">
        <v>198</v>
      </c>
      <c r="C88" s="735"/>
      <c r="D88" s="735">
        <v>0</v>
      </c>
      <c r="E88" s="509">
        <v>0</v>
      </c>
      <c r="F88" s="488" t="str">
        <f t="shared" si="10"/>
        <v/>
      </c>
      <c r="G88" s="488" t="str">
        <f t="shared" si="11"/>
        <v/>
      </c>
      <c r="H88" s="765" t="str">
        <f t="shared" si="12"/>
        <v>否</v>
      </c>
      <c r="I88" s="768" t="str">
        <f t="shared" si="13"/>
        <v>项</v>
      </c>
      <c r="L88" s="558">
        <v>0</v>
      </c>
      <c r="M88" s="558">
        <f t="shared" si="15"/>
        <v>0</v>
      </c>
    </row>
    <row r="89" ht="34.9" hidden="1" customHeight="1" spans="1:13">
      <c r="A89" s="766">
        <v>2010806</v>
      </c>
      <c r="B89" s="252" t="s">
        <v>186</v>
      </c>
      <c r="C89" s="735"/>
      <c r="D89" s="735">
        <v>0</v>
      </c>
      <c r="E89" s="509">
        <v>0</v>
      </c>
      <c r="F89" s="488" t="str">
        <f t="shared" si="10"/>
        <v/>
      </c>
      <c r="G89" s="488" t="str">
        <f t="shared" si="11"/>
        <v/>
      </c>
      <c r="H89" s="765" t="str">
        <f t="shared" si="12"/>
        <v>否</v>
      </c>
      <c r="I89" s="768" t="str">
        <f t="shared" si="13"/>
        <v>项</v>
      </c>
      <c r="L89" s="558">
        <v>0</v>
      </c>
      <c r="M89" s="558">
        <f t="shared" si="15"/>
        <v>0</v>
      </c>
    </row>
    <row r="90" ht="34.9" hidden="1" customHeight="1" spans="1:13">
      <c r="A90" s="766">
        <v>2010850</v>
      </c>
      <c r="B90" s="252" t="s">
        <v>154</v>
      </c>
      <c r="C90" s="735"/>
      <c r="D90" s="735">
        <v>0</v>
      </c>
      <c r="E90" s="509">
        <v>0</v>
      </c>
      <c r="F90" s="488" t="str">
        <f t="shared" si="10"/>
        <v/>
      </c>
      <c r="G90" s="488" t="str">
        <f t="shared" si="11"/>
        <v/>
      </c>
      <c r="H90" s="765" t="str">
        <f t="shared" si="12"/>
        <v>否</v>
      </c>
      <c r="I90" s="768" t="str">
        <f t="shared" si="13"/>
        <v>项</v>
      </c>
      <c r="L90" s="558">
        <v>0</v>
      </c>
      <c r="M90" s="558">
        <f t="shared" si="15"/>
        <v>0</v>
      </c>
    </row>
    <row r="91" ht="34.9" hidden="1" customHeight="1" spans="1:13">
      <c r="A91" s="766">
        <v>2010899</v>
      </c>
      <c r="B91" s="252" t="s">
        <v>199</v>
      </c>
      <c r="C91" s="735">
        <v>0</v>
      </c>
      <c r="D91" s="735">
        <v>0</v>
      </c>
      <c r="E91" s="509">
        <v>0</v>
      </c>
      <c r="F91" s="488" t="str">
        <f t="shared" si="10"/>
        <v/>
      </c>
      <c r="G91" s="488" t="str">
        <f t="shared" si="11"/>
        <v/>
      </c>
      <c r="H91" s="765" t="str">
        <f t="shared" si="12"/>
        <v>否</v>
      </c>
      <c r="I91" s="768" t="str">
        <f t="shared" si="13"/>
        <v>项</v>
      </c>
      <c r="L91" s="558">
        <v>0</v>
      </c>
      <c r="M91" s="558">
        <f t="shared" si="15"/>
        <v>0</v>
      </c>
    </row>
    <row r="92" ht="34.9" hidden="1" customHeight="1" spans="1:9">
      <c r="A92" s="766">
        <v>20109</v>
      </c>
      <c r="B92" s="252" t="s">
        <v>200</v>
      </c>
      <c r="C92" s="730">
        <f>SUM(C93:C104)</f>
        <v>0</v>
      </c>
      <c r="D92" s="730">
        <f>SUM(D93:D104)</f>
        <v>0</v>
      </c>
      <c r="E92" s="730">
        <f>SUM(E93:E104)</f>
        <v>0</v>
      </c>
      <c r="F92" s="488" t="str">
        <f t="shared" si="10"/>
        <v/>
      </c>
      <c r="G92" s="488" t="str">
        <f t="shared" si="11"/>
        <v/>
      </c>
      <c r="H92" s="765" t="str">
        <f t="shared" si="12"/>
        <v>否</v>
      </c>
      <c r="I92" s="768" t="str">
        <f t="shared" si="13"/>
        <v>款</v>
      </c>
    </row>
    <row r="93" ht="34.9" hidden="1" customHeight="1" spans="1:13">
      <c r="A93" s="766">
        <v>2010901</v>
      </c>
      <c r="B93" s="252" t="s">
        <v>145</v>
      </c>
      <c r="C93" s="735"/>
      <c r="D93" s="735">
        <v>0</v>
      </c>
      <c r="E93" s="509">
        <v>0</v>
      </c>
      <c r="F93" s="488" t="str">
        <f t="shared" si="10"/>
        <v/>
      </c>
      <c r="G93" s="488" t="str">
        <f t="shared" si="11"/>
        <v/>
      </c>
      <c r="H93" s="765" t="str">
        <f t="shared" si="12"/>
        <v>否</v>
      </c>
      <c r="I93" s="768" t="str">
        <f t="shared" si="13"/>
        <v>项</v>
      </c>
      <c r="L93" s="558">
        <v>0</v>
      </c>
      <c r="M93" s="558">
        <f t="shared" ref="M93:M104" si="16">D93-E93</f>
        <v>0</v>
      </c>
    </row>
    <row r="94" ht="34.9" hidden="1" customHeight="1" spans="1:13">
      <c r="A94" s="766">
        <v>2010902</v>
      </c>
      <c r="B94" s="252" t="s">
        <v>146</v>
      </c>
      <c r="C94" s="735"/>
      <c r="D94" s="735">
        <v>0</v>
      </c>
      <c r="E94" s="509">
        <v>0</v>
      </c>
      <c r="F94" s="488" t="str">
        <f t="shared" si="10"/>
        <v/>
      </c>
      <c r="G94" s="488" t="str">
        <f t="shared" si="11"/>
        <v/>
      </c>
      <c r="H94" s="765" t="str">
        <f t="shared" si="12"/>
        <v>否</v>
      </c>
      <c r="I94" s="768" t="str">
        <f t="shared" si="13"/>
        <v>项</v>
      </c>
      <c r="L94" s="558">
        <v>0</v>
      </c>
      <c r="M94" s="558">
        <f t="shared" si="16"/>
        <v>0</v>
      </c>
    </row>
    <row r="95" ht="34.9" hidden="1" customHeight="1" spans="1:13">
      <c r="A95" s="766">
        <v>2010903</v>
      </c>
      <c r="B95" s="252" t="s">
        <v>147</v>
      </c>
      <c r="C95" s="735"/>
      <c r="D95" s="735">
        <v>0</v>
      </c>
      <c r="E95" s="509">
        <v>0</v>
      </c>
      <c r="F95" s="488" t="str">
        <f t="shared" si="10"/>
        <v/>
      </c>
      <c r="G95" s="488" t="str">
        <f t="shared" si="11"/>
        <v/>
      </c>
      <c r="H95" s="765" t="str">
        <f t="shared" si="12"/>
        <v>否</v>
      </c>
      <c r="I95" s="768" t="str">
        <f t="shared" si="13"/>
        <v>项</v>
      </c>
      <c r="L95" s="558">
        <v>0</v>
      </c>
      <c r="M95" s="558">
        <f t="shared" si="16"/>
        <v>0</v>
      </c>
    </row>
    <row r="96" ht="34.9" hidden="1" customHeight="1" spans="1:13">
      <c r="A96" s="766">
        <v>2010905</v>
      </c>
      <c r="B96" s="252" t="s">
        <v>201</v>
      </c>
      <c r="C96" s="735"/>
      <c r="D96" s="735">
        <v>0</v>
      </c>
      <c r="E96" s="509">
        <v>0</v>
      </c>
      <c r="F96" s="488" t="str">
        <f t="shared" si="10"/>
        <v/>
      </c>
      <c r="G96" s="488" t="str">
        <f t="shared" si="11"/>
        <v/>
      </c>
      <c r="H96" s="765" t="str">
        <f t="shared" si="12"/>
        <v>否</v>
      </c>
      <c r="I96" s="768" t="str">
        <f t="shared" si="13"/>
        <v>项</v>
      </c>
      <c r="L96" s="558">
        <v>0</v>
      </c>
      <c r="M96" s="558">
        <f t="shared" si="16"/>
        <v>0</v>
      </c>
    </row>
    <row r="97" s="547" customFormat="1" ht="34.9" hidden="1" customHeight="1" spans="1:13">
      <c r="A97" s="766">
        <v>2010907</v>
      </c>
      <c r="B97" s="252" t="s">
        <v>202</v>
      </c>
      <c r="C97" s="735"/>
      <c r="D97" s="735">
        <v>0</v>
      </c>
      <c r="E97" s="509">
        <v>0</v>
      </c>
      <c r="F97" s="488" t="str">
        <f t="shared" si="10"/>
        <v/>
      </c>
      <c r="G97" s="488" t="str">
        <f t="shared" si="11"/>
        <v/>
      </c>
      <c r="H97" s="765" t="str">
        <f t="shared" si="12"/>
        <v>否</v>
      </c>
      <c r="I97" s="768" t="str">
        <f t="shared" si="13"/>
        <v>项</v>
      </c>
      <c r="J97" s="558"/>
      <c r="K97" s="558"/>
      <c r="L97" s="558">
        <v>0</v>
      </c>
      <c r="M97" s="558">
        <f t="shared" si="16"/>
        <v>0</v>
      </c>
    </row>
    <row r="98" s="547" customFormat="1" ht="34.9" hidden="1" customHeight="1" spans="1:13">
      <c r="A98" s="766">
        <v>2010908</v>
      </c>
      <c r="B98" s="252" t="s">
        <v>186</v>
      </c>
      <c r="C98" s="735"/>
      <c r="D98" s="735">
        <v>0</v>
      </c>
      <c r="E98" s="509">
        <v>0</v>
      </c>
      <c r="F98" s="488" t="str">
        <f t="shared" si="10"/>
        <v/>
      </c>
      <c r="G98" s="488" t="str">
        <f t="shared" si="11"/>
        <v/>
      </c>
      <c r="H98" s="765" t="str">
        <f t="shared" si="12"/>
        <v>否</v>
      </c>
      <c r="I98" s="768" t="str">
        <f t="shared" si="13"/>
        <v>项</v>
      </c>
      <c r="J98" s="558"/>
      <c r="K98" s="558"/>
      <c r="L98" s="558">
        <v>0</v>
      </c>
      <c r="M98" s="558">
        <f t="shared" si="16"/>
        <v>0</v>
      </c>
    </row>
    <row r="99" ht="34.9" hidden="1" customHeight="1" spans="1:13">
      <c r="A99" s="766">
        <v>2010909</v>
      </c>
      <c r="B99" s="252" t="s">
        <v>203</v>
      </c>
      <c r="C99" s="735"/>
      <c r="D99" s="735">
        <v>0</v>
      </c>
      <c r="E99" s="509">
        <v>0</v>
      </c>
      <c r="F99" s="488" t="str">
        <f t="shared" si="10"/>
        <v/>
      </c>
      <c r="G99" s="488" t="str">
        <f t="shared" si="11"/>
        <v/>
      </c>
      <c r="H99" s="765" t="str">
        <f t="shared" si="12"/>
        <v>否</v>
      </c>
      <c r="I99" s="768" t="str">
        <f t="shared" si="13"/>
        <v>项</v>
      </c>
      <c r="L99" s="558">
        <v>0</v>
      </c>
      <c r="M99" s="558">
        <f t="shared" si="16"/>
        <v>0</v>
      </c>
    </row>
    <row r="100" ht="34.9" hidden="1" customHeight="1" spans="1:13">
      <c r="A100" s="766">
        <v>2010910</v>
      </c>
      <c r="B100" s="252" t="s">
        <v>204</v>
      </c>
      <c r="C100" s="735"/>
      <c r="D100" s="735">
        <v>0</v>
      </c>
      <c r="E100" s="509">
        <v>0</v>
      </c>
      <c r="F100" s="488" t="str">
        <f t="shared" si="10"/>
        <v/>
      </c>
      <c r="G100" s="488" t="str">
        <f t="shared" si="11"/>
        <v/>
      </c>
      <c r="H100" s="765" t="str">
        <f t="shared" si="12"/>
        <v>否</v>
      </c>
      <c r="I100" s="768" t="str">
        <f t="shared" si="13"/>
        <v>项</v>
      </c>
      <c r="L100" s="558">
        <v>0</v>
      </c>
      <c r="M100" s="558">
        <f t="shared" si="16"/>
        <v>0</v>
      </c>
    </row>
    <row r="101" ht="34.9" hidden="1" customHeight="1" spans="1:13">
      <c r="A101" s="766">
        <v>2010911</v>
      </c>
      <c r="B101" s="252" t="s">
        <v>205</v>
      </c>
      <c r="C101" s="735"/>
      <c r="D101" s="735">
        <v>0</v>
      </c>
      <c r="E101" s="509">
        <v>0</v>
      </c>
      <c r="F101" s="488" t="str">
        <f t="shared" si="10"/>
        <v/>
      </c>
      <c r="G101" s="488" t="str">
        <f t="shared" si="11"/>
        <v/>
      </c>
      <c r="H101" s="765" t="str">
        <f t="shared" si="12"/>
        <v>否</v>
      </c>
      <c r="I101" s="768" t="str">
        <f t="shared" si="13"/>
        <v>项</v>
      </c>
      <c r="L101" s="558">
        <v>0</v>
      </c>
      <c r="M101" s="558">
        <f t="shared" si="16"/>
        <v>0</v>
      </c>
    </row>
    <row r="102" s="547" customFormat="1" ht="34.9" hidden="1" customHeight="1" spans="1:13">
      <c r="A102" s="766">
        <v>2010912</v>
      </c>
      <c r="B102" s="252" t="s">
        <v>206</v>
      </c>
      <c r="C102" s="735"/>
      <c r="D102" s="735">
        <v>0</v>
      </c>
      <c r="E102" s="509">
        <v>0</v>
      </c>
      <c r="F102" s="488" t="str">
        <f t="shared" si="10"/>
        <v/>
      </c>
      <c r="G102" s="488" t="str">
        <f t="shared" si="11"/>
        <v/>
      </c>
      <c r="H102" s="765" t="str">
        <f t="shared" si="12"/>
        <v>否</v>
      </c>
      <c r="I102" s="768" t="str">
        <f t="shared" si="13"/>
        <v>项</v>
      </c>
      <c r="J102" s="558"/>
      <c r="K102" s="558"/>
      <c r="L102" s="558">
        <v>0</v>
      </c>
      <c r="M102" s="558">
        <f t="shared" si="16"/>
        <v>0</v>
      </c>
    </row>
    <row r="103" ht="34.9" hidden="1" customHeight="1" spans="1:13">
      <c r="A103" s="766">
        <v>2010950</v>
      </c>
      <c r="B103" s="252" t="s">
        <v>154</v>
      </c>
      <c r="C103" s="735"/>
      <c r="D103" s="735">
        <v>0</v>
      </c>
      <c r="E103" s="509">
        <v>0</v>
      </c>
      <c r="F103" s="488" t="str">
        <f t="shared" si="10"/>
        <v/>
      </c>
      <c r="G103" s="488" t="str">
        <f t="shared" si="11"/>
        <v/>
      </c>
      <c r="H103" s="765" t="str">
        <f t="shared" si="12"/>
        <v>否</v>
      </c>
      <c r="I103" s="768" t="str">
        <f t="shared" si="13"/>
        <v>项</v>
      </c>
      <c r="L103" s="558">
        <v>0</v>
      </c>
      <c r="M103" s="558">
        <f t="shared" si="16"/>
        <v>0</v>
      </c>
    </row>
    <row r="104" ht="34.9" hidden="1" customHeight="1" spans="1:13">
      <c r="A104" s="766">
        <v>2010999</v>
      </c>
      <c r="B104" s="252" t="s">
        <v>207</v>
      </c>
      <c r="C104" s="735"/>
      <c r="D104" s="735">
        <v>0</v>
      </c>
      <c r="E104" s="509">
        <v>0</v>
      </c>
      <c r="F104" s="488" t="str">
        <f t="shared" si="10"/>
        <v/>
      </c>
      <c r="G104" s="488" t="str">
        <f t="shared" si="11"/>
        <v/>
      </c>
      <c r="H104" s="765" t="str">
        <f t="shared" si="12"/>
        <v>否</v>
      </c>
      <c r="I104" s="768" t="str">
        <f t="shared" si="13"/>
        <v>项</v>
      </c>
      <c r="L104" s="558">
        <v>0</v>
      </c>
      <c r="M104" s="558">
        <f t="shared" si="16"/>
        <v>0</v>
      </c>
    </row>
    <row r="105" ht="34.9" hidden="1" customHeight="1" spans="1:9">
      <c r="A105" s="766">
        <v>20110</v>
      </c>
      <c r="B105" s="252" t="s">
        <v>208</v>
      </c>
      <c r="C105" s="730">
        <f>SUM(C106:C114)</f>
        <v>0</v>
      </c>
      <c r="D105" s="730">
        <f>SUM(D106:D114)</f>
        <v>0</v>
      </c>
      <c r="E105" s="730">
        <f>SUM(E106:E114)</f>
        <v>0</v>
      </c>
      <c r="F105" s="488" t="str">
        <f t="shared" si="10"/>
        <v/>
      </c>
      <c r="G105" s="488" t="str">
        <f t="shared" si="11"/>
        <v/>
      </c>
      <c r="H105" s="765" t="str">
        <f t="shared" si="12"/>
        <v>否</v>
      </c>
      <c r="I105" s="768" t="str">
        <f t="shared" si="13"/>
        <v>款</v>
      </c>
    </row>
    <row r="106" ht="34.9" hidden="1" customHeight="1" spans="1:13">
      <c r="A106" s="766">
        <v>2011001</v>
      </c>
      <c r="B106" s="252" t="s">
        <v>145</v>
      </c>
      <c r="C106" s="735">
        <v>0</v>
      </c>
      <c r="D106" s="735"/>
      <c r="E106" s="509"/>
      <c r="F106" s="488" t="str">
        <f t="shared" si="10"/>
        <v/>
      </c>
      <c r="G106" s="488" t="str">
        <f t="shared" si="11"/>
        <v/>
      </c>
      <c r="H106" s="765" t="str">
        <f t="shared" si="12"/>
        <v>否</v>
      </c>
      <c r="I106" s="768" t="str">
        <f t="shared" si="13"/>
        <v>项</v>
      </c>
      <c r="L106" s="558">
        <v>0</v>
      </c>
      <c r="M106" s="558">
        <f t="shared" ref="M106:M114" si="17">D106-E106</f>
        <v>0</v>
      </c>
    </row>
    <row r="107" ht="34.9" hidden="1" customHeight="1" spans="1:13">
      <c r="A107" s="766">
        <v>2011002</v>
      </c>
      <c r="B107" s="252" t="s">
        <v>146</v>
      </c>
      <c r="C107" s="735">
        <v>0</v>
      </c>
      <c r="D107" s="735"/>
      <c r="E107" s="509"/>
      <c r="F107" s="488" t="str">
        <f t="shared" si="10"/>
        <v/>
      </c>
      <c r="G107" s="488" t="str">
        <f t="shared" si="11"/>
        <v/>
      </c>
      <c r="H107" s="765" t="str">
        <f t="shared" si="12"/>
        <v>否</v>
      </c>
      <c r="I107" s="768" t="str">
        <f t="shared" si="13"/>
        <v>项</v>
      </c>
      <c r="L107" s="558">
        <v>0</v>
      </c>
      <c r="M107" s="558">
        <f t="shared" si="17"/>
        <v>0</v>
      </c>
    </row>
    <row r="108" ht="34.9" hidden="1" customHeight="1" spans="1:13">
      <c r="A108" s="766">
        <v>2011003</v>
      </c>
      <c r="B108" s="252" t="s">
        <v>147</v>
      </c>
      <c r="C108" s="735"/>
      <c r="D108" s="735"/>
      <c r="E108" s="509"/>
      <c r="F108" s="488" t="str">
        <f t="shared" si="10"/>
        <v/>
      </c>
      <c r="G108" s="488" t="str">
        <f t="shared" si="11"/>
        <v/>
      </c>
      <c r="H108" s="765" t="str">
        <f t="shared" si="12"/>
        <v>否</v>
      </c>
      <c r="I108" s="768" t="str">
        <f t="shared" si="13"/>
        <v>项</v>
      </c>
      <c r="L108" s="558">
        <v>0</v>
      </c>
      <c r="M108" s="558">
        <f t="shared" si="17"/>
        <v>0</v>
      </c>
    </row>
    <row r="109" s="547" customFormat="1" ht="34.9" hidden="1" customHeight="1" spans="1:13">
      <c r="A109" s="766">
        <v>2011004</v>
      </c>
      <c r="B109" s="252" t="s">
        <v>209</v>
      </c>
      <c r="C109" s="735"/>
      <c r="D109" s="735"/>
      <c r="E109" s="509"/>
      <c r="F109" s="488" t="str">
        <f t="shared" si="10"/>
        <v/>
      </c>
      <c r="G109" s="488" t="str">
        <f t="shared" si="11"/>
        <v/>
      </c>
      <c r="H109" s="765" t="str">
        <f t="shared" si="12"/>
        <v>否</v>
      </c>
      <c r="I109" s="768" t="str">
        <f t="shared" si="13"/>
        <v>项</v>
      </c>
      <c r="J109" s="558"/>
      <c r="K109" s="558"/>
      <c r="L109" s="558">
        <v>0</v>
      </c>
      <c r="M109" s="558">
        <f t="shared" si="17"/>
        <v>0</v>
      </c>
    </row>
    <row r="110" ht="34.9" hidden="1" customHeight="1" spans="1:13">
      <c r="A110" s="766">
        <v>2011005</v>
      </c>
      <c r="B110" s="252" t="s">
        <v>210</v>
      </c>
      <c r="C110" s="735"/>
      <c r="D110" s="735"/>
      <c r="E110" s="509"/>
      <c r="F110" s="488" t="str">
        <f t="shared" si="10"/>
        <v/>
      </c>
      <c r="G110" s="488" t="str">
        <f t="shared" si="11"/>
        <v/>
      </c>
      <c r="H110" s="765" t="str">
        <f t="shared" si="12"/>
        <v>否</v>
      </c>
      <c r="I110" s="768" t="str">
        <f t="shared" si="13"/>
        <v>项</v>
      </c>
      <c r="L110" s="558">
        <v>0</v>
      </c>
      <c r="M110" s="558">
        <f t="shared" si="17"/>
        <v>0</v>
      </c>
    </row>
    <row r="111" ht="34.9" hidden="1" customHeight="1" spans="1:13">
      <c r="A111" s="766">
        <v>2011007</v>
      </c>
      <c r="B111" s="252" t="s">
        <v>211</v>
      </c>
      <c r="C111" s="735"/>
      <c r="D111" s="735"/>
      <c r="E111" s="509"/>
      <c r="F111" s="488" t="str">
        <f t="shared" si="10"/>
        <v/>
      </c>
      <c r="G111" s="488" t="str">
        <f t="shared" si="11"/>
        <v/>
      </c>
      <c r="H111" s="765" t="str">
        <f t="shared" si="12"/>
        <v>否</v>
      </c>
      <c r="I111" s="768" t="str">
        <f t="shared" si="13"/>
        <v>项</v>
      </c>
      <c r="L111" s="558">
        <v>0</v>
      </c>
      <c r="M111" s="558">
        <f t="shared" si="17"/>
        <v>0</v>
      </c>
    </row>
    <row r="112" ht="34.9" hidden="1" customHeight="1" spans="1:13">
      <c r="A112" s="766">
        <v>2011008</v>
      </c>
      <c r="B112" s="252" t="s">
        <v>212</v>
      </c>
      <c r="C112" s="735"/>
      <c r="D112" s="735"/>
      <c r="E112" s="509"/>
      <c r="F112" s="488" t="str">
        <f t="shared" si="10"/>
        <v/>
      </c>
      <c r="G112" s="488" t="str">
        <f t="shared" si="11"/>
        <v/>
      </c>
      <c r="H112" s="765" t="str">
        <f t="shared" si="12"/>
        <v>否</v>
      </c>
      <c r="I112" s="768" t="str">
        <f t="shared" si="13"/>
        <v>项</v>
      </c>
      <c r="L112" s="558">
        <v>0</v>
      </c>
      <c r="M112" s="558">
        <f t="shared" si="17"/>
        <v>0</v>
      </c>
    </row>
    <row r="113" ht="34.9" hidden="1" customHeight="1" spans="1:13">
      <c r="A113" s="766">
        <v>2011050</v>
      </c>
      <c r="B113" s="252" t="s">
        <v>154</v>
      </c>
      <c r="C113" s="735"/>
      <c r="D113" s="735"/>
      <c r="E113" s="509"/>
      <c r="F113" s="488" t="str">
        <f t="shared" si="10"/>
        <v/>
      </c>
      <c r="G113" s="488" t="str">
        <f t="shared" si="11"/>
        <v/>
      </c>
      <c r="H113" s="765" t="str">
        <f t="shared" si="12"/>
        <v>否</v>
      </c>
      <c r="I113" s="768" t="str">
        <f t="shared" si="13"/>
        <v>项</v>
      </c>
      <c r="L113" s="558">
        <v>0</v>
      </c>
      <c r="M113" s="558">
        <f t="shared" si="17"/>
        <v>0</v>
      </c>
    </row>
    <row r="114" ht="34.9" hidden="1" customHeight="1" spans="1:13">
      <c r="A114" s="766">
        <v>2011099</v>
      </c>
      <c r="B114" s="252" t="s">
        <v>213</v>
      </c>
      <c r="C114" s="735">
        <v>0</v>
      </c>
      <c r="D114" s="735"/>
      <c r="E114" s="509"/>
      <c r="F114" s="488" t="str">
        <f t="shared" si="10"/>
        <v/>
      </c>
      <c r="G114" s="488" t="str">
        <f t="shared" si="11"/>
        <v/>
      </c>
      <c r="H114" s="765" t="str">
        <f t="shared" si="12"/>
        <v>否</v>
      </c>
      <c r="I114" s="768" t="str">
        <f t="shared" si="13"/>
        <v>项</v>
      </c>
      <c r="L114" s="558">
        <v>0</v>
      </c>
      <c r="M114" s="558">
        <f t="shared" si="17"/>
        <v>0</v>
      </c>
    </row>
    <row r="115" ht="34.9" customHeight="1" spans="1:9">
      <c r="A115" s="766">
        <v>20111</v>
      </c>
      <c r="B115" s="252" t="s">
        <v>214</v>
      </c>
      <c r="C115" s="730">
        <f>SUM(C116:C123)</f>
        <v>2921</v>
      </c>
      <c r="D115" s="730">
        <f>SUM(D116:D123)</f>
        <v>2434</v>
      </c>
      <c r="E115" s="730">
        <f>SUM(E116:E123)</f>
        <v>2399</v>
      </c>
      <c r="F115" s="488">
        <f t="shared" si="10"/>
        <v>-0.178705922629237</v>
      </c>
      <c r="G115" s="488">
        <f t="shared" si="11"/>
        <v>0.985620377978636</v>
      </c>
      <c r="H115" s="765" t="str">
        <f t="shared" si="12"/>
        <v>是</v>
      </c>
      <c r="I115" s="768" t="str">
        <f t="shared" si="13"/>
        <v>款</v>
      </c>
    </row>
    <row r="116" ht="34.9" customHeight="1" spans="1:13">
      <c r="A116" s="766">
        <v>2011101</v>
      </c>
      <c r="B116" s="252" t="s">
        <v>145</v>
      </c>
      <c r="C116" s="735">
        <v>2733</v>
      </c>
      <c r="D116" s="735">
        <v>2244</v>
      </c>
      <c r="E116" s="509">
        <v>2191</v>
      </c>
      <c r="F116" s="488">
        <f t="shared" si="10"/>
        <v>-0.198316867910721</v>
      </c>
      <c r="G116" s="488">
        <f t="shared" si="11"/>
        <v>0.976381461675579</v>
      </c>
      <c r="H116" s="765" t="str">
        <f t="shared" si="12"/>
        <v>是</v>
      </c>
      <c r="I116" s="768" t="str">
        <f t="shared" si="13"/>
        <v>项</v>
      </c>
      <c r="L116" s="558">
        <v>0</v>
      </c>
      <c r="M116" s="558">
        <f t="shared" ref="M116:M123" si="18">D116-E116</f>
        <v>53</v>
      </c>
    </row>
    <row r="117" ht="34.9" hidden="1" customHeight="1" spans="1:13">
      <c r="A117" s="766">
        <v>2011102</v>
      </c>
      <c r="B117" s="252" t="s">
        <v>146</v>
      </c>
      <c r="C117" s="735"/>
      <c r="D117" s="735">
        <v>0</v>
      </c>
      <c r="E117" s="509">
        <v>0</v>
      </c>
      <c r="F117" s="488" t="str">
        <f t="shared" si="10"/>
        <v/>
      </c>
      <c r="G117" s="488" t="str">
        <f t="shared" si="11"/>
        <v/>
      </c>
      <c r="H117" s="765" t="str">
        <f t="shared" si="12"/>
        <v>否</v>
      </c>
      <c r="I117" s="768" t="str">
        <f t="shared" si="13"/>
        <v>项</v>
      </c>
      <c r="L117" s="558">
        <v>0</v>
      </c>
      <c r="M117" s="558">
        <f t="shared" si="18"/>
        <v>0</v>
      </c>
    </row>
    <row r="118" ht="34.9" hidden="1" customHeight="1" spans="1:13">
      <c r="A118" s="766">
        <v>2011103</v>
      </c>
      <c r="B118" s="252" t="s">
        <v>147</v>
      </c>
      <c r="C118" s="735"/>
      <c r="D118" s="735">
        <v>0</v>
      </c>
      <c r="E118" s="509">
        <v>0</v>
      </c>
      <c r="F118" s="488" t="str">
        <f t="shared" si="10"/>
        <v/>
      </c>
      <c r="G118" s="488" t="str">
        <f t="shared" si="11"/>
        <v/>
      </c>
      <c r="H118" s="765" t="str">
        <f t="shared" si="12"/>
        <v>否</v>
      </c>
      <c r="I118" s="768" t="str">
        <f t="shared" si="13"/>
        <v>项</v>
      </c>
      <c r="L118" s="558">
        <v>0</v>
      </c>
      <c r="M118" s="558">
        <f t="shared" si="18"/>
        <v>0</v>
      </c>
    </row>
    <row r="119" ht="34.9" customHeight="1" spans="1:13">
      <c r="A119" s="766">
        <v>2011104</v>
      </c>
      <c r="B119" s="252" t="s">
        <v>215</v>
      </c>
      <c r="C119" s="735">
        <v>40</v>
      </c>
      <c r="D119" s="735">
        <v>45</v>
      </c>
      <c r="E119" s="509">
        <v>45</v>
      </c>
      <c r="F119" s="488">
        <f t="shared" si="10"/>
        <v>0.125</v>
      </c>
      <c r="G119" s="488">
        <f t="shared" si="11"/>
        <v>1</v>
      </c>
      <c r="H119" s="765" t="str">
        <f t="shared" si="12"/>
        <v>是</v>
      </c>
      <c r="I119" s="768" t="str">
        <f t="shared" si="13"/>
        <v>项</v>
      </c>
      <c r="L119" s="558">
        <v>0</v>
      </c>
      <c r="M119" s="558">
        <f t="shared" si="18"/>
        <v>0</v>
      </c>
    </row>
    <row r="120" ht="34.9" hidden="1" customHeight="1" spans="1:13">
      <c r="A120" s="766">
        <v>2011105</v>
      </c>
      <c r="B120" s="252" t="s">
        <v>216</v>
      </c>
      <c r="C120" s="735">
        <v>0</v>
      </c>
      <c r="D120" s="735">
        <v>0</v>
      </c>
      <c r="E120" s="509">
        <v>0</v>
      </c>
      <c r="F120" s="488" t="str">
        <f t="shared" si="10"/>
        <v/>
      </c>
      <c r="G120" s="488" t="str">
        <f t="shared" si="11"/>
        <v/>
      </c>
      <c r="H120" s="765" t="str">
        <f t="shared" si="12"/>
        <v>否</v>
      </c>
      <c r="I120" s="768" t="str">
        <f t="shared" si="13"/>
        <v>项</v>
      </c>
      <c r="L120" s="558">
        <v>0</v>
      </c>
      <c r="M120" s="558">
        <f t="shared" si="18"/>
        <v>0</v>
      </c>
    </row>
    <row r="121" ht="34.9" hidden="1" customHeight="1" spans="1:13">
      <c r="A121" s="766">
        <v>2011106</v>
      </c>
      <c r="B121" s="252" t="s">
        <v>217</v>
      </c>
      <c r="C121" s="735"/>
      <c r="D121" s="735">
        <v>0</v>
      </c>
      <c r="E121" s="509">
        <v>0</v>
      </c>
      <c r="F121" s="488" t="str">
        <f t="shared" si="10"/>
        <v/>
      </c>
      <c r="G121" s="488" t="str">
        <f t="shared" si="11"/>
        <v/>
      </c>
      <c r="H121" s="765" t="str">
        <f t="shared" si="12"/>
        <v>否</v>
      </c>
      <c r="I121" s="768" t="str">
        <f t="shared" si="13"/>
        <v>项</v>
      </c>
      <c r="L121" s="558">
        <v>0</v>
      </c>
      <c r="M121" s="558">
        <f t="shared" si="18"/>
        <v>0</v>
      </c>
    </row>
    <row r="122" ht="34.9" hidden="1" customHeight="1" spans="1:13">
      <c r="A122" s="766">
        <v>2011150</v>
      </c>
      <c r="B122" s="252" t="s">
        <v>154</v>
      </c>
      <c r="C122" s="735"/>
      <c r="D122" s="735">
        <v>0</v>
      </c>
      <c r="E122" s="509">
        <v>0</v>
      </c>
      <c r="F122" s="488" t="str">
        <f t="shared" si="10"/>
        <v/>
      </c>
      <c r="G122" s="488" t="str">
        <f t="shared" si="11"/>
        <v/>
      </c>
      <c r="H122" s="765" t="str">
        <f t="shared" si="12"/>
        <v>否</v>
      </c>
      <c r="I122" s="768" t="str">
        <f t="shared" si="13"/>
        <v>项</v>
      </c>
      <c r="L122" s="558">
        <v>0</v>
      </c>
      <c r="M122" s="558">
        <f t="shared" si="18"/>
        <v>0</v>
      </c>
    </row>
    <row r="123" ht="34.9" customHeight="1" spans="1:13">
      <c r="A123" s="766">
        <v>2011199</v>
      </c>
      <c r="B123" s="252" t="s">
        <v>218</v>
      </c>
      <c r="C123" s="735">
        <v>148</v>
      </c>
      <c r="D123" s="735">
        <v>145</v>
      </c>
      <c r="E123" s="509">
        <v>163</v>
      </c>
      <c r="F123" s="488">
        <f t="shared" si="10"/>
        <v>0.101351351351351</v>
      </c>
      <c r="G123" s="488">
        <f t="shared" si="11"/>
        <v>1.12413793103448</v>
      </c>
      <c r="H123" s="765" t="str">
        <f t="shared" si="12"/>
        <v>是</v>
      </c>
      <c r="I123" s="768" t="str">
        <f t="shared" si="13"/>
        <v>项</v>
      </c>
      <c r="L123" s="558">
        <v>0</v>
      </c>
      <c r="M123" s="558">
        <f t="shared" si="18"/>
        <v>-18</v>
      </c>
    </row>
    <row r="124" ht="34.9" customHeight="1" spans="1:9">
      <c r="A124" s="766">
        <v>20113</v>
      </c>
      <c r="B124" s="252" t="s">
        <v>219</v>
      </c>
      <c r="C124" s="730">
        <f>SUM(C125:C134)</f>
        <v>731</v>
      </c>
      <c r="D124" s="730">
        <f>SUM(D125:D134)</f>
        <v>609</v>
      </c>
      <c r="E124" s="730">
        <f>SUM(E125:E134)</f>
        <v>650</v>
      </c>
      <c r="F124" s="488">
        <f t="shared" si="10"/>
        <v>-0.110807113543092</v>
      </c>
      <c r="G124" s="488">
        <f t="shared" si="11"/>
        <v>1.06732348111658</v>
      </c>
      <c r="H124" s="765" t="str">
        <f t="shared" si="12"/>
        <v>是</v>
      </c>
      <c r="I124" s="768" t="str">
        <f t="shared" si="13"/>
        <v>款</v>
      </c>
    </row>
    <row r="125" s="547" customFormat="1" ht="34.9" hidden="1" customHeight="1" spans="1:13">
      <c r="A125" s="766">
        <v>2011301</v>
      </c>
      <c r="B125" s="252" t="s">
        <v>145</v>
      </c>
      <c r="C125" s="735">
        <v>0</v>
      </c>
      <c r="D125" s="735">
        <v>0</v>
      </c>
      <c r="E125" s="509">
        <v>0</v>
      </c>
      <c r="F125" s="488" t="str">
        <f t="shared" si="10"/>
        <v/>
      </c>
      <c r="G125" s="488" t="str">
        <f t="shared" si="11"/>
        <v/>
      </c>
      <c r="H125" s="765" t="str">
        <f t="shared" si="12"/>
        <v>否</v>
      </c>
      <c r="I125" s="768" t="str">
        <f t="shared" si="13"/>
        <v>项</v>
      </c>
      <c r="J125" s="558"/>
      <c r="K125" s="558"/>
      <c r="L125" s="558">
        <v>0</v>
      </c>
      <c r="M125" s="558">
        <f t="shared" ref="M125:M134" si="19">D125-E125</f>
        <v>0</v>
      </c>
    </row>
    <row r="126" ht="34.9" hidden="1" customHeight="1" spans="1:13">
      <c r="A126" s="766">
        <v>2011302</v>
      </c>
      <c r="B126" s="252" t="s">
        <v>146</v>
      </c>
      <c r="C126" s="735"/>
      <c r="D126" s="735">
        <v>0</v>
      </c>
      <c r="E126" s="509">
        <v>0</v>
      </c>
      <c r="F126" s="488" t="str">
        <f t="shared" si="10"/>
        <v/>
      </c>
      <c r="G126" s="488" t="str">
        <f t="shared" si="11"/>
        <v/>
      </c>
      <c r="H126" s="765" t="str">
        <f t="shared" si="12"/>
        <v>否</v>
      </c>
      <c r="I126" s="768" t="str">
        <f t="shared" si="13"/>
        <v>项</v>
      </c>
      <c r="L126" s="558">
        <v>0</v>
      </c>
      <c r="M126" s="558">
        <f t="shared" si="19"/>
        <v>0</v>
      </c>
    </row>
    <row r="127" ht="34.9" hidden="1" customHeight="1" spans="1:13">
      <c r="A127" s="766">
        <v>2011303</v>
      </c>
      <c r="B127" s="252" t="s">
        <v>147</v>
      </c>
      <c r="C127" s="735">
        <v>0</v>
      </c>
      <c r="D127" s="735">
        <v>0</v>
      </c>
      <c r="E127" s="509">
        <v>0</v>
      </c>
      <c r="F127" s="488" t="str">
        <f t="shared" si="10"/>
        <v/>
      </c>
      <c r="G127" s="488" t="str">
        <f t="shared" si="11"/>
        <v/>
      </c>
      <c r="H127" s="765" t="str">
        <f t="shared" si="12"/>
        <v>否</v>
      </c>
      <c r="I127" s="768" t="str">
        <f t="shared" si="13"/>
        <v>项</v>
      </c>
      <c r="L127" s="558">
        <v>0</v>
      </c>
      <c r="M127" s="558">
        <f t="shared" si="19"/>
        <v>0</v>
      </c>
    </row>
    <row r="128" ht="34.9" hidden="1" customHeight="1" spans="1:13">
      <c r="A128" s="766">
        <v>2011304</v>
      </c>
      <c r="B128" s="252" t="s">
        <v>220</v>
      </c>
      <c r="C128" s="735">
        <v>0</v>
      </c>
      <c r="D128" s="735">
        <v>0</v>
      </c>
      <c r="E128" s="509">
        <v>0</v>
      </c>
      <c r="F128" s="488" t="str">
        <f t="shared" si="10"/>
        <v/>
      </c>
      <c r="G128" s="488" t="str">
        <f t="shared" si="11"/>
        <v/>
      </c>
      <c r="H128" s="765" t="str">
        <f t="shared" si="12"/>
        <v>否</v>
      </c>
      <c r="I128" s="768" t="str">
        <f t="shared" si="13"/>
        <v>项</v>
      </c>
      <c r="L128" s="558">
        <v>0</v>
      </c>
      <c r="M128" s="558">
        <f t="shared" si="19"/>
        <v>0</v>
      </c>
    </row>
    <row r="129" ht="34.9" hidden="1" customHeight="1" spans="1:13">
      <c r="A129" s="766">
        <v>2011305</v>
      </c>
      <c r="B129" s="252" t="s">
        <v>221</v>
      </c>
      <c r="C129" s="735"/>
      <c r="D129" s="735">
        <v>0</v>
      </c>
      <c r="E129" s="509">
        <v>0</v>
      </c>
      <c r="F129" s="488" t="str">
        <f t="shared" si="10"/>
        <v/>
      </c>
      <c r="G129" s="488" t="str">
        <f t="shared" si="11"/>
        <v/>
      </c>
      <c r="H129" s="765" t="str">
        <f t="shared" si="12"/>
        <v>否</v>
      </c>
      <c r="I129" s="768" t="str">
        <f t="shared" si="13"/>
        <v>项</v>
      </c>
      <c r="L129" s="558">
        <v>0</v>
      </c>
      <c r="M129" s="558">
        <f t="shared" si="19"/>
        <v>0</v>
      </c>
    </row>
    <row r="130" ht="34.9" hidden="1" customHeight="1" spans="1:13">
      <c r="A130" s="766">
        <v>2011306</v>
      </c>
      <c r="B130" s="252" t="s">
        <v>222</v>
      </c>
      <c r="C130" s="735"/>
      <c r="D130" s="735">
        <v>0</v>
      </c>
      <c r="E130" s="509">
        <v>0</v>
      </c>
      <c r="F130" s="488" t="str">
        <f t="shared" si="10"/>
        <v/>
      </c>
      <c r="G130" s="488" t="str">
        <f t="shared" si="11"/>
        <v/>
      </c>
      <c r="H130" s="765" t="str">
        <f t="shared" si="12"/>
        <v>否</v>
      </c>
      <c r="I130" s="768" t="str">
        <f t="shared" si="13"/>
        <v>项</v>
      </c>
      <c r="L130" s="558">
        <v>0</v>
      </c>
      <c r="M130" s="558">
        <f t="shared" si="19"/>
        <v>0</v>
      </c>
    </row>
    <row r="131" ht="34.9" hidden="1" customHeight="1" spans="1:13">
      <c r="A131" s="766">
        <v>2011307</v>
      </c>
      <c r="B131" s="252" t="s">
        <v>223</v>
      </c>
      <c r="C131" s="735">
        <v>0</v>
      </c>
      <c r="D131" s="735">
        <v>0</v>
      </c>
      <c r="E131" s="509">
        <v>0</v>
      </c>
      <c r="F131" s="488" t="str">
        <f t="shared" si="10"/>
        <v/>
      </c>
      <c r="G131" s="488" t="str">
        <f t="shared" si="11"/>
        <v/>
      </c>
      <c r="H131" s="765" t="str">
        <f t="shared" si="12"/>
        <v>否</v>
      </c>
      <c r="I131" s="768" t="str">
        <f t="shared" si="13"/>
        <v>项</v>
      </c>
      <c r="L131" s="558">
        <v>0</v>
      </c>
      <c r="M131" s="558">
        <f t="shared" si="19"/>
        <v>0</v>
      </c>
    </row>
    <row r="132" ht="34.9" customHeight="1" spans="1:13">
      <c r="A132" s="766">
        <v>2011308</v>
      </c>
      <c r="B132" s="252" t="s">
        <v>224</v>
      </c>
      <c r="C132" s="735">
        <v>407</v>
      </c>
      <c r="D132" s="735">
        <v>357</v>
      </c>
      <c r="E132" s="509">
        <v>416</v>
      </c>
      <c r="F132" s="488">
        <f t="shared" si="10"/>
        <v>0.0221130221130221</v>
      </c>
      <c r="G132" s="488">
        <f t="shared" si="11"/>
        <v>1.16526610644258</v>
      </c>
      <c r="H132" s="765" t="str">
        <f t="shared" si="12"/>
        <v>是</v>
      </c>
      <c r="I132" s="768" t="str">
        <f t="shared" si="13"/>
        <v>项</v>
      </c>
      <c r="L132" s="558">
        <v>0</v>
      </c>
      <c r="M132" s="558">
        <f t="shared" si="19"/>
        <v>-59</v>
      </c>
    </row>
    <row r="133" ht="34.9" hidden="1" customHeight="1" spans="1:13">
      <c r="A133" s="766">
        <v>2011350</v>
      </c>
      <c r="B133" s="252" t="s">
        <v>154</v>
      </c>
      <c r="C133" s="735">
        <v>0</v>
      </c>
      <c r="D133" s="735">
        <v>0</v>
      </c>
      <c r="E133" s="509">
        <v>0</v>
      </c>
      <c r="F133" s="488" t="str">
        <f t="shared" ref="F133:F196" si="20">IF(C133&lt;&gt;0,E133/C133-1,"")</f>
        <v/>
      </c>
      <c r="G133" s="488" t="str">
        <f t="shared" ref="G133:G196" si="21">IF(D133&lt;&gt;0,E133/D133,"")</f>
        <v/>
      </c>
      <c r="H133" s="765" t="str">
        <f t="shared" ref="H133:H196" si="22">IF(LEN(A133)=3,"是",IF(B133&lt;&gt;"",IF(SUM(C133:E133)&lt;&gt;0,"是","否"),"是"))</f>
        <v>否</v>
      </c>
      <c r="I133" s="768" t="str">
        <f t="shared" ref="I133:I196" si="23">IF(LEN(A133)=3,"类",IF(LEN(A133)=5,"款","项"))</f>
        <v>项</v>
      </c>
      <c r="L133" s="558">
        <v>0</v>
      </c>
      <c r="M133" s="558">
        <f t="shared" si="19"/>
        <v>0</v>
      </c>
    </row>
    <row r="134" ht="34.9" customHeight="1" spans="1:13">
      <c r="A134" s="766">
        <v>2011399</v>
      </c>
      <c r="B134" s="252" t="s">
        <v>225</v>
      </c>
      <c r="C134" s="735">
        <v>324</v>
      </c>
      <c r="D134" s="735">
        <v>252</v>
      </c>
      <c r="E134" s="509">
        <v>234</v>
      </c>
      <c r="F134" s="488">
        <f t="shared" si="20"/>
        <v>-0.277777777777778</v>
      </c>
      <c r="G134" s="488">
        <f t="shared" si="21"/>
        <v>0.928571428571429</v>
      </c>
      <c r="H134" s="765" t="str">
        <f t="shared" si="22"/>
        <v>是</v>
      </c>
      <c r="I134" s="768" t="str">
        <f t="shared" si="23"/>
        <v>项</v>
      </c>
      <c r="L134" s="558">
        <v>0</v>
      </c>
      <c r="M134" s="558">
        <f t="shared" si="19"/>
        <v>18</v>
      </c>
    </row>
    <row r="135" ht="34.9" hidden="1" customHeight="1" spans="1:9">
      <c r="A135" s="766">
        <v>20114</v>
      </c>
      <c r="B135" s="252" t="s">
        <v>226</v>
      </c>
      <c r="C135" s="730">
        <f>SUM(C136:C148)</f>
        <v>0</v>
      </c>
      <c r="D135" s="730">
        <f>SUM(D136:D148)</f>
        <v>0</v>
      </c>
      <c r="E135" s="730">
        <f>SUM(E136:E148)</f>
        <v>0</v>
      </c>
      <c r="F135" s="488" t="str">
        <f t="shared" si="20"/>
        <v/>
      </c>
      <c r="G135" s="488" t="str">
        <f t="shared" si="21"/>
        <v/>
      </c>
      <c r="H135" s="765" t="str">
        <f t="shared" si="22"/>
        <v>否</v>
      </c>
      <c r="I135" s="768" t="str">
        <f t="shared" si="23"/>
        <v>款</v>
      </c>
    </row>
    <row r="136" ht="34.9" hidden="1" customHeight="1" spans="1:13">
      <c r="A136" s="766">
        <v>2011401</v>
      </c>
      <c r="B136" s="252" t="s">
        <v>145</v>
      </c>
      <c r="C136" s="735"/>
      <c r="D136" s="735">
        <v>0</v>
      </c>
      <c r="E136" s="509">
        <v>0</v>
      </c>
      <c r="F136" s="488" t="str">
        <f t="shared" si="20"/>
        <v/>
      </c>
      <c r="G136" s="488" t="str">
        <f t="shared" si="21"/>
        <v/>
      </c>
      <c r="H136" s="765" t="str">
        <f t="shared" si="22"/>
        <v>否</v>
      </c>
      <c r="I136" s="768" t="str">
        <f t="shared" si="23"/>
        <v>项</v>
      </c>
      <c r="L136" s="558">
        <v>0</v>
      </c>
      <c r="M136" s="558">
        <f t="shared" ref="M136:M148" si="24">D136-E136</f>
        <v>0</v>
      </c>
    </row>
    <row r="137" ht="34.9" hidden="1" customHeight="1" spans="1:13">
      <c r="A137" s="766">
        <v>2011402</v>
      </c>
      <c r="B137" s="252" t="s">
        <v>146</v>
      </c>
      <c r="C137" s="735"/>
      <c r="D137" s="735">
        <v>0</v>
      </c>
      <c r="E137" s="509">
        <v>0</v>
      </c>
      <c r="F137" s="488" t="str">
        <f t="shared" si="20"/>
        <v/>
      </c>
      <c r="G137" s="488" t="str">
        <f t="shared" si="21"/>
        <v/>
      </c>
      <c r="H137" s="765" t="str">
        <f t="shared" si="22"/>
        <v>否</v>
      </c>
      <c r="I137" s="768" t="str">
        <f t="shared" si="23"/>
        <v>项</v>
      </c>
      <c r="L137" s="558">
        <v>0</v>
      </c>
      <c r="M137" s="558">
        <f t="shared" si="24"/>
        <v>0</v>
      </c>
    </row>
    <row r="138" ht="34.9" hidden="1" customHeight="1" spans="1:13">
      <c r="A138" s="766">
        <v>2011403</v>
      </c>
      <c r="B138" s="252" t="s">
        <v>147</v>
      </c>
      <c r="C138" s="735"/>
      <c r="D138" s="735">
        <v>0</v>
      </c>
      <c r="E138" s="509">
        <v>0</v>
      </c>
      <c r="F138" s="488" t="str">
        <f t="shared" si="20"/>
        <v/>
      </c>
      <c r="G138" s="488" t="str">
        <f t="shared" si="21"/>
        <v/>
      </c>
      <c r="H138" s="765" t="str">
        <f t="shared" si="22"/>
        <v>否</v>
      </c>
      <c r="I138" s="768" t="str">
        <f t="shared" si="23"/>
        <v>项</v>
      </c>
      <c r="L138" s="558">
        <v>0</v>
      </c>
      <c r="M138" s="558">
        <f t="shared" si="24"/>
        <v>0</v>
      </c>
    </row>
    <row r="139" ht="34.9" hidden="1" customHeight="1" spans="1:13">
      <c r="A139" s="766">
        <v>2011404</v>
      </c>
      <c r="B139" s="252" t="s">
        <v>227</v>
      </c>
      <c r="C139" s="735"/>
      <c r="D139" s="735">
        <v>0</v>
      </c>
      <c r="E139" s="509">
        <v>0</v>
      </c>
      <c r="F139" s="488" t="str">
        <f t="shared" si="20"/>
        <v/>
      </c>
      <c r="G139" s="488" t="str">
        <f t="shared" si="21"/>
        <v/>
      </c>
      <c r="H139" s="765" t="str">
        <f t="shared" si="22"/>
        <v>否</v>
      </c>
      <c r="I139" s="768" t="str">
        <f t="shared" si="23"/>
        <v>项</v>
      </c>
      <c r="L139" s="558">
        <v>0</v>
      </c>
      <c r="M139" s="558">
        <f t="shared" si="24"/>
        <v>0</v>
      </c>
    </row>
    <row r="140" ht="34.9" hidden="1" customHeight="1" spans="1:13">
      <c r="A140" s="766">
        <v>2011405</v>
      </c>
      <c r="B140" s="252" t="s">
        <v>228</v>
      </c>
      <c r="C140" s="735">
        <v>0</v>
      </c>
      <c r="D140" s="735">
        <v>0</v>
      </c>
      <c r="E140" s="509">
        <v>0</v>
      </c>
      <c r="F140" s="488" t="str">
        <f t="shared" si="20"/>
        <v/>
      </c>
      <c r="G140" s="488" t="str">
        <f t="shared" si="21"/>
        <v/>
      </c>
      <c r="H140" s="765" t="str">
        <f t="shared" si="22"/>
        <v>否</v>
      </c>
      <c r="I140" s="768" t="str">
        <f t="shared" si="23"/>
        <v>项</v>
      </c>
      <c r="L140" s="558">
        <v>0</v>
      </c>
      <c r="M140" s="558">
        <f t="shared" si="24"/>
        <v>0</v>
      </c>
    </row>
    <row r="141" ht="34.9" hidden="1" customHeight="1" spans="1:13">
      <c r="A141" s="766">
        <v>2011406</v>
      </c>
      <c r="B141" s="252" t="s">
        <v>229</v>
      </c>
      <c r="C141" s="735"/>
      <c r="D141" s="735"/>
      <c r="E141" s="509"/>
      <c r="F141" s="488" t="str">
        <f t="shared" si="20"/>
        <v/>
      </c>
      <c r="G141" s="488" t="str">
        <f t="shared" si="21"/>
        <v/>
      </c>
      <c r="H141" s="765" t="str">
        <f t="shared" si="22"/>
        <v>否</v>
      </c>
      <c r="I141" s="768" t="str">
        <f t="shared" si="23"/>
        <v>项</v>
      </c>
      <c r="L141" s="558">
        <v>0</v>
      </c>
      <c r="M141" s="558">
        <f t="shared" si="24"/>
        <v>0</v>
      </c>
    </row>
    <row r="142" s="547" customFormat="1" ht="34.9" hidden="1" customHeight="1" spans="1:13">
      <c r="A142" s="766">
        <v>2011407</v>
      </c>
      <c r="B142" s="252" t="s">
        <v>230</v>
      </c>
      <c r="C142" s="735"/>
      <c r="D142" s="735"/>
      <c r="E142" s="509"/>
      <c r="F142" s="488" t="str">
        <f t="shared" si="20"/>
        <v/>
      </c>
      <c r="G142" s="488" t="str">
        <f t="shared" si="21"/>
        <v/>
      </c>
      <c r="H142" s="765" t="str">
        <f t="shared" si="22"/>
        <v>否</v>
      </c>
      <c r="I142" s="768" t="str">
        <f t="shared" si="23"/>
        <v>项</v>
      </c>
      <c r="J142" s="558"/>
      <c r="K142" s="558"/>
      <c r="L142" s="558">
        <v>0</v>
      </c>
      <c r="M142" s="558">
        <f t="shared" si="24"/>
        <v>0</v>
      </c>
    </row>
    <row r="143" s="547" customFormat="1" ht="34.9" hidden="1" customHeight="1" spans="1:13">
      <c r="A143" s="766">
        <v>2011408</v>
      </c>
      <c r="B143" s="252" t="s">
        <v>231</v>
      </c>
      <c r="C143" s="735"/>
      <c r="D143" s="735">
        <v>0</v>
      </c>
      <c r="E143" s="509">
        <v>0</v>
      </c>
      <c r="F143" s="488" t="str">
        <f t="shared" si="20"/>
        <v/>
      </c>
      <c r="G143" s="488" t="str">
        <f t="shared" si="21"/>
        <v/>
      </c>
      <c r="H143" s="765" t="str">
        <f t="shared" si="22"/>
        <v>否</v>
      </c>
      <c r="I143" s="768" t="str">
        <f t="shared" si="23"/>
        <v>项</v>
      </c>
      <c r="J143" s="558"/>
      <c r="K143" s="558"/>
      <c r="L143" s="558">
        <v>0</v>
      </c>
      <c r="M143" s="558">
        <f t="shared" si="24"/>
        <v>0</v>
      </c>
    </row>
    <row r="144" ht="34.9" hidden="1" customHeight="1" spans="1:13">
      <c r="A144" s="766">
        <v>2011409</v>
      </c>
      <c r="B144" s="252" t="s">
        <v>232</v>
      </c>
      <c r="C144" s="735"/>
      <c r="D144" s="735">
        <v>0</v>
      </c>
      <c r="E144" s="509">
        <v>0</v>
      </c>
      <c r="F144" s="488" t="str">
        <f t="shared" si="20"/>
        <v/>
      </c>
      <c r="G144" s="488" t="str">
        <f t="shared" si="21"/>
        <v/>
      </c>
      <c r="H144" s="765" t="str">
        <f t="shared" si="22"/>
        <v>否</v>
      </c>
      <c r="I144" s="768" t="str">
        <f t="shared" si="23"/>
        <v>项</v>
      </c>
      <c r="L144" s="558">
        <v>0</v>
      </c>
      <c r="M144" s="558">
        <f t="shared" si="24"/>
        <v>0</v>
      </c>
    </row>
    <row r="145" ht="34.9" hidden="1" customHeight="1" spans="1:13">
      <c r="A145" s="766">
        <v>2011410</v>
      </c>
      <c r="B145" s="252" t="s">
        <v>233</v>
      </c>
      <c r="C145" s="735"/>
      <c r="D145" s="735">
        <v>0</v>
      </c>
      <c r="E145" s="509">
        <v>0</v>
      </c>
      <c r="F145" s="488" t="str">
        <f t="shared" si="20"/>
        <v/>
      </c>
      <c r="G145" s="488" t="str">
        <f t="shared" si="21"/>
        <v/>
      </c>
      <c r="H145" s="765" t="str">
        <f t="shared" si="22"/>
        <v>否</v>
      </c>
      <c r="I145" s="768" t="str">
        <f t="shared" si="23"/>
        <v>项</v>
      </c>
      <c r="L145" s="558">
        <v>0</v>
      </c>
      <c r="M145" s="558">
        <f t="shared" si="24"/>
        <v>0</v>
      </c>
    </row>
    <row r="146" ht="34.9" hidden="1" customHeight="1" spans="1:13">
      <c r="A146" s="766">
        <v>2011411</v>
      </c>
      <c r="B146" s="252" t="s">
        <v>234</v>
      </c>
      <c r="C146" s="735"/>
      <c r="D146" s="735">
        <v>0</v>
      </c>
      <c r="E146" s="509">
        <v>0</v>
      </c>
      <c r="F146" s="488" t="str">
        <f t="shared" si="20"/>
        <v/>
      </c>
      <c r="G146" s="488" t="str">
        <f t="shared" si="21"/>
        <v/>
      </c>
      <c r="H146" s="765" t="str">
        <f t="shared" si="22"/>
        <v>否</v>
      </c>
      <c r="I146" s="768" t="str">
        <f t="shared" si="23"/>
        <v>项</v>
      </c>
      <c r="L146" s="558">
        <v>0</v>
      </c>
      <c r="M146" s="558">
        <f t="shared" si="24"/>
        <v>0</v>
      </c>
    </row>
    <row r="147" s="547" customFormat="1" ht="34.9" hidden="1" customHeight="1" spans="1:13">
      <c r="A147" s="766">
        <v>2011450</v>
      </c>
      <c r="B147" s="252" t="s">
        <v>154</v>
      </c>
      <c r="C147" s="735"/>
      <c r="D147" s="735">
        <v>0</v>
      </c>
      <c r="E147" s="509">
        <v>0</v>
      </c>
      <c r="F147" s="488" t="str">
        <f t="shared" si="20"/>
        <v/>
      </c>
      <c r="G147" s="488" t="str">
        <f t="shared" si="21"/>
        <v/>
      </c>
      <c r="H147" s="765" t="str">
        <f t="shared" si="22"/>
        <v>否</v>
      </c>
      <c r="I147" s="768" t="str">
        <f t="shared" si="23"/>
        <v>项</v>
      </c>
      <c r="J147" s="558"/>
      <c r="K147" s="558"/>
      <c r="L147" s="558">
        <v>0</v>
      </c>
      <c r="M147" s="558">
        <f t="shared" si="24"/>
        <v>0</v>
      </c>
    </row>
    <row r="148" ht="34.9" hidden="1" customHeight="1" spans="1:13">
      <c r="A148" s="766">
        <v>2011499</v>
      </c>
      <c r="B148" s="252" t="s">
        <v>235</v>
      </c>
      <c r="C148" s="735"/>
      <c r="D148" s="735">
        <v>0</v>
      </c>
      <c r="E148" s="509">
        <v>0</v>
      </c>
      <c r="F148" s="488" t="str">
        <f t="shared" si="20"/>
        <v/>
      </c>
      <c r="G148" s="488" t="str">
        <f t="shared" si="21"/>
        <v/>
      </c>
      <c r="H148" s="765" t="str">
        <f t="shared" si="22"/>
        <v>否</v>
      </c>
      <c r="I148" s="768" t="str">
        <f t="shared" si="23"/>
        <v>项</v>
      </c>
      <c r="L148" s="558">
        <v>0</v>
      </c>
      <c r="M148" s="558">
        <f t="shared" si="24"/>
        <v>0</v>
      </c>
    </row>
    <row r="149" ht="34.9" customHeight="1" spans="1:9">
      <c r="A149" s="766">
        <v>20123</v>
      </c>
      <c r="B149" s="252" t="s">
        <v>236</v>
      </c>
      <c r="C149" s="730">
        <f>SUM(C150:C155)</f>
        <v>387</v>
      </c>
      <c r="D149" s="730">
        <f>SUM(D150:D155)</f>
        <v>455</v>
      </c>
      <c r="E149" s="730">
        <f>SUM(E150:E155)</f>
        <v>187</v>
      </c>
      <c r="F149" s="488">
        <f t="shared" si="20"/>
        <v>-0.516795865633075</v>
      </c>
      <c r="G149" s="488">
        <f t="shared" si="21"/>
        <v>0.410989010989011</v>
      </c>
      <c r="H149" s="765" t="str">
        <f t="shared" si="22"/>
        <v>是</v>
      </c>
      <c r="I149" s="768" t="str">
        <f t="shared" si="23"/>
        <v>款</v>
      </c>
    </row>
    <row r="150" ht="34.9" customHeight="1" spans="1:13">
      <c r="A150" s="766">
        <v>2012301</v>
      </c>
      <c r="B150" s="252" t="s">
        <v>145</v>
      </c>
      <c r="C150" s="735">
        <v>23</v>
      </c>
      <c r="D150" s="735">
        <v>31</v>
      </c>
      <c r="E150" s="509">
        <v>23</v>
      </c>
      <c r="F150" s="488">
        <f t="shared" si="20"/>
        <v>0</v>
      </c>
      <c r="G150" s="488">
        <f t="shared" si="21"/>
        <v>0.741935483870968</v>
      </c>
      <c r="H150" s="765" t="str">
        <f t="shared" si="22"/>
        <v>是</v>
      </c>
      <c r="I150" s="768" t="str">
        <f t="shared" si="23"/>
        <v>项</v>
      </c>
      <c r="L150" s="558">
        <v>0</v>
      </c>
      <c r="M150" s="558">
        <f t="shared" ref="M150:M155" si="25">D150-E150</f>
        <v>8</v>
      </c>
    </row>
    <row r="151" ht="34.9" hidden="1" customHeight="1" spans="1:13">
      <c r="A151" s="766">
        <v>2012302</v>
      </c>
      <c r="B151" s="252" t="s">
        <v>146</v>
      </c>
      <c r="C151" s="735"/>
      <c r="D151" s="735">
        <v>0</v>
      </c>
      <c r="E151" s="509">
        <v>0</v>
      </c>
      <c r="F151" s="488" t="str">
        <f t="shared" si="20"/>
        <v/>
      </c>
      <c r="G151" s="488" t="str">
        <f t="shared" si="21"/>
        <v/>
      </c>
      <c r="H151" s="765" t="str">
        <f t="shared" si="22"/>
        <v>否</v>
      </c>
      <c r="I151" s="768" t="str">
        <f t="shared" si="23"/>
        <v>项</v>
      </c>
      <c r="L151" s="558">
        <v>0</v>
      </c>
      <c r="M151" s="558">
        <f t="shared" si="25"/>
        <v>0</v>
      </c>
    </row>
    <row r="152" ht="34.9" hidden="1" customHeight="1" spans="1:13">
      <c r="A152" s="766">
        <v>2012303</v>
      </c>
      <c r="B152" s="252" t="s">
        <v>147</v>
      </c>
      <c r="C152" s="735"/>
      <c r="D152" s="735">
        <v>0</v>
      </c>
      <c r="E152" s="509">
        <v>0</v>
      </c>
      <c r="F152" s="488" t="str">
        <f t="shared" si="20"/>
        <v/>
      </c>
      <c r="G152" s="488" t="str">
        <f t="shared" si="21"/>
        <v/>
      </c>
      <c r="H152" s="765" t="str">
        <f t="shared" si="22"/>
        <v>否</v>
      </c>
      <c r="I152" s="768" t="str">
        <f t="shared" si="23"/>
        <v>项</v>
      </c>
      <c r="L152" s="558">
        <v>0</v>
      </c>
      <c r="M152" s="558">
        <f t="shared" si="25"/>
        <v>0</v>
      </c>
    </row>
    <row r="153" ht="34.9" customHeight="1" spans="1:13">
      <c r="A153" s="766">
        <v>2012304</v>
      </c>
      <c r="B153" s="252" t="s">
        <v>237</v>
      </c>
      <c r="C153" s="735">
        <v>156</v>
      </c>
      <c r="D153" s="735">
        <v>334</v>
      </c>
      <c r="E153" s="509">
        <v>52</v>
      </c>
      <c r="F153" s="488">
        <f t="shared" si="20"/>
        <v>-0.666666666666667</v>
      </c>
      <c r="G153" s="488">
        <f t="shared" si="21"/>
        <v>0.155688622754491</v>
      </c>
      <c r="H153" s="765" t="str">
        <f t="shared" si="22"/>
        <v>是</v>
      </c>
      <c r="I153" s="768" t="str">
        <f t="shared" si="23"/>
        <v>项</v>
      </c>
      <c r="L153" s="558">
        <v>0</v>
      </c>
      <c r="M153" s="558">
        <f t="shared" si="25"/>
        <v>282</v>
      </c>
    </row>
    <row r="154" ht="34.9" hidden="1" customHeight="1" spans="1:13">
      <c r="A154" s="766">
        <v>2012350</v>
      </c>
      <c r="B154" s="252" t="s">
        <v>154</v>
      </c>
      <c r="C154" s="735"/>
      <c r="D154" s="735">
        <v>0</v>
      </c>
      <c r="E154" s="509">
        <v>0</v>
      </c>
      <c r="F154" s="488" t="str">
        <f t="shared" si="20"/>
        <v/>
      </c>
      <c r="G154" s="488" t="str">
        <f t="shared" si="21"/>
        <v/>
      </c>
      <c r="H154" s="765" t="str">
        <f t="shared" si="22"/>
        <v>否</v>
      </c>
      <c r="I154" s="768" t="str">
        <f t="shared" si="23"/>
        <v>项</v>
      </c>
      <c r="L154" s="558">
        <v>0</v>
      </c>
      <c r="M154" s="558">
        <f t="shared" si="25"/>
        <v>0</v>
      </c>
    </row>
    <row r="155" ht="34.9" customHeight="1" spans="1:13">
      <c r="A155" s="766">
        <v>2012399</v>
      </c>
      <c r="B155" s="252" t="s">
        <v>238</v>
      </c>
      <c r="C155" s="735">
        <v>208</v>
      </c>
      <c r="D155" s="735">
        <v>90</v>
      </c>
      <c r="E155" s="509">
        <v>112</v>
      </c>
      <c r="F155" s="488">
        <f t="shared" si="20"/>
        <v>-0.461538461538462</v>
      </c>
      <c r="G155" s="488">
        <f t="shared" si="21"/>
        <v>1.24444444444444</v>
      </c>
      <c r="H155" s="765" t="str">
        <f t="shared" si="22"/>
        <v>是</v>
      </c>
      <c r="I155" s="768" t="str">
        <f t="shared" si="23"/>
        <v>项</v>
      </c>
      <c r="L155" s="558">
        <v>0</v>
      </c>
      <c r="M155" s="558">
        <f t="shared" si="25"/>
        <v>-22</v>
      </c>
    </row>
    <row r="156" ht="34.9" hidden="1" customHeight="1" spans="1:9">
      <c r="A156" s="766">
        <v>20125</v>
      </c>
      <c r="B156" s="252" t="s">
        <v>239</v>
      </c>
      <c r="C156" s="730">
        <f>SUM(C157:C163)</f>
        <v>0</v>
      </c>
      <c r="D156" s="730">
        <f>SUM(D157:D163)</f>
        <v>0</v>
      </c>
      <c r="E156" s="730">
        <f>SUM(E157:E163)</f>
        <v>0</v>
      </c>
      <c r="F156" s="488" t="str">
        <f t="shared" si="20"/>
        <v/>
      </c>
      <c r="G156" s="488" t="str">
        <f t="shared" si="21"/>
        <v/>
      </c>
      <c r="H156" s="765" t="str">
        <f t="shared" si="22"/>
        <v>否</v>
      </c>
      <c r="I156" s="768" t="str">
        <f t="shared" si="23"/>
        <v>款</v>
      </c>
    </row>
    <row r="157" ht="34.9" hidden="1" customHeight="1" spans="1:13">
      <c r="A157" s="766">
        <v>2012501</v>
      </c>
      <c r="B157" s="252" t="s">
        <v>145</v>
      </c>
      <c r="C157" s="735">
        <v>0</v>
      </c>
      <c r="D157" s="735">
        <v>0</v>
      </c>
      <c r="E157" s="509">
        <v>0</v>
      </c>
      <c r="F157" s="488" t="str">
        <f t="shared" si="20"/>
        <v/>
      </c>
      <c r="G157" s="488" t="str">
        <f t="shared" si="21"/>
        <v/>
      </c>
      <c r="H157" s="765" t="str">
        <f t="shared" si="22"/>
        <v>否</v>
      </c>
      <c r="I157" s="768" t="str">
        <f t="shared" si="23"/>
        <v>项</v>
      </c>
      <c r="L157" s="558">
        <v>0</v>
      </c>
      <c r="M157" s="558">
        <f t="shared" ref="M157:M163" si="26">D157-E157</f>
        <v>0</v>
      </c>
    </row>
    <row r="158" ht="34.9" hidden="1" customHeight="1" spans="1:13">
      <c r="A158" s="766">
        <v>2012502</v>
      </c>
      <c r="B158" s="252" t="s">
        <v>146</v>
      </c>
      <c r="C158" s="735"/>
      <c r="D158" s="735">
        <v>0</v>
      </c>
      <c r="E158" s="509">
        <v>0</v>
      </c>
      <c r="F158" s="488" t="str">
        <f t="shared" si="20"/>
        <v/>
      </c>
      <c r="G158" s="488" t="str">
        <f t="shared" si="21"/>
        <v/>
      </c>
      <c r="H158" s="765" t="str">
        <f t="shared" si="22"/>
        <v>否</v>
      </c>
      <c r="I158" s="768" t="str">
        <f t="shared" si="23"/>
        <v>项</v>
      </c>
      <c r="L158" s="558">
        <v>0</v>
      </c>
      <c r="M158" s="558">
        <f t="shared" si="26"/>
        <v>0</v>
      </c>
    </row>
    <row r="159" ht="34.9" hidden="1" customHeight="1" spans="1:13">
      <c r="A159" s="766">
        <v>2012503</v>
      </c>
      <c r="B159" s="252" t="s">
        <v>147</v>
      </c>
      <c r="C159" s="735"/>
      <c r="D159" s="735">
        <v>0</v>
      </c>
      <c r="E159" s="509">
        <v>0</v>
      </c>
      <c r="F159" s="488" t="str">
        <f t="shared" si="20"/>
        <v/>
      </c>
      <c r="G159" s="488" t="str">
        <f t="shared" si="21"/>
        <v/>
      </c>
      <c r="H159" s="765" t="str">
        <f t="shared" si="22"/>
        <v>否</v>
      </c>
      <c r="I159" s="768" t="str">
        <f t="shared" si="23"/>
        <v>项</v>
      </c>
      <c r="L159" s="558">
        <v>0</v>
      </c>
      <c r="M159" s="558">
        <f t="shared" si="26"/>
        <v>0</v>
      </c>
    </row>
    <row r="160" ht="34.9" hidden="1" customHeight="1" spans="1:13">
      <c r="A160" s="766">
        <v>2012504</v>
      </c>
      <c r="B160" s="252" t="s">
        <v>240</v>
      </c>
      <c r="C160" s="735"/>
      <c r="D160" s="735">
        <v>0</v>
      </c>
      <c r="E160" s="509">
        <v>0</v>
      </c>
      <c r="F160" s="488" t="str">
        <f t="shared" si="20"/>
        <v/>
      </c>
      <c r="G160" s="488" t="str">
        <f t="shared" si="21"/>
        <v/>
      </c>
      <c r="H160" s="765" t="str">
        <f t="shared" si="22"/>
        <v>否</v>
      </c>
      <c r="I160" s="768" t="str">
        <f t="shared" si="23"/>
        <v>项</v>
      </c>
      <c r="L160" s="558">
        <v>0</v>
      </c>
      <c r="M160" s="558">
        <f t="shared" si="26"/>
        <v>0</v>
      </c>
    </row>
    <row r="161" ht="34.9" hidden="1" customHeight="1" spans="1:13">
      <c r="A161" s="766">
        <v>2012505</v>
      </c>
      <c r="B161" s="252" t="s">
        <v>241</v>
      </c>
      <c r="C161" s="735"/>
      <c r="D161" s="735">
        <v>0</v>
      </c>
      <c r="E161" s="509">
        <v>0</v>
      </c>
      <c r="F161" s="488" t="str">
        <f t="shared" si="20"/>
        <v/>
      </c>
      <c r="G161" s="488" t="str">
        <f t="shared" si="21"/>
        <v/>
      </c>
      <c r="H161" s="765" t="str">
        <f t="shared" si="22"/>
        <v>否</v>
      </c>
      <c r="I161" s="768" t="str">
        <f t="shared" si="23"/>
        <v>项</v>
      </c>
      <c r="L161" s="558">
        <v>0</v>
      </c>
      <c r="M161" s="558">
        <f t="shared" si="26"/>
        <v>0</v>
      </c>
    </row>
    <row r="162" ht="34.9" hidden="1" customHeight="1" spans="1:13">
      <c r="A162" s="766">
        <v>2012550</v>
      </c>
      <c r="B162" s="252" t="s">
        <v>154</v>
      </c>
      <c r="C162" s="735"/>
      <c r="D162" s="735">
        <v>0</v>
      </c>
      <c r="E162" s="509">
        <v>0</v>
      </c>
      <c r="F162" s="488" t="str">
        <f t="shared" si="20"/>
        <v/>
      </c>
      <c r="G162" s="488" t="str">
        <f t="shared" si="21"/>
        <v/>
      </c>
      <c r="H162" s="765" t="str">
        <f t="shared" si="22"/>
        <v>否</v>
      </c>
      <c r="I162" s="768" t="str">
        <f t="shared" si="23"/>
        <v>项</v>
      </c>
      <c r="L162" s="558">
        <v>0</v>
      </c>
      <c r="M162" s="558">
        <f t="shared" si="26"/>
        <v>0</v>
      </c>
    </row>
    <row r="163" ht="34.9" hidden="1" customHeight="1" spans="1:13">
      <c r="A163" s="766">
        <v>2012599</v>
      </c>
      <c r="B163" s="252" t="s">
        <v>242</v>
      </c>
      <c r="C163" s="735">
        <v>0</v>
      </c>
      <c r="D163" s="735">
        <v>0</v>
      </c>
      <c r="E163" s="509">
        <v>0</v>
      </c>
      <c r="F163" s="488" t="str">
        <f t="shared" si="20"/>
        <v/>
      </c>
      <c r="G163" s="488" t="str">
        <f t="shared" si="21"/>
        <v/>
      </c>
      <c r="H163" s="765" t="str">
        <f t="shared" si="22"/>
        <v>否</v>
      </c>
      <c r="I163" s="768" t="str">
        <f t="shared" si="23"/>
        <v>项</v>
      </c>
      <c r="L163" s="558">
        <v>0</v>
      </c>
      <c r="M163" s="558">
        <f t="shared" si="26"/>
        <v>0</v>
      </c>
    </row>
    <row r="164" ht="34.9" customHeight="1" spans="1:9">
      <c r="A164" s="766">
        <v>20126</v>
      </c>
      <c r="B164" s="252" t="s">
        <v>243</v>
      </c>
      <c r="C164" s="730">
        <f>SUM(C165:C169)</f>
        <v>173</v>
      </c>
      <c r="D164" s="730">
        <f>SUM(D165:D169)</f>
        <v>107</v>
      </c>
      <c r="E164" s="730">
        <f>SUM(E165:E169)</f>
        <v>117</v>
      </c>
      <c r="F164" s="488">
        <f t="shared" si="20"/>
        <v>-0.323699421965318</v>
      </c>
      <c r="G164" s="488">
        <f t="shared" si="21"/>
        <v>1.09345794392523</v>
      </c>
      <c r="H164" s="765" t="str">
        <f t="shared" si="22"/>
        <v>是</v>
      </c>
      <c r="I164" s="768" t="str">
        <f t="shared" si="23"/>
        <v>款</v>
      </c>
    </row>
    <row r="165" ht="34.9" customHeight="1" spans="1:13">
      <c r="A165" s="766">
        <v>2012601</v>
      </c>
      <c r="B165" s="252" t="s">
        <v>145</v>
      </c>
      <c r="C165" s="735">
        <v>123</v>
      </c>
      <c r="D165" s="735">
        <v>87</v>
      </c>
      <c r="E165" s="509">
        <v>98</v>
      </c>
      <c r="F165" s="488">
        <f t="shared" si="20"/>
        <v>-0.203252032520325</v>
      </c>
      <c r="G165" s="488">
        <f t="shared" si="21"/>
        <v>1.1264367816092</v>
      </c>
      <c r="H165" s="765" t="str">
        <f t="shared" si="22"/>
        <v>是</v>
      </c>
      <c r="I165" s="768" t="str">
        <f t="shared" si="23"/>
        <v>项</v>
      </c>
      <c r="L165" s="558">
        <v>0</v>
      </c>
      <c r="M165" s="558">
        <f t="shared" ref="M165:M169" si="27">D165-E165</f>
        <v>-11</v>
      </c>
    </row>
    <row r="166" ht="34.9" hidden="1" customHeight="1" spans="1:13">
      <c r="A166" s="766">
        <v>2012602</v>
      </c>
      <c r="B166" s="252" t="s">
        <v>146</v>
      </c>
      <c r="C166" s="735">
        <v>0</v>
      </c>
      <c r="D166" s="735">
        <v>0</v>
      </c>
      <c r="E166" s="509">
        <v>0</v>
      </c>
      <c r="F166" s="488" t="str">
        <f t="shared" si="20"/>
        <v/>
      </c>
      <c r="G166" s="488" t="str">
        <f t="shared" si="21"/>
        <v/>
      </c>
      <c r="H166" s="765" t="str">
        <f t="shared" si="22"/>
        <v>否</v>
      </c>
      <c r="I166" s="768" t="str">
        <f t="shared" si="23"/>
        <v>项</v>
      </c>
      <c r="L166" s="558">
        <v>0</v>
      </c>
      <c r="M166" s="558">
        <f t="shared" si="27"/>
        <v>0</v>
      </c>
    </row>
    <row r="167" ht="34.9" hidden="1" customHeight="1" spans="1:13">
      <c r="A167" s="766">
        <v>2012603</v>
      </c>
      <c r="B167" s="252" t="s">
        <v>147</v>
      </c>
      <c r="C167" s="735"/>
      <c r="D167" s="735">
        <v>0</v>
      </c>
      <c r="E167" s="509">
        <v>0</v>
      </c>
      <c r="F167" s="488" t="str">
        <f t="shared" si="20"/>
        <v/>
      </c>
      <c r="G167" s="488" t="str">
        <f t="shared" si="21"/>
        <v/>
      </c>
      <c r="H167" s="765" t="str">
        <f t="shared" si="22"/>
        <v>否</v>
      </c>
      <c r="I167" s="768" t="str">
        <f t="shared" si="23"/>
        <v>项</v>
      </c>
      <c r="L167" s="558">
        <v>0</v>
      </c>
      <c r="M167" s="558">
        <f t="shared" si="27"/>
        <v>0</v>
      </c>
    </row>
    <row r="168" ht="34.9" customHeight="1" spans="1:13">
      <c r="A168" s="766">
        <v>2012604</v>
      </c>
      <c r="B168" s="252" t="s">
        <v>244</v>
      </c>
      <c r="C168" s="735">
        <v>50</v>
      </c>
      <c r="D168" s="735">
        <v>20</v>
      </c>
      <c r="E168" s="509">
        <v>19</v>
      </c>
      <c r="F168" s="488">
        <f t="shared" si="20"/>
        <v>-0.62</v>
      </c>
      <c r="G168" s="488">
        <f t="shared" si="21"/>
        <v>0.95</v>
      </c>
      <c r="H168" s="765" t="str">
        <f t="shared" si="22"/>
        <v>是</v>
      </c>
      <c r="I168" s="768" t="str">
        <f t="shared" si="23"/>
        <v>项</v>
      </c>
      <c r="L168" s="558">
        <v>0</v>
      </c>
      <c r="M168" s="558">
        <f t="shared" si="27"/>
        <v>1</v>
      </c>
    </row>
    <row r="169" ht="34.9" hidden="1" customHeight="1" spans="1:13">
      <c r="A169" s="766">
        <v>2012699</v>
      </c>
      <c r="B169" s="252" t="s">
        <v>245</v>
      </c>
      <c r="C169" s="735">
        <v>0</v>
      </c>
      <c r="D169" s="735">
        <v>0</v>
      </c>
      <c r="E169" s="509">
        <v>0</v>
      </c>
      <c r="F169" s="488" t="str">
        <f t="shared" si="20"/>
        <v/>
      </c>
      <c r="G169" s="488" t="str">
        <f t="shared" si="21"/>
        <v/>
      </c>
      <c r="H169" s="765" t="str">
        <f t="shared" si="22"/>
        <v>否</v>
      </c>
      <c r="I169" s="768" t="str">
        <f t="shared" si="23"/>
        <v>项</v>
      </c>
      <c r="L169" s="558">
        <v>0</v>
      </c>
      <c r="M169" s="558">
        <f t="shared" si="27"/>
        <v>0</v>
      </c>
    </row>
    <row r="170" ht="34.9" customHeight="1" spans="1:9">
      <c r="A170" s="766">
        <v>20128</v>
      </c>
      <c r="B170" s="252" t="s">
        <v>246</v>
      </c>
      <c r="C170" s="730">
        <f>SUM(C171:C176)</f>
        <v>374</v>
      </c>
      <c r="D170" s="730">
        <f>SUM(D171:D176)</f>
        <v>241</v>
      </c>
      <c r="E170" s="730">
        <f>SUM(E171:E176)</f>
        <v>245</v>
      </c>
      <c r="F170" s="488">
        <f t="shared" si="20"/>
        <v>-0.344919786096257</v>
      </c>
      <c r="G170" s="488">
        <f t="shared" si="21"/>
        <v>1.01659751037344</v>
      </c>
      <c r="H170" s="765" t="str">
        <f t="shared" si="22"/>
        <v>是</v>
      </c>
      <c r="I170" s="768" t="str">
        <f t="shared" si="23"/>
        <v>款</v>
      </c>
    </row>
    <row r="171" ht="34.9" customHeight="1" spans="1:13">
      <c r="A171" s="766">
        <v>2012801</v>
      </c>
      <c r="B171" s="252" t="s">
        <v>145</v>
      </c>
      <c r="C171" s="735">
        <v>336</v>
      </c>
      <c r="D171" s="735">
        <v>198</v>
      </c>
      <c r="E171" s="509">
        <v>214</v>
      </c>
      <c r="F171" s="488">
        <f t="shared" si="20"/>
        <v>-0.363095238095238</v>
      </c>
      <c r="G171" s="488">
        <f t="shared" si="21"/>
        <v>1.08080808080808</v>
      </c>
      <c r="H171" s="765" t="str">
        <f t="shared" si="22"/>
        <v>是</v>
      </c>
      <c r="I171" s="768" t="str">
        <f t="shared" si="23"/>
        <v>项</v>
      </c>
      <c r="L171" s="558">
        <v>0</v>
      </c>
      <c r="M171" s="558">
        <f t="shared" ref="M171:M176" si="28">D171-E171</f>
        <v>-16</v>
      </c>
    </row>
    <row r="172" ht="34.9" hidden="1" customHeight="1" spans="1:13">
      <c r="A172" s="766">
        <v>2012802</v>
      </c>
      <c r="B172" s="252" t="s">
        <v>146</v>
      </c>
      <c r="C172" s="735"/>
      <c r="D172" s="735">
        <v>0</v>
      </c>
      <c r="E172" s="509">
        <v>0</v>
      </c>
      <c r="F172" s="488" t="str">
        <f t="shared" si="20"/>
        <v/>
      </c>
      <c r="G172" s="488" t="str">
        <f t="shared" si="21"/>
        <v/>
      </c>
      <c r="H172" s="765" t="str">
        <f t="shared" si="22"/>
        <v>否</v>
      </c>
      <c r="I172" s="768" t="str">
        <f t="shared" si="23"/>
        <v>项</v>
      </c>
      <c r="L172" s="558">
        <v>0</v>
      </c>
      <c r="M172" s="558">
        <f t="shared" si="28"/>
        <v>0</v>
      </c>
    </row>
    <row r="173" ht="34.9" hidden="1" customHeight="1" spans="1:13">
      <c r="A173" s="766">
        <v>2012803</v>
      </c>
      <c r="B173" s="252" t="s">
        <v>147</v>
      </c>
      <c r="C173" s="735"/>
      <c r="D173" s="735">
        <v>0</v>
      </c>
      <c r="E173" s="509">
        <v>0</v>
      </c>
      <c r="F173" s="488" t="str">
        <f t="shared" si="20"/>
        <v/>
      </c>
      <c r="G173" s="488" t="str">
        <f t="shared" si="21"/>
        <v/>
      </c>
      <c r="H173" s="765" t="str">
        <f t="shared" si="22"/>
        <v>否</v>
      </c>
      <c r="I173" s="768" t="str">
        <f t="shared" si="23"/>
        <v>项</v>
      </c>
      <c r="L173" s="558">
        <v>0</v>
      </c>
      <c r="M173" s="558">
        <f t="shared" si="28"/>
        <v>0</v>
      </c>
    </row>
    <row r="174" ht="34.9" hidden="1" customHeight="1" spans="1:13">
      <c r="A174" s="766">
        <v>2012804</v>
      </c>
      <c r="B174" s="252" t="s">
        <v>159</v>
      </c>
      <c r="C174" s="735"/>
      <c r="D174" s="735">
        <v>0</v>
      </c>
      <c r="E174" s="509">
        <v>0</v>
      </c>
      <c r="F174" s="488" t="str">
        <f t="shared" si="20"/>
        <v/>
      </c>
      <c r="G174" s="488" t="str">
        <f t="shared" si="21"/>
        <v/>
      </c>
      <c r="H174" s="765" t="str">
        <f t="shared" si="22"/>
        <v>否</v>
      </c>
      <c r="I174" s="768" t="str">
        <f t="shared" si="23"/>
        <v>项</v>
      </c>
      <c r="L174" s="558">
        <v>0</v>
      </c>
      <c r="M174" s="558">
        <f t="shared" si="28"/>
        <v>0</v>
      </c>
    </row>
    <row r="175" ht="34.9" hidden="1" customHeight="1" spans="1:13">
      <c r="A175" s="766">
        <v>2012850</v>
      </c>
      <c r="B175" s="252" t="s">
        <v>154</v>
      </c>
      <c r="C175" s="735"/>
      <c r="D175" s="735">
        <v>0</v>
      </c>
      <c r="E175" s="509">
        <v>0</v>
      </c>
      <c r="F175" s="488" t="str">
        <f t="shared" si="20"/>
        <v/>
      </c>
      <c r="G175" s="488" t="str">
        <f t="shared" si="21"/>
        <v/>
      </c>
      <c r="H175" s="765" t="str">
        <f t="shared" si="22"/>
        <v>否</v>
      </c>
      <c r="I175" s="768" t="str">
        <f t="shared" si="23"/>
        <v>项</v>
      </c>
      <c r="L175" s="558">
        <v>0</v>
      </c>
      <c r="M175" s="558">
        <f t="shared" si="28"/>
        <v>0</v>
      </c>
    </row>
    <row r="176" ht="34.9" customHeight="1" spans="1:13">
      <c r="A176" s="766">
        <v>2012899</v>
      </c>
      <c r="B176" s="252" t="s">
        <v>247</v>
      </c>
      <c r="C176" s="735">
        <v>38</v>
      </c>
      <c r="D176" s="735">
        <v>43</v>
      </c>
      <c r="E176" s="509">
        <v>31</v>
      </c>
      <c r="F176" s="488">
        <f t="shared" si="20"/>
        <v>-0.184210526315789</v>
      </c>
      <c r="G176" s="488">
        <f t="shared" si="21"/>
        <v>0.720930232558139</v>
      </c>
      <c r="H176" s="765" t="str">
        <f t="shared" si="22"/>
        <v>是</v>
      </c>
      <c r="I176" s="768" t="str">
        <f t="shared" si="23"/>
        <v>项</v>
      </c>
      <c r="L176" s="558">
        <v>0</v>
      </c>
      <c r="M176" s="558">
        <f t="shared" si="28"/>
        <v>12</v>
      </c>
    </row>
    <row r="177" ht="34.9" customHeight="1" spans="1:9">
      <c r="A177" s="766">
        <v>20129</v>
      </c>
      <c r="B177" s="252" t="s">
        <v>248</v>
      </c>
      <c r="C177" s="730">
        <f>SUM(C178:C183)</f>
        <v>970</v>
      </c>
      <c r="D177" s="730">
        <f>SUM(D178:D183)</f>
        <v>734</v>
      </c>
      <c r="E177" s="730">
        <f>SUM(E178:E183)</f>
        <v>703</v>
      </c>
      <c r="F177" s="488">
        <f t="shared" si="20"/>
        <v>-0.275257731958763</v>
      </c>
      <c r="G177" s="488">
        <f t="shared" si="21"/>
        <v>0.957765667574932</v>
      </c>
      <c r="H177" s="765" t="str">
        <f t="shared" si="22"/>
        <v>是</v>
      </c>
      <c r="I177" s="768" t="str">
        <f t="shared" si="23"/>
        <v>款</v>
      </c>
    </row>
    <row r="178" ht="34.9" customHeight="1" spans="1:13">
      <c r="A178" s="766">
        <v>2012901</v>
      </c>
      <c r="B178" s="252" t="s">
        <v>145</v>
      </c>
      <c r="C178" s="735">
        <v>819</v>
      </c>
      <c r="D178" s="735">
        <v>544</v>
      </c>
      <c r="E178" s="509">
        <v>565</v>
      </c>
      <c r="F178" s="488">
        <f t="shared" si="20"/>
        <v>-0.31013431013431</v>
      </c>
      <c r="G178" s="488">
        <f t="shared" si="21"/>
        <v>1.03860294117647</v>
      </c>
      <c r="H178" s="765" t="str">
        <f t="shared" si="22"/>
        <v>是</v>
      </c>
      <c r="I178" s="768" t="str">
        <f t="shared" si="23"/>
        <v>项</v>
      </c>
      <c r="L178" s="558">
        <v>0</v>
      </c>
      <c r="M178" s="558">
        <f t="shared" ref="M178:M183" si="29">D178-E178</f>
        <v>-21</v>
      </c>
    </row>
    <row r="179" ht="34.9" customHeight="1" spans="1:13">
      <c r="A179" s="766">
        <v>2012902</v>
      </c>
      <c r="B179" s="252" t="s">
        <v>146</v>
      </c>
      <c r="C179" s="735">
        <v>16</v>
      </c>
      <c r="D179" s="735">
        <v>0</v>
      </c>
      <c r="E179" s="509">
        <v>8</v>
      </c>
      <c r="F179" s="488">
        <f t="shared" si="20"/>
        <v>-0.5</v>
      </c>
      <c r="G179" s="488" t="str">
        <f t="shared" si="21"/>
        <v/>
      </c>
      <c r="H179" s="765" t="str">
        <f t="shared" si="22"/>
        <v>是</v>
      </c>
      <c r="I179" s="768" t="str">
        <f t="shared" si="23"/>
        <v>项</v>
      </c>
      <c r="L179" s="558">
        <v>0</v>
      </c>
      <c r="M179" s="558">
        <f t="shared" si="29"/>
        <v>-8</v>
      </c>
    </row>
    <row r="180" ht="34.9" hidden="1" customHeight="1" spans="1:13">
      <c r="A180" s="766">
        <v>2012903</v>
      </c>
      <c r="B180" s="252" t="s">
        <v>147</v>
      </c>
      <c r="C180" s="735"/>
      <c r="D180" s="735">
        <v>0</v>
      </c>
      <c r="E180" s="509">
        <v>0</v>
      </c>
      <c r="F180" s="488" t="str">
        <f t="shared" si="20"/>
        <v/>
      </c>
      <c r="G180" s="488" t="str">
        <f t="shared" si="21"/>
        <v/>
      </c>
      <c r="H180" s="765" t="str">
        <f t="shared" si="22"/>
        <v>否</v>
      </c>
      <c r="I180" s="768" t="str">
        <f t="shared" si="23"/>
        <v>项</v>
      </c>
      <c r="L180" s="558">
        <v>0</v>
      </c>
      <c r="M180" s="558">
        <f t="shared" si="29"/>
        <v>0</v>
      </c>
    </row>
    <row r="181" ht="34.9" hidden="1" customHeight="1" spans="1:13">
      <c r="A181" s="766">
        <v>2012906</v>
      </c>
      <c r="B181" s="252" t="s">
        <v>249</v>
      </c>
      <c r="C181" s="735">
        <v>0</v>
      </c>
      <c r="D181" s="735">
        <v>0</v>
      </c>
      <c r="E181" s="509">
        <v>0</v>
      </c>
      <c r="F181" s="488" t="str">
        <f t="shared" si="20"/>
        <v/>
      </c>
      <c r="G181" s="488" t="str">
        <f t="shared" si="21"/>
        <v/>
      </c>
      <c r="H181" s="765" t="str">
        <f t="shared" si="22"/>
        <v>否</v>
      </c>
      <c r="I181" s="768" t="str">
        <f t="shared" si="23"/>
        <v>项</v>
      </c>
      <c r="L181" s="558">
        <v>0</v>
      </c>
      <c r="M181" s="558">
        <f t="shared" si="29"/>
        <v>0</v>
      </c>
    </row>
    <row r="182" ht="34.9" hidden="1" customHeight="1" spans="1:13">
      <c r="A182" s="766">
        <v>2012950</v>
      </c>
      <c r="B182" s="252" t="s">
        <v>154</v>
      </c>
      <c r="C182" s="735">
        <v>0</v>
      </c>
      <c r="D182" s="735">
        <v>0</v>
      </c>
      <c r="E182" s="509">
        <v>0</v>
      </c>
      <c r="F182" s="488" t="str">
        <f t="shared" si="20"/>
        <v/>
      </c>
      <c r="G182" s="488" t="str">
        <f t="shared" si="21"/>
        <v/>
      </c>
      <c r="H182" s="765" t="str">
        <f t="shared" si="22"/>
        <v>否</v>
      </c>
      <c r="I182" s="768" t="str">
        <f t="shared" si="23"/>
        <v>项</v>
      </c>
      <c r="L182" s="558">
        <v>0</v>
      </c>
      <c r="M182" s="558">
        <f t="shared" si="29"/>
        <v>0</v>
      </c>
    </row>
    <row r="183" ht="34.9" customHeight="1" spans="1:13">
      <c r="A183" s="766">
        <v>2012999</v>
      </c>
      <c r="B183" s="252" t="s">
        <v>250</v>
      </c>
      <c r="C183" s="735">
        <v>135</v>
      </c>
      <c r="D183" s="735">
        <v>190</v>
      </c>
      <c r="E183" s="509">
        <v>130</v>
      </c>
      <c r="F183" s="488">
        <f t="shared" si="20"/>
        <v>-0.0370370370370371</v>
      </c>
      <c r="G183" s="488">
        <f t="shared" si="21"/>
        <v>0.684210526315789</v>
      </c>
      <c r="H183" s="765" t="str">
        <f t="shared" si="22"/>
        <v>是</v>
      </c>
      <c r="I183" s="768" t="str">
        <f t="shared" si="23"/>
        <v>项</v>
      </c>
      <c r="L183" s="558">
        <v>21.175489</v>
      </c>
      <c r="M183" s="558">
        <f t="shared" si="29"/>
        <v>60</v>
      </c>
    </row>
    <row r="184" ht="34.9" customHeight="1" spans="1:9">
      <c r="A184" s="766">
        <v>20131</v>
      </c>
      <c r="B184" s="252" t="s">
        <v>251</v>
      </c>
      <c r="C184" s="730">
        <f>SUM(C185:C190)</f>
        <v>2674</v>
      </c>
      <c r="D184" s="730">
        <f>SUM(D185:D190)</f>
        <v>2296</v>
      </c>
      <c r="E184" s="730">
        <f>SUM(E185:E190)</f>
        <v>2151</v>
      </c>
      <c r="F184" s="488">
        <f t="shared" si="20"/>
        <v>-0.195587135377711</v>
      </c>
      <c r="G184" s="488">
        <f t="shared" si="21"/>
        <v>0.93684668989547</v>
      </c>
      <c r="H184" s="765" t="str">
        <f t="shared" si="22"/>
        <v>是</v>
      </c>
      <c r="I184" s="768" t="str">
        <f t="shared" si="23"/>
        <v>款</v>
      </c>
    </row>
    <row r="185" ht="34.9" customHeight="1" spans="1:13">
      <c r="A185" s="766">
        <v>2013101</v>
      </c>
      <c r="B185" s="252" t="s">
        <v>145</v>
      </c>
      <c r="C185" s="735">
        <v>1721</v>
      </c>
      <c r="D185" s="735">
        <v>1131</v>
      </c>
      <c r="E185" s="509">
        <v>1157</v>
      </c>
      <c r="F185" s="488">
        <f t="shared" si="20"/>
        <v>-0.327716443927949</v>
      </c>
      <c r="G185" s="488">
        <f t="shared" si="21"/>
        <v>1.02298850574713</v>
      </c>
      <c r="H185" s="765" t="str">
        <f t="shared" si="22"/>
        <v>是</v>
      </c>
      <c r="I185" s="768" t="str">
        <f t="shared" si="23"/>
        <v>项</v>
      </c>
      <c r="L185" s="558">
        <v>0</v>
      </c>
      <c r="M185" s="558">
        <f t="shared" ref="M185:M190" si="30">D185-E185</f>
        <v>-26</v>
      </c>
    </row>
    <row r="186" ht="34.9" hidden="1" customHeight="1" spans="1:13">
      <c r="A186" s="766">
        <v>2013102</v>
      </c>
      <c r="B186" s="252" t="s">
        <v>146</v>
      </c>
      <c r="C186" s="735"/>
      <c r="D186" s="735">
        <v>0</v>
      </c>
      <c r="E186" s="509">
        <v>0</v>
      </c>
      <c r="F186" s="488" t="str">
        <f t="shared" si="20"/>
        <v/>
      </c>
      <c r="G186" s="488" t="str">
        <f t="shared" si="21"/>
        <v/>
      </c>
      <c r="H186" s="765" t="str">
        <f t="shared" si="22"/>
        <v>否</v>
      </c>
      <c r="I186" s="768" t="str">
        <f t="shared" si="23"/>
        <v>项</v>
      </c>
      <c r="L186" s="558">
        <v>0</v>
      </c>
      <c r="M186" s="558">
        <f t="shared" si="30"/>
        <v>0</v>
      </c>
    </row>
    <row r="187" ht="34.9" hidden="1" customHeight="1" spans="1:13">
      <c r="A187" s="766">
        <v>2013103</v>
      </c>
      <c r="B187" s="252" t="s">
        <v>147</v>
      </c>
      <c r="C187" s="735"/>
      <c r="D187" s="735">
        <v>0</v>
      </c>
      <c r="E187" s="509">
        <v>0</v>
      </c>
      <c r="F187" s="488" t="str">
        <f t="shared" si="20"/>
        <v/>
      </c>
      <c r="G187" s="488" t="str">
        <f t="shared" si="21"/>
        <v/>
      </c>
      <c r="H187" s="765" t="str">
        <f t="shared" si="22"/>
        <v>否</v>
      </c>
      <c r="I187" s="768" t="str">
        <f t="shared" si="23"/>
        <v>项</v>
      </c>
      <c r="L187" s="558">
        <v>0</v>
      </c>
      <c r="M187" s="558">
        <f t="shared" si="30"/>
        <v>0</v>
      </c>
    </row>
    <row r="188" ht="34.9" hidden="1" customHeight="1" spans="1:13">
      <c r="A188" s="766">
        <v>2013105</v>
      </c>
      <c r="B188" s="252" t="s">
        <v>252</v>
      </c>
      <c r="C188" s="735">
        <v>0</v>
      </c>
      <c r="D188" s="735">
        <v>0</v>
      </c>
      <c r="E188" s="509">
        <v>0</v>
      </c>
      <c r="F188" s="488" t="str">
        <f t="shared" si="20"/>
        <v/>
      </c>
      <c r="G188" s="488" t="str">
        <f t="shared" si="21"/>
        <v/>
      </c>
      <c r="H188" s="765" t="str">
        <f t="shared" si="22"/>
        <v>否</v>
      </c>
      <c r="I188" s="768" t="str">
        <f t="shared" si="23"/>
        <v>项</v>
      </c>
      <c r="L188" s="558">
        <v>0</v>
      </c>
      <c r="M188" s="558">
        <f t="shared" si="30"/>
        <v>0</v>
      </c>
    </row>
    <row r="189" ht="34.9" customHeight="1" spans="1:13">
      <c r="A189" s="766">
        <v>2013150</v>
      </c>
      <c r="B189" s="252" t="s">
        <v>154</v>
      </c>
      <c r="C189" s="735">
        <v>154</v>
      </c>
      <c r="D189" s="735">
        <v>223</v>
      </c>
      <c r="E189" s="509">
        <v>251</v>
      </c>
      <c r="F189" s="488">
        <f t="shared" si="20"/>
        <v>0.62987012987013</v>
      </c>
      <c r="G189" s="488">
        <f t="shared" si="21"/>
        <v>1.12556053811659</v>
      </c>
      <c r="H189" s="765" t="str">
        <f t="shared" si="22"/>
        <v>是</v>
      </c>
      <c r="I189" s="768" t="str">
        <f t="shared" si="23"/>
        <v>项</v>
      </c>
      <c r="L189" s="558">
        <v>0</v>
      </c>
      <c r="M189" s="558">
        <f t="shared" si="30"/>
        <v>-28</v>
      </c>
    </row>
    <row r="190" ht="34.9" customHeight="1" spans="1:13">
      <c r="A190" s="766">
        <v>2013199</v>
      </c>
      <c r="B190" s="252" t="s">
        <v>253</v>
      </c>
      <c r="C190" s="735">
        <v>799</v>
      </c>
      <c r="D190" s="735">
        <v>942</v>
      </c>
      <c r="E190" s="509">
        <v>743</v>
      </c>
      <c r="F190" s="488">
        <f t="shared" si="20"/>
        <v>-0.0700876095118899</v>
      </c>
      <c r="G190" s="488">
        <f t="shared" si="21"/>
        <v>0.788747346072187</v>
      </c>
      <c r="H190" s="765" t="str">
        <f t="shared" si="22"/>
        <v>是</v>
      </c>
      <c r="I190" s="768" t="str">
        <f t="shared" si="23"/>
        <v>项</v>
      </c>
      <c r="L190" s="558">
        <v>0</v>
      </c>
      <c r="M190" s="558">
        <f t="shared" si="30"/>
        <v>199</v>
      </c>
    </row>
    <row r="191" ht="34.9" customHeight="1" spans="1:9">
      <c r="A191" s="766">
        <v>20132</v>
      </c>
      <c r="B191" s="252" t="s">
        <v>254</v>
      </c>
      <c r="C191" s="730">
        <f>SUM(C192:C197)</f>
        <v>1713</v>
      </c>
      <c r="D191" s="730">
        <f>SUM(D192:D197)</f>
        <v>1734</v>
      </c>
      <c r="E191" s="730">
        <f>SUM(E192:E197)</f>
        <v>1229</v>
      </c>
      <c r="F191" s="488">
        <f t="shared" si="20"/>
        <v>-0.282545242265032</v>
      </c>
      <c r="G191" s="488">
        <f t="shared" si="21"/>
        <v>0.70876585928489</v>
      </c>
      <c r="H191" s="765" t="str">
        <f t="shared" si="22"/>
        <v>是</v>
      </c>
      <c r="I191" s="768" t="str">
        <f t="shared" si="23"/>
        <v>款</v>
      </c>
    </row>
    <row r="192" ht="34.9" customHeight="1" spans="1:13">
      <c r="A192" s="766">
        <v>2013201</v>
      </c>
      <c r="B192" s="252" t="s">
        <v>145</v>
      </c>
      <c r="C192" s="735">
        <v>1119</v>
      </c>
      <c r="D192" s="735">
        <v>852</v>
      </c>
      <c r="E192" s="509">
        <v>868</v>
      </c>
      <c r="F192" s="488">
        <f t="shared" si="20"/>
        <v>-0.224307417336908</v>
      </c>
      <c r="G192" s="488">
        <f t="shared" si="21"/>
        <v>1.018779342723</v>
      </c>
      <c r="H192" s="765" t="str">
        <f t="shared" si="22"/>
        <v>是</v>
      </c>
      <c r="I192" s="768" t="str">
        <f t="shared" si="23"/>
        <v>项</v>
      </c>
      <c r="L192" s="558">
        <v>0</v>
      </c>
      <c r="M192" s="558">
        <f t="shared" ref="M192:M197" si="31">D192-E192</f>
        <v>-16</v>
      </c>
    </row>
    <row r="193" ht="34.9" customHeight="1" spans="1:13">
      <c r="A193" s="766">
        <v>2013202</v>
      </c>
      <c r="B193" s="252" t="s">
        <v>146</v>
      </c>
      <c r="C193" s="735">
        <v>10</v>
      </c>
      <c r="D193" s="735">
        <v>2</v>
      </c>
      <c r="E193" s="509">
        <v>0</v>
      </c>
      <c r="F193" s="488">
        <f t="shared" si="20"/>
        <v>-1</v>
      </c>
      <c r="G193" s="488">
        <f t="shared" si="21"/>
        <v>0</v>
      </c>
      <c r="H193" s="765" t="str">
        <f t="shared" si="22"/>
        <v>是</v>
      </c>
      <c r="I193" s="768" t="str">
        <f t="shared" si="23"/>
        <v>项</v>
      </c>
      <c r="L193" s="558">
        <v>0</v>
      </c>
      <c r="M193" s="558">
        <f t="shared" si="31"/>
        <v>2</v>
      </c>
    </row>
    <row r="194" ht="34.9" hidden="1" customHeight="1" spans="1:13">
      <c r="A194" s="766">
        <v>2013203</v>
      </c>
      <c r="B194" s="252" t="s">
        <v>147</v>
      </c>
      <c r="C194" s="735"/>
      <c r="D194" s="735">
        <v>0</v>
      </c>
      <c r="E194" s="509">
        <v>0</v>
      </c>
      <c r="F194" s="488" t="str">
        <f t="shared" si="20"/>
        <v/>
      </c>
      <c r="G194" s="488" t="str">
        <f t="shared" si="21"/>
        <v/>
      </c>
      <c r="H194" s="765" t="str">
        <f t="shared" si="22"/>
        <v>否</v>
      </c>
      <c r="I194" s="768" t="str">
        <f t="shared" si="23"/>
        <v>项</v>
      </c>
      <c r="L194" s="558">
        <v>0</v>
      </c>
      <c r="M194" s="558">
        <f t="shared" si="31"/>
        <v>0</v>
      </c>
    </row>
    <row r="195" ht="34.9" customHeight="1" spans="1:13">
      <c r="A195" s="766">
        <v>2013204</v>
      </c>
      <c r="B195" s="252" t="s">
        <v>255</v>
      </c>
      <c r="C195" s="735">
        <v>20</v>
      </c>
      <c r="D195" s="735">
        <v>0</v>
      </c>
      <c r="E195" s="509">
        <v>48</v>
      </c>
      <c r="F195" s="488">
        <f t="shared" si="20"/>
        <v>1.4</v>
      </c>
      <c r="G195" s="488" t="str">
        <f t="shared" si="21"/>
        <v/>
      </c>
      <c r="H195" s="765" t="str">
        <f t="shared" si="22"/>
        <v>是</v>
      </c>
      <c r="I195" s="768" t="str">
        <f t="shared" si="23"/>
        <v>项</v>
      </c>
      <c r="L195" s="558">
        <v>0</v>
      </c>
      <c r="M195" s="558">
        <f t="shared" si="31"/>
        <v>-48</v>
      </c>
    </row>
    <row r="196" ht="34.9" customHeight="1" spans="1:13">
      <c r="A196" s="766">
        <v>2013250</v>
      </c>
      <c r="B196" s="252" t="s">
        <v>154</v>
      </c>
      <c r="C196" s="735">
        <v>7</v>
      </c>
      <c r="D196" s="735">
        <v>9</v>
      </c>
      <c r="E196" s="509">
        <v>20</v>
      </c>
      <c r="F196" s="488">
        <f t="shared" si="20"/>
        <v>1.85714285714286</v>
      </c>
      <c r="G196" s="488">
        <f t="shared" si="21"/>
        <v>2.22222222222222</v>
      </c>
      <c r="H196" s="765" t="str">
        <f t="shared" si="22"/>
        <v>是</v>
      </c>
      <c r="I196" s="768" t="str">
        <f t="shared" si="23"/>
        <v>项</v>
      </c>
      <c r="L196" s="558">
        <v>0</v>
      </c>
      <c r="M196" s="558">
        <f t="shared" si="31"/>
        <v>-11</v>
      </c>
    </row>
    <row r="197" ht="34.9" customHeight="1" spans="1:13">
      <c r="A197" s="766">
        <v>2013299</v>
      </c>
      <c r="B197" s="252" t="s">
        <v>256</v>
      </c>
      <c r="C197" s="735">
        <v>557</v>
      </c>
      <c r="D197" s="735">
        <v>871</v>
      </c>
      <c r="E197" s="509">
        <v>293</v>
      </c>
      <c r="F197" s="488">
        <f t="shared" ref="F197:F260" si="32">IF(C197&lt;&gt;0,E197/C197-1,"")</f>
        <v>-0.473967684021544</v>
      </c>
      <c r="G197" s="488">
        <f t="shared" ref="G197:G260" si="33">IF(D197&lt;&gt;0,E197/D197,"")</f>
        <v>0.336394948335247</v>
      </c>
      <c r="H197" s="765" t="str">
        <f t="shared" ref="H197:H260" si="34">IF(LEN(A197)=3,"是",IF(B197&lt;&gt;"",IF(SUM(C197:E197)&lt;&gt;0,"是","否"),"是"))</f>
        <v>是</v>
      </c>
      <c r="I197" s="768" t="str">
        <f t="shared" ref="I197:I260" si="35">IF(LEN(A197)=3,"类",IF(LEN(A197)=5,"款","项"))</f>
        <v>项</v>
      </c>
      <c r="L197" s="558">
        <v>0</v>
      </c>
      <c r="M197" s="558">
        <f t="shared" si="31"/>
        <v>578</v>
      </c>
    </row>
    <row r="198" ht="34.9" customHeight="1" spans="1:9">
      <c r="A198" s="766">
        <v>20133</v>
      </c>
      <c r="B198" s="252" t="s">
        <v>257</v>
      </c>
      <c r="C198" s="730">
        <f>SUM(C199:C204)</f>
        <v>1459</v>
      </c>
      <c r="D198" s="730">
        <f>SUM(D199:D204)</f>
        <v>880</v>
      </c>
      <c r="E198" s="730">
        <f>SUM(E199:E204)</f>
        <v>901</v>
      </c>
      <c r="F198" s="488">
        <f t="shared" si="32"/>
        <v>-0.38245373543523</v>
      </c>
      <c r="G198" s="488">
        <f t="shared" si="33"/>
        <v>1.02386363636364</v>
      </c>
      <c r="H198" s="765" t="str">
        <f t="shared" si="34"/>
        <v>是</v>
      </c>
      <c r="I198" s="768" t="str">
        <f t="shared" si="35"/>
        <v>款</v>
      </c>
    </row>
    <row r="199" ht="34.9" customHeight="1" spans="1:13">
      <c r="A199" s="766">
        <v>2013301</v>
      </c>
      <c r="B199" s="252" t="s">
        <v>145</v>
      </c>
      <c r="C199" s="735">
        <v>385</v>
      </c>
      <c r="D199" s="735">
        <v>254</v>
      </c>
      <c r="E199" s="509">
        <v>260</v>
      </c>
      <c r="F199" s="488">
        <f t="shared" si="32"/>
        <v>-0.324675324675325</v>
      </c>
      <c r="G199" s="488">
        <f t="shared" si="33"/>
        <v>1.02362204724409</v>
      </c>
      <c r="H199" s="765" t="str">
        <f t="shared" si="34"/>
        <v>是</v>
      </c>
      <c r="I199" s="768" t="str">
        <f t="shared" si="35"/>
        <v>项</v>
      </c>
      <c r="L199" s="558">
        <v>0</v>
      </c>
      <c r="M199" s="558">
        <f t="shared" ref="M199:M204" si="36">D199-E199</f>
        <v>-6</v>
      </c>
    </row>
    <row r="200" s="547" customFormat="1" ht="34.9" customHeight="1" spans="1:13">
      <c r="A200" s="766">
        <v>2013302</v>
      </c>
      <c r="B200" s="252" t="s">
        <v>146</v>
      </c>
      <c r="C200" s="735">
        <v>18</v>
      </c>
      <c r="D200" s="735">
        <v>0</v>
      </c>
      <c r="E200" s="509">
        <v>0</v>
      </c>
      <c r="F200" s="488">
        <f t="shared" si="32"/>
        <v>-1</v>
      </c>
      <c r="G200" s="488" t="str">
        <f t="shared" si="33"/>
        <v/>
      </c>
      <c r="H200" s="765" t="str">
        <f t="shared" si="34"/>
        <v>是</v>
      </c>
      <c r="I200" s="768" t="str">
        <f t="shared" si="35"/>
        <v>项</v>
      </c>
      <c r="J200" s="558"/>
      <c r="K200" s="558"/>
      <c r="L200" s="558">
        <v>0</v>
      </c>
      <c r="M200" s="558">
        <f t="shared" si="36"/>
        <v>0</v>
      </c>
    </row>
    <row r="201" ht="34.9" hidden="1" customHeight="1" spans="1:13">
      <c r="A201" s="766">
        <v>2013303</v>
      </c>
      <c r="B201" s="252" t="s">
        <v>147</v>
      </c>
      <c r="C201" s="735"/>
      <c r="D201" s="735">
        <v>0</v>
      </c>
      <c r="E201" s="509">
        <v>0</v>
      </c>
      <c r="F201" s="488" t="str">
        <f t="shared" si="32"/>
        <v/>
      </c>
      <c r="G201" s="488" t="str">
        <f t="shared" si="33"/>
        <v/>
      </c>
      <c r="H201" s="765" t="str">
        <f t="shared" si="34"/>
        <v>否</v>
      </c>
      <c r="I201" s="768" t="str">
        <f t="shared" si="35"/>
        <v>项</v>
      </c>
      <c r="L201" s="558">
        <v>0</v>
      </c>
      <c r="M201" s="558">
        <f t="shared" si="36"/>
        <v>0</v>
      </c>
    </row>
    <row r="202" ht="34.9" hidden="1" customHeight="1" spans="1:13">
      <c r="A202" s="766">
        <v>2013304</v>
      </c>
      <c r="B202" s="252" t="s">
        <v>258</v>
      </c>
      <c r="C202" s="735"/>
      <c r="D202" s="735">
        <v>0</v>
      </c>
      <c r="E202" s="509">
        <v>0</v>
      </c>
      <c r="F202" s="488" t="str">
        <f t="shared" si="32"/>
        <v/>
      </c>
      <c r="G202" s="488" t="str">
        <f t="shared" si="33"/>
        <v/>
      </c>
      <c r="H202" s="765" t="str">
        <f t="shared" si="34"/>
        <v>否</v>
      </c>
      <c r="I202" s="768" t="str">
        <f t="shared" si="35"/>
        <v>项</v>
      </c>
      <c r="L202" s="558">
        <v>0</v>
      </c>
      <c r="M202" s="558">
        <f t="shared" si="36"/>
        <v>0</v>
      </c>
    </row>
    <row r="203" ht="34.9" customHeight="1" spans="1:13">
      <c r="A203" s="766">
        <v>2013350</v>
      </c>
      <c r="B203" s="252" t="s">
        <v>154</v>
      </c>
      <c r="C203" s="735">
        <v>803</v>
      </c>
      <c r="D203" s="735">
        <v>545</v>
      </c>
      <c r="E203" s="509">
        <v>598</v>
      </c>
      <c r="F203" s="488">
        <f t="shared" si="32"/>
        <v>-0.255292652552927</v>
      </c>
      <c r="G203" s="488">
        <f t="shared" si="33"/>
        <v>1.09724770642202</v>
      </c>
      <c r="H203" s="765" t="str">
        <f t="shared" si="34"/>
        <v>是</v>
      </c>
      <c r="I203" s="768" t="str">
        <f t="shared" si="35"/>
        <v>项</v>
      </c>
      <c r="L203" s="558">
        <v>0</v>
      </c>
      <c r="M203" s="558">
        <f t="shared" si="36"/>
        <v>-53</v>
      </c>
    </row>
    <row r="204" ht="34.9" customHeight="1" spans="1:13">
      <c r="A204" s="766">
        <v>2013399</v>
      </c>
      <c r="B204" s="252" t="s">
        <v>259</v>
      </c>
      <c r="C204" s="735">
        <v>253</v>
      </c>
      <c r="D204" s="735">
        <v>81</v>
      </c>
      <c r="E204" s="509">
        <v>43</v>
      </c>
      <c r="F204" s="488">
        <f t="shared" si="32"/>
        <v>-0.8300395256917</v>
      </c>
      <c r="G204" s="488">
        <f t="shared" si="33"/>
        <v>0.530864197530864</v>
      </c>
      <c r="H204" s="765" t="str">
        <f t="shared" si="34"/>
        <v>是</v>
      </c>
      <c r="I204" s="768" t="str">
        <f t="shared" si="35"/>
        <v>项</v>
      </c>
      <c r="L204" s="558">
        <v>0</v>
      </c>
      <c r="M204" s="558">
        <f t="shared" si="36"/>
        <v>38</v>
      </c>
    </row>
    <row r="205" ht="34.9" customHeight="1" spans="1:9">
      <c r="A205" s="766">
        <v>20134</v>
      </c>
      <c r="B205" s="252" t="s">
        <v>260</v>
      </c>
      <c r="C205" s="730">
        <f>SUM(C206:C212)</f>
        <v>592</v>
      </c>
      <c r="D205" s="730">
        <f>SUM(D206:D212)</f>
        <v>333</v>
      </c>
      <c r="E205" s="730">
        <f>SUM(E206:E212)</f>
        <v>365</v>
      </c>
      <c r="F205" s="488">
        <f t="shared" si="32"/>
        <v>-0.383445945945946</v>
      </c>
      <c r="G205" s="488">
        <f t="shared" si="33"/>
        <v>1.0960960960961</v>
      </c>
      <c r="H205" s="765" t="str">
        <f t="shared" si="34"/>
        <v>是</v>
      </c>
      <c r="I205" s="768" t="str">
        <f t="shared" si="35"/>
        <v>款</v>
      </c>
    </row>
    <row r="206" ht="34.9" customHeight="1" spans="1:13">
      <c r="A206" s="766">
        <v>2013401</v>
      </c>
      <c r="B206" s="252" t="s">
        <v>145</v>
      </c>
      <c r="C206" s="735">
        <v>398</v>
      </c>
      <c r="D206" s="735">
        <v>286</v>
      </c>
      <c r="E206" s="509">
        <v>312</v>
      </c>
      <c r="F206" s="488">
        <f t="shared" si="32"/>
        <v>-0.21608040201005</v>
      </c>
      <c r="G206" s="488">
        <f t="shared" si="33"/>
        <v>1.09090909090909</v>
      </c>
      <c r="H206" s="765" t="str">
        <f t="shared" si="34"/>
        <v>是</v>
      </c>
      <c r="I206" s="768" t="str">
        <f t="shared" si="35"/>
        <v>项</v>
      </c>
      <c r="L206" s="558">
        <v>0</v>
      </c>
      <c r="M206" s="558">
        <f t="shared" ref="M206:M212" si="37">D206-E206</f>
        <v>-26</v>
      </c>
    </row>
    <row r="207" ht="34.9" customHeight="1" spans="1:13">
      <c r="A207" s="766">
        <v>2013402</v>
      </c>
      <c r="B207" s="252" t="s">
        <v>146</v>
      </c>
      <c r="C207" s="735">
        <v>10</v>
      </c>
      <c r="D207" s="735">
        <v>10</v>
      </c>
      <c r="E207" s="509">
        <v>6</v>
      </c>
      <c r="F207" s="488">
        <f t="shared" si="32"/>
        <v>-0.4</v>
      </c>
      <c r="G207" s="488">
        <f t="shared" si="33"/>
        <v>0.6</v>
      </c>
      <c r="H207" s="765" t="str">
        <f t="shared" si="34"/>
        <v>是</v>
      </c>
      <c r="I207" s="768" t="str">
        <f t="shared" si="35"/>
        <v>项</v>
      </c>
      <c r="L207" s="558">
        <v>0</v>
      </c>
      <c r="M207" s="558">
        <f t="shared" si="37"/>
        <v>4</v>
      </c>
    </row>
    <row r="208" ht="34.9" hidden="1" customHeight="1" spans="1:13">
      <c r="A208" s="766">
        <v>2013403</v>
      </c>
      <c r="B208" s="252" t="s">
        <v>147</v>
      </c>
      <c r="C208" s="735"/>
      <c r="D208" s="735">
        <v>0</v>
      </c>
      <c r="E208" s="509">
        <v>0</v>
      </c>
      <c r="F208" s="488" t="str">
        <f t="shared" si="32"/>
        <v/>
      </c>
      <c r="G208" s="488" t="str">
        <f t="shared" si="33"/>
        <v/>
      </c>
      <c r="H208" s="765" t="str">
        <f t="shared" si="34"/>
        <v>否</v>
      </c>
      <c r="I208" s="768" t="str">
        <f t="shared" si="35"/>
        <v>项</v>
      </c>
      <c r="L208" s="558">
        <v>0</v>
      </c>
      <c r="M208" s="558">
        <f t="shared" si="37"/>
        <v>0</v>
      </c>
    </row>
    <row r="209" ht="34.9" customHeight="1" spans="1:13">
      <c r="A209" s="766">
        <v>2013404</v>
      </c>
      <c r="B209" s="252" t="s">
        <v>261</v>
      </c>
      <c r="C209" s="735">
        <v>126</v>
      </c>
      <c r="D209" s="735">
        <v>2</v>
      </c>
      <c r="E209" s="509">
        <v>12</v>
      </c>
      <c r="F209" s="488">
        <f t="shared" si="32"/>
        <v>-0.904761904761905</v>
      </c>
      <c r="G209" s="488">
        <f t="shared" si="33"/>
        <v>6</v>
      </c>
      <c r="H209" s="765" t="str">
        <f t="shared" si="34"/>
        <v>是</v>
      </c>
      <c r="I209" s="768" t="str">
        <f t="shared" si="35"/>
        <v>项</v>
      </c>
      <c r="L209" s="558">
        <v>0</v>
      </c>
      <c r="M209" s="558">
        <f t="shared" si="37"/>
        <v>-10</v>
      </c>
    </row>
    <row r="210" ht="34.9" hidden="1" customHeight="1" spans="1:13">
      <c r="A210" s="766">
        <v>2013405</v>
      </c>
      <c r="B210" s="252" t="s">
        <v>262</v>
      </c>
      <c r="C210" s="735"/>
      <c r="D210" s="735">
        <v>0</v>
      </c>
      <c r="E210" s="509">
        <v>0</v>
      </c>
      <c r="F210" s="488" t="str">
        <f t="shared" si="32"/>
        <v/>
      </c>
      <c r="G210" s="488" t="str">
        <f t="shared" si="33"/>
        <v/>
      </c>
      <c r="H210" s="765" t="str">
        <f t="shared" si="34"/>
        <v>否</v>
      </c>
      <c r="I210" s="768" t="str">
        <f t="shared" si="35"/>
        <v>项</v>
      </c>
      <c r="L210" s="558">
        <v>0</v>
      </c>
      <c r="M210" s="558">
        <f t="shared" si="37"/>
        <v>0</v>
      </c>
    </row>
    <row r="211" ht="34.9" customHeight="1" spans="1:13">
      <c r="A211" s="766">
        <v>2013450</v>
      </c>
      <c r="B211" s="252" t="s">
        <v>154</v>
      </c>
      <c r="C211" s="735">
        <v>45</v>
      </c>
      <c r="D211" s="735">
        <v>30</v>
      </c>
      <c r="E211" s="509">
        <v>32</v>
      </c>
      <c r="F211" s="488">
        <f t="shared" si="32"/>
        <v>-0.288888888888889</v>
      </c>
      <c r="G211" s="488">
        <f t="shared" si="33"/>
        <v>1.06666666666667</v>
      </c>
      <c r="H211" s="765" t="str">
        <f t="shared" si="34"/>
        <v>是</v>
      </c>
      <c r="I211" s="768" t="str">
        <f t="shared" si="35"/>
        <v>项</v>
      </c>
      <c r="L211" s="558">
        <v>0</v>
      </c>
      <c r="M211" s="558">
        <f t="shared" si="37"/>
        <v>-2</v>
      </c>
    </row>
    <row r="212" ht="34.9" customHeight="1" spans="1:13">
      <c r="A212" s="766">
        <v>2013499</v>
      </c>
      <c r="B212" s="252" t="s">
        <v>263</v>
      </c>
      <c r="C212" s="735">
        <v>13</v>
      </c>
      <c r="D212" s="735">
        <v>5</v>
      </c>
      <c r="E212" s="509">
        <v>3</v>
      </c>
      <c r="F212" s="488">
        <f t="shared" si="32"/>
        <v>-0.769230769230769</v>
      </c>
      <c r="G212" s="488">
        <f t="shared" si="33"/>
        <v>0.6</v>
      </c>
      <c r="H212" s="765" t="str">
        <f t="shared" si="34"/>
        <v>是</v>
      </c>
      <c r="I212" s="768" t="str">
        <f t="shared" si="35"/>
        <v>项</v>
      </c>
      <c r="L212" s="558">
        <v>0</v>
      </c>
      <c r="M212" s="558">
        <f t="shared" si="37"/>
        <v>2</v>
      </c>
    </row>
    <row r="213" ht="34.9" hidden="1" customHeight="1" spans="1:9">
      <c r="A213" s="766">
        <v>20135</v>
      </c>
      <c r="B213" s="252" t="s">
        <v>264</v>
      </c>
      <c r="C213" s="730">
        <f>SUM(C214:C218)</f>
        <v>0</v>
      </c>
      <c r="D213" s="730">
        <f>SUM(D214:D218)</f>
        <v>0</v>
      </c>
      <c r="E213" s="730">
        <f>SUM(E214:E218)</f>
        <v>0</v>
      </c>
      <c r="F213" s="488" t="str">
        <f t="shared" si="32"/>
        <v/>
      </c>
      <c r="G213" s="488" t="str">
        <f t="shared" si="33"/>
        <v/>
      </c>
      <c r="H213" s="765" t="str">
        <f t="shared" si="34"/>
        <v>否</v>
      </c>
      <c r="I213" s="768" t="str">
        <f t="shared" si="35"/>
        <v>款</v>
      </c>
    </row>
    <row r="214" ht="34.9" hidden="1" customHeight="1" spans="1:13">
      <c r="A214" s="766">
        <v>2013501</v>
      </c>
      <c r="B214" s="252" t="s">
        <v>145</v>
      </c>
      <c r="C214" s="735"/>
      <c r="D214" s="735">
        <v>0</v>
      </c>
      <c r="E214" s="509">
        <v>0</v>
      </c>
      <c r="F214" s="488" t="str">
        <f t="shared" si="32"/>
        <v/>
      </c>
      <c r="G214" s="488" t="str">
        <f t="shared" si="33"/>
        <v/>
      </c>
      <c r="H214" s="765" t="str">
        <f t="shared" si="34"/>
        <v>否</v>
      </c>
      <c r="I214" s="768" t="str">
        <f t="shared" si="35"/>
        <v>项</v>
      </c>
      <c r="L214" s="558">
        <v>0</v>
      </c>
      <c r="M214" s="558">
        <f t="shared" ref="M214:M218" si="38">D214-E214</f>
        <v>0</v>
      </c>
    </row>
    <row r="215" ht="34.9" hidden="1" customHeight="1" spans="1:13">
      <c r="A215" s="766">
        <v>2013502</v>
      </c>
      <c r="B215" s="252" t="s">
        <v>146</v>
      </c>
      <c r="C215" s="735"/>
      <c r="D215" s="735">
        <v>0</v>
      </c>
      <c r="E215" s="509">
        <v>0</v>
      </c>
      <c r="F215" s="488" t="str">
        <f t="shared" si="32"/>
        <v/>
      </c>
      <c r="G215" s="488" t="str">
        <f t="shared" si="33"/>
        <v/>
      </c>
      <c r="H215" s="765" t="str">
        <f t="shared" si="34"/>
        <v>否</v>
      </c>
      <c r="I215" s="768" t="str">
        <f t="shared" si="35"/>
        <v>项</v>
      </c>
      <c r="L215" s="558">
        <v>0</v>
      </c>
      <c r="M215" s="558">
        <f t="shared" si="38"/>
        <v>0</v>
      </c>
    </row>
    <row r="216" ht="34.9" hidden="1" customHeight="1" spans="1:13">
      <c r="A216" s="766">
        <v>2013503</v>
      </c>
      <c r="B216" s="252" t="s">
        <v>147</v>
      </c>
      <c r="C216" s="735"/>
      <c r="D216" s="735">
        <v>0</v>
      </c>
      <c r="E216" s="509">
        <v>0</v>
      </c>
      <c r="F216" s="488" t="str">
        <f t="shared" si="32"/>
        <v/>
      </c>
      <c r="G216" s="488" t="str">
        <f t="shared" si="33"/>
        <v/>
      </c>
      <c r="H216" s="765" t="str">
        <f t="shared" si="34"/>
        <v>否</v>
      </c>
      <c r="I216" s="768" t="str">
        <f t="shared" si="35"/>
        <v>项</v>
      </c>
      <c r="L216" s="558">
        <v>0</v>
      </c>
      <c r="M216" s="558">
        <f t="shared" si="38"/>
        <v>0</v>
      </c>
    </row>
    <row r="217" ht="34.9" hidden="1" customHeight="1" spans="1:13">
      <c r="A217" s="766">
        <v>2013550</v>
      </c>
      <c r="B217" s="252" t="s">
        <v>154</v>
      </c>
      <c r="C217" s="735"/>
      <c r="D217" s="735">
        <v>0</v>
      </c>
      <c r="E217" s="509">
        <v>0</v>
      </c>
      <c r="F217" s="488" t="str">
        <f t="shared" si="32"/>
        <v/>
      </c>
      <c r="G217" s="488" t="str">
        <f t="shared" si="33"/>
        <v/>
      </c>
      <c r="H217" s="765" t="str">
        <f t="shared" si="34"/>
        <v>否</v>
      </c>
      <c r="I217" s="768" t="str">
        <f t="shared" si="35"/>
        <v>项</v>
      </c>
      <c r="L217" s="558">
        <v>0</v>
      </c>
      <c r="M217" s="558">
        <f t="shared" si="38"/>
        <v>0</v>
      </c>
    </row>
    <row r="218" ht="34.9" hidden="1" customHeight="1" spans="1:13">
      <c r="A218" s="766">
        <v>2013599</v>
      </c>
      <c r="B218" s="252" t="s">
        <v>265</v>
      </c>
      <c r="C218" s="735"/>
      <c r="D218" s="735">
        <v>0</v>
      </c>
      <c r="E218" s="509">
        <v>0</v>
      </c>
      <c r="F218" s="488" t="str">
        <f t="shared" si="32"/>
        <v/>
      </c>
      <c r="G218" s="488" t="str">
        <f t="shared" si="33"/>
        <v/>
      </c>
      <c r="H218" s="765" t="str">
        <f t="shared" si="34"/>
        <v>否</v>
      </c>
      <c r="I218" s="768" t="str">
        <f t="shared" si="35"/>
        <v>项</v>
      </c>
      <c r="L218" s="558">
        <v>0</v>
      </c>
      <c r="M218" s="558">
        <f t="shared" si="38"/>
        <v>0</v>
      </c>
    </row>
    <row r="219" ht="34.9" customHeight="1" spans="1:9">
      <c r="A219" s="766">
        <v>20136</v>
      </c>
      <c r="B219" s="252" t="s">
        <v>266</v>
      </c>
      <c r="C219" s="730">
        <f>SUM(C220:C224)</f>
        <v>27</v>
      </c>
      <c r="D219" s="730">
        <f>SUM(D220:D224)</f>
        <v>28</v>
      </c>
      <c r="E219" s="730">
        <f>SUM(E220:E224)</f>
        <v>17</v>
      </c>
      <c r="F219" s="488">
        <f t="shared" si="32"/>
        <v>-0.37037037037037</v>
      </c>
      <c r="G219" s="488">
        <f t="shared" si="33"/>
        <v>0.607142857142857</v>
      </c>
      <c r="H219" s="765" t="str">
        <f t="shared" si="34"/>
        <v>是</v>
      </c>
      <c r="I219" s="768" t="str">
        <f t="shared" si="35"/>
        <v>款</v>
      </c>
    </row>
    <row r="220" ht="34.9" hidden="1" customHeight="1" spans="1:13">
      <c r="A220" s="766">
        <v>2013601</v>
      </c>
      <c r="B220" s="252" t="s">
        <v>145</v>
      </c>
      <c r="C220" s="735"/>
      <c r="D220" s="735">
        <v>0</v>
      </c>
      <c r="E220" s="509">
        <v>0</v>
      </c>
      <c r="F220" s="488" t="str">
        <f t="shared" si="32"/>
        <v/>
      </c>
      <c r="G220" s="488" t="str">
        <f t="shared" si="33"/>
        <v/>
      </c>
      <c r="H220" s="765" t="str">
        <f t="shared" si="34"/>
        <v>否</v>
      </c>
      <c r="I220" s="768" t="str">
        <f t="shared" si="35"/>
        <v>项</v>
      </c>
      <c r="L220" s="558">
        <v>0</v>
      </c>
      <c r="M220" s="558">
        <f t="shared" ref="M220:M224" si="39">D220-E220</f>
        <v>0</v>
      </c>
    </row>
    <row r="221" ht="34.9" customHeight="1" spans="1:13">
      <c r="A221" s="766">
        <v>2013602</v>
      </c>
      <c r="B221" s="252" t="s">
        <v>146</v>
      </c>
      <c r="C221" s="735">
        <v>3</v>
      </c>
      <c r="D221" s="735">
        <v>12</v>
      </c>
      <c r="E221" s="509">
        <v>11</v>
      </c>
      <c r="F221" s="488">
        <f t="shared" si="32"/>
        <v>2.66666666666667</v>
      </c>
      <c r="G221" s="488">
        <f t="shared" si="33"/>
        <v>0.916666666666667</v>
      </c>
      <c r="H221" s="765" t="str">
        <f t="shared" si="34"/>
        <v>是</v>
      </c>
      <c r="I221" s="768" t="str">
        <f t="shared" si="35"/>
        <v>项</v>
      </c>
      <c r="L221" s="558">
        <v>0</v>
      </c>
      <c r="M221" s="558">
        <f t="shared" si="39"/>
        <v>1</v>
      </c>
    </row>
    <row r="222" ht="34.9" hidden="1" customHeight="1" spans="1:13">
      <c r="A222" s="766">
        <v>2013603</v>
      </c>
      <c r="B222" s="252" t="s">
        <v>147</v>
      </c>
      <c r="C222" s="735"/>
      <c r="D222" s="735">
        <v>0</v>
      </c>
      <c r="E222" s="509">
        <v>0</v>
      </c>
      <c r="F222" s="488" t="str">
        <f t="shared" si="32"/>
        <v/>
      </c>
      <c r="G222" s="488" t="str">
        <f t="shared" si="33"/>
        <v/>
      </c>
      <c r="H222" s="765" t="str">
        <f t="shared" si="34"/>
        <v>否</v>
      </c>
      <c r="I222" s="768" t="str">
        <f t="shared" si="35"/>
        <v>项</v>
      </c>
      <c r="L222" s="558">
        <v>0</v>
      </c>
      <c r="M222" s="558">
        <f t="shared" si="39"/>
        <v>0</v>
      </c>
    </row>
    <row r="223" ht="34.9" hidden="1" customHeight="1" spans="1:13">
      <c r="A223" s="766">
        <v>2013650</v>
      </c>
      <c r="B223" s="252" t="s">
        <v>154</v>
      </c>
      <c r="C223" s="735"/>
      <c r="D223" s="735">
        <v>0</v>
      </c>
      <c r="E223" s="509">
        <v>0</v>
      </c>
      <c r="F223" s="488" t="str">
        <f t="shared" si="32"/>
        <v/>
      </c>
      <c r="G223" s="488" t="str">
        <f t="shared" si="33"/>
        <v/>
      </c>
      <c r="H223" s="765" t="str">
        <f t="shared" si="34"/>
        <v>否</v>
      </c>
      <c r="I223" s="768" t="str">
        <f t="shared" si="35"/>
        <v>项</v>
      </c>
      <c r="L223" s="558">
        <v>0</v>
      </c>
      <c r="M223" s="558">
        <f t="shared" si="39"/>
        <v>0</v>
      </c>
    </row>
    <row r="224" ht="34.9" customHeight="1" spans="1:13">
      <c r="A224" s="766">
        <v>2013699</v>
      </c>
      <c r="B224" s="252" t="s">
        <v>267</v>
      </c>
      <c r="C224" s="735">
        <v>24</v>
      </c>
      <c r="D224" s="735">
        <v>16</v>
      </c>
      <c r="E224" s="509">
        <v>6</v>
      </c>
      <c r="F224" s="488">
        <f t="shared" si="32"/>
        <v>-0.75</v>
      </c>
      <c r="G224" s="488">
        <f t="shared" si="33"/>
        <v>0.375</v>
      </c>
      <c r="H224" s="765" t="str">
        <f t="shared" si="34"/>
        <v>是</v>
      </c>
      <c r="I224" s="768" t="str">
        <f t="shared" si="35"/>
        <v>项</v>
      </c>
      <c r="L224" s="558">
        <v>0</v>
      </c>
      <c r="M224" s="558">
        <f t="shared" si="39"/>
        <v>10</v>
      </c>
    </row>
    <row r="225" ht="34.9" hidden="1" customHeight="1" spans="1:9">
      <c r="A225" s="766">
        <v>20137</v>
      </c>
      <c r="B225" s="252" t="s">
        <v>268</v>
      </c>
      <c r="C225" s="730">
        <f>SUM(C226:C231)</f>
        <v>0</v>
      </c>
      <c r="D225" s="730">
        <f>SUM(D226:D231)</f>
        <v>0</v>
      </c>
      <c r="E225" s="730">
        <f>SUM(E226:E231)</f>
        <v>0</v>
      </c>
      <c r="F225" s="488" t="str">
        <f t="shared" si="32"/>
        <v/>
      </c>
      <c r="G225" s="488" t="str">
        <f t="shared" si="33"/>
        <v/>
      </c>
      <c r="H225" s="765" t="str">
        <f t="shared" si="34"/>
        <v>否</v>
      </c>
      <c r="I225" s="768" t="str">
        <f t="shared" si="35"/>
        <v>款</v>
      </c>
    </row>
    <row r="226" ht="34.9" hidden="1" customHeight="1" spans="1:13">
      <c r="A226" s="766">
        <v>2013701</v>
      </c>
      <c r="B226" s="252" t="s">
        <v>145</v>
      </c>
      <c r="C226" s="735"/>
      <c r="D226" s="735">
        <v>0</v>
      </c>
      <c r="E226" s="509">
        <v>0</v>
      </c>
      <c r="F226" s="488" t="str">
        <f t="shared" si="32"/>
        <v/>
      </c>
      <c r="G226" s="488" t="str">
        <f t="shared" si="33"/>
        <v/>
      </c>
      <c r="H226" s="765" t="str">
        <f t="shared" si="34"/>
        <v>否</v>
      </c>
      <c r="I226" s="768" t="str">
        <f t="shared" si="35"/>
        <v>项</v>
      </c>
      <c r="L226" s="558">
        <v>0</v>
      </c>
      <c r="M226" s="558">
        <f t="shared" ref="M226:M231" si="40">D226-E226</f>
        <v>0</v>
      </c>
    </row>
    <row r="227" ht="34.9" hidden="1" customHeight="1" spans="1:13">
      <c r="A227" s="766">
        <v>2013702</v>
      </c>
      <c r="B227" s="252" t="s">
        <v>146</v>
      </c>
      <c r="C227" s="735"/>
      <c r="D227" s="735">
        <v>0</v>
      </c>
      <c r="E227" s="509">
        <v>0</v>
      </c>
      <c r="F227" s="488" t="str">
        <f t="shared" si="32"/>
        <v/>
      </c>
      <c r="G227" s="488" t="str">
        <f t="shared" si="33"/>
        <v/>
      </c>
      <c r="H227" s="765" t="str">
        <f t="shared" si="34"/>
        <v>否</v>
      </c>
      <c r="I227" s="768" t="str">
        <f t="shared" si="35"/>
        <v>项</v>
      </c>
      <c r="L227" s="558">
        <v>0</v>
      </c>
      <c r="M227" s="558">
        <f t="shared" si="40"/>
        <v>0</v>
      </c>
    </row>
    <row r="228" ht="34.9" hidden="1" customHeight="1" spans="1:13">
      <c r="A228" s="766">
        <v>2013703</v>
      </c>
      <c r="B228" s="252" t="s">
        <v>147</v>
      </c>
      <c r="C228" s="735"/>
      <c r="D228" s="735">
        <v>0</v>
      </c>
      <c r="E228" s="509">
        <v>0</v>
      </c>
      <c r="F228" s="488" t="str">
        <f t="shared" si="32"/>
        <v/>
      </c>
      <c r="G228" s="488" t="str">
        <f t="shared" si="33"/>
        <v/>
      </c>
      <c r="H228" s="765" t="str">
        <f t="shared" si="34"/>
        <v>否</v>
      </c>
      <c r="I228" s="768" t="str">
        <f t="shared" si="35"/>
        <v>项</v>
      </c>
      <c r="L228" s="558">
        <v>0</v>
      </c>
      <c r="M228" s="558">
        <f t="shared" si="40"/>
        <v>0</v>
      </c>
    </row>
    <row r="229" ht="34.9" hidden="1" customHeight="1" spans="1:13">
      <c r="A229" s="766">
        <v>2013704</v>
      </c>
      <c r="B229" s="252" t="s">
        <v>269</v>
      </c>
      <c r="C229" s="735"/>
      <c r="D229" s="735">
        <v>0</v>
      </c>
      <c r="E229" s="509">
        <v>0</v>
      </c>
      <c r="F229" s="488" t="str">
        <f t="shared" si="32"/>
        <v/>
      </c>
      <c r="G229" s="488" t="str">
        <f t="shared" si="33"/>
        <v/>
      </c>
      <c r="H229" s="765" t="str">
        <f t="shared" si="34"/>
        <v>否</v>
      </c>
      <c r="I229" s="768" t="str">
        <f t="shared" si="35"/>
        <v>项</v>
      </c>
      <c r="L229" s="558">
        <v>0</v>
      </c>
      <c r="M229" s="558">
        <f t="shared" si="40"/>
        <v>0</v>
      </c>
    </row>
    <row r="230" ht="34.9" hidden="1" customHeight="1" spans="1:13">
      <c r="A230" s="766">
        <v>2013750</v>
      </c>
      <c r="B230" s="252" t="s">
        <v>154</v>
      </c>
      <c r="C230" s="735"/>
      <c r="D230" s="735">
        <v>0</v>
      </c>
      <c r="E230" s="509">
        <v>0</v>
      </c>
      <c r="F230" s="488" t="str">
        <f t="shared" si="32"/>
        <v/>
      </c>
      <c r="G230" s="488" t="str">
        <f t="shared" si="33"/>
        <v/>
      </c>
      <c r="H230" s="765" t="str">
        <f t="shared" si="34"/>
        <v>否</v>
      </c>
      <c r="I230" s="768" t="str">
        <f t="shared" si="35"/>
        <v>项</v>
      </c>
      <c r="L230" s="558">
        <v>0</v>
      </c>
      <c r="M230" s="558">
        <f t="shared" si="40"/>
        <v>0</v>
      </c>
    </row>
    <row r="231" ht="34.9" hidden="1" customHeight="1" spans="1:13">
      <c r="A231" s="766">
        <v>2013799</v>
      </c>
      <c r="B231" s="252" t="s">
        <v>270</v>
      </c>
      <c r="C231" s="735"/>
      <c r="D231" s="735">
        <v>0</v>
      </c>
      <c r="E231" s="509">
        <v>0</v>
      </c>
      <c r="F231" s="488" t="str">
        <f t="shared" si="32"/>
        <v/>
      </c>
      <c r="G231" s="488" t="str">
        <f t="shared" si="33"/>
        <v/>
      </c>
      <c r="H231" s="765" t="str">
        <f t="shared" si="34"/>
        <v>否</v>
      </c>
      <c r="I231" s="768" t="str">
        <f t="shared" si="35"/>
        <v>项</v>
      </c>
      <c r="L231" s="558">
        <v>0</v>
      </c>
      <c r="M231" s="558">
        <f t="shared" si="40"/>
        <v>0</v>
      </c>
    </row>
    <row r="232" ht="34.9" customHeight="1" spans="1:9">
      <c r="A232" s="766">
        <v>20138</v>
      </c>
      <c r="B232" s="252" t="s">
        <v>271</v>
      </c>
      <c r="C232" s="730">
        <f>SUM(C233:C250)</f>
        <v>1876</v>
      </c>
      <c r="D232" s="730">
        <f>SUM(D233:D250)</f>
        <v>1377</v>
      </c>
      <c r="E232" s="730">
        <f>SUM(E233:E250)</f>
        <v>1398</v>
      </c>
      <c r="F232" s="488">
        <f t="shared" si="32"/>
        <v>-0.254797441364606</v>
      </c>
      <c r="G232" s="488">
        <f t="shared" si="33"/>
        <v>1.01525054466231</v>
      </c>
      <c r="H232" s="765" t="str">
        <f t="shared" si="34"/>
        <v>是</v>
      </c>
      <c r="I232" s="768" t="str">
        <f t="shared" si="35"/>
        <v>款</v>
      </c>
    </row>
    <row r="233" ht="34.9" customHeight="1" spans="1:13">
      <c r="A233" s="766">
        <v>2013801</v>
      </c>
      <c r="B233" s="252" t="s">
        <v>145</v>
      </c>
      <c r="C233" s="735">
        <v>1298</v>
      </c>
      <c r="D233" s="735">
        <v>932</v>
      </c>
      <c r="E233" s="509">
        <v>967</v>
      </c>
      <c r="F233" s="488">
        <f t="shared" si="32"/>
        <v>-0.255007704160247</v>
      </c>
      <c r="G233" s="488">
        <f t="shared" si="33"/>
        <v>1.03755364806867</v>
      </c>
      <c r="H233" s="765" t="str">
        <f t="shared" si="34"/>
        <v>是</v>
      </c>
      <c r="I233" s="768" t="str">
        <f t="shared" si="35"/>
        <v>项</v>
      </c>
      <c r="L233" s="558">
        <v>0</v>
      </c>
      <c r="M233" s="558">
        <f t="shared" ref="M233:M250" si="41">D233-E233</f>
        <v>-35</v>
      </c>
    </row>
    <row r="234" s="547" customFormat="1" ht="34.9" hidden="1" customHeight="1" spans="1:13">
      <c r="A234" s="766">
        <v>2013802</v>
      </c>
      <c r="B234" s="252" t="s">
        <v>146</v>
      </c>
      <c r="C234" s="735"/>
      <c r="D234" s="735">
        <v>0</v>
      </c>
      <c r="E234" s="509">
        <v>0</v>
      </c>
      <c r="F234" s="488" t="str">
        <f t="shared" si="32"/>
        <v/>
      </c>
      <c r="G234" s="488" t="str">
        <f t="shared" si="33"/>
        <v/>
      </c>
      <c r="H234" s="765" t="str">
        <f t="shared" si="34"/>
        <v>否</v>
      </c>
      <c r="I234" s="768" t="str">
        <f t="shared" si="35"/>
        <v>项</v>
      </c>
      <c r="J234" s="558"/>
      <c r="K234" s="558"/>
      <c r="L234" s="558">
        <v>0</v>
      </c>
      <c r="M234" s="558">
        <f t="shared" si="41"/>
        <v>0</v>
      </c>
    </row>
    <row r="235" ht="34.9" hidden="1" customHeight="1" spans="1:13">
      <c r="A235" s="766">
        <v>2013803</v>
      </c>
      <c r="B235" s="252" t="s">
        <v>147</v>
      </c>
      <c r="C235" s="735"/>
      <c r="D235" s="735">
        <v>0</v>
      </c>
      <c r="E235" s="509">
        <v>0</v>
      </c>
      <c r="F235" s="488" t="str">
        <f t="shared" si="32"/>
        <v/>
      </c>
      <c r="G235" s="488" t="str">
        <f t="shared" si="33"/>
        <v/>
      </c>
      <c r="H235" s="765" t="str">
        <f t="shared" si="34"/>
        <v>否</v>
      </c>
      <c r="I235" s="768" t="str">
        <f t="shared" si="35"/>
        <v>项</v>
      </c>
      <c r="L235" s="558">
        <v>0</v>
      </c>
      <c r="M235" s="558">
        <f t="shared" si="41"/>
        <v>0</v>
      </c>
    </row>
    <row r="236" ht="34.9" hidden="1" customHeight="1" spans="1:13">
      <c r="A236" s="766">
        <v>2013804</v>
      </c>
      <c r="B236" s="252" t="s">
        <v>272</v>
      </c>
      <c r="C236" s="735">
        <v>0</v>
      </c>
      <c r="D236" s="735">
        <v>0</v>
      </c>
      <c r="E236" s="509">
        <v>0</v>
      </c>
      <c r="F236" s="488" t="str">
        <f t="shared" si="32"/>
        <v/>
      </c>
      <c r="G236" s="488" t="str">
        <f t="shared" si="33"/>
        <v/>
      </c>
      <c r="H236" s="765" t="str">
        <f t="shared" si="34"/>
        <v>否</v>
      </c>
      <c r="I236" s="768" t="str">
        <f t="shared" si="35"/>
        <v>项</v>
      </c>
      <c r="L236" s="558">
        <v>0</v>
      </c>
      <c r="M236" s="558">
        <f t="shared" si="41"/>
        <v>0</v>
      </c>
    </row>
    <row r="237" ht="34.9" hidden="1" customHeight="1" spans="1:13">
      <c r="A237" s="766">
        <v>2013805</v>
      </c>
      <c r="B237" s="252" t="s">
        <v>273</v>
      </c>
      <c r="C237" s="735">
        <v>0</v>
      </c>
      <c r="D237" s="735">
        <v>0</v>
      </c>
      <c r="E237" s="509">
        <v>0</v>
      </c>
      <c r="F237" s="488" t="str">
        <f t="shared" si="32"/>
        <v/>
      </c>
      <c r="G237" s="488" t="str">
        <f t="shared" si="33"/>
        <v/>
      </c>
      <c r="H237" s="765" t="str">
        <f t="shared" si="34"/>
        <v>否</v>
      </c>
      <c r="I237" s="768" t="str">
        <f t="shared" si="35"/>
        <v>项</v>
      </c>
      <c r="L237" s="558">
        <v>0</v>
      </c>
      <c r="M237" s="558">
        <f t="shared" si="41"/>
        <v>0</v>
      </c>
    </row>
    <row r="238" ht="34.9" hidden="1" customHeight="1" spans="1:13">
      <c r="A238" s="766">
        <v>2013806</v>
      </c>
      <c r="B238" s="252" t="s">
        <v>274</v>
      </c>
      <c r="C238" s="735"/>
      <c r="D238" s="735"/>
      <c r="E238" s="509"/>
      <c r="F238" s="488" t="str">
        <f t="shared" si="32"/>
        <v/>
      </c>
      <c r="G238" s="488" t="str">
        <f t="shared" si="33"/>
        <v/>
      </c>
      <c r="H238" s="765" t="str">
        <f t="shared" si="34"/>
        <v>否</v>
      </c>
      <c r="I238" s="768" t="str">
        <f t="shared" si="35"/>
        <v>项</v>
      </c>
      <c r="L238" s="558">
        <v>0</v>
      </c>
      <c r="M238" s="558">
        <f t="shared" si="41"/>
        <v>0</v>
      </c>
    </row>
    <row r="239" ht="34.9" hidden="1" customHeight="1" spans="1:13">
      <c r="A239" s="766">
        <v>2013807</v>
      </c>
      <c r="B239" s="252" t="s">
        <v>275</v>
      </c>
      <c r="C239" s="735"/>
      <c r="D239" s="735"/>
      <c r="E239" s="509"/>
      <c r="F239" s="488" t="str">
        <f t="shared" si="32"/>
        <v/>
      </c>
      <c r="G239" s="488" t="str">
        <f t="shared" si="33"/>
        <v/>
      </c>
      <c r="H239" s="765" t="str">
        <f t="shared" si="34"/>
        <v>否</v>
      </c>
      <c r="I239" s="768" t="str">
        <f t="shared" si="35"/>
        <v>项</v>
      </c>
      <c r="L239" s="558">
        <v>0</v>
      </c>
      <c r="M239" s="558">
        <f t="shared" si="41"/>
        <v>0</v>
      </c>
    </row>
    <row r="240" s="547" customFormat="1" ht="34.9" hidden="1" customHeight="1" spans="1:13">
      <c r="A240" s="766">
        <v>2013808</v>
      </c>
      <c r="B240" s="252" t="s">
        <v>186</v>
      </c>
      <c r="C240" s="735"/>
      <c r="D240" s="735">
        <v>0</v>
      </c>
      <c r="E240" s="509">
        <v>0</v>
      </c>
      <c r="F240" s="488" t="str">
        <f t="shared" si="32"/>
        <v/>
      </c>
      <c r="G240" s="488" t="str">
        <f t="shared" si="33"/>
        <v/>
      </c>
      <c r="H240" s="765" t="str">
        <f t="shared" si="34"/>
        <v>否</v>
      </c>
      <c r="I240" s="768" t="str">
        <f t="shared" si="35"/>
        <v>项</v>
      </c>
      <c r="J240" s="558"/>
      <c r="K240" s="558"/>
      <c r="L240" s="558">
        <v>0</v>
      </c>
      <c r="M240" s="558">
        <f t="shared" si="41"/>
        <v>0</v>
      </c>
    </row>
    <row r="241" ht="34.9" hidden="1" customHeight="1" spans="1:13">
      <c r="A241" s="766">
        <v>2013809</v>
      </c>
      <c r="B241" s="252" t="s">
        <v>276</v>
      </c>
      <c r="C241" s="735"/>
      <c r="D241" s="735"/>
      <c r="E241" s="509"/>
      <c r="F241" s="488" t="str">
        <f t="shared" si="32"/>
        <v/>
      </c>
      <c r="G241" s="488" t="str">
        <f t="shared" si="33"/>
        <v/>
      </c>
      <c r="H241" s="765" t="str">
        <f t="shared" si="34"/>
        <v>否</v>
      </c>
      <c r="I241" s="768" t="str">
        <f t="shared" si="35"/>
        <v>项</v>
      </c>
      <c r="L241" s="558">
        <v>0</v>
      </c>
      <c r="M241" s="558">
        <f t="shared" si="41"/>
        <v>0</v>
      </c>
    </row>
    <row r="242" ht="34.9" hidden="1" customHeight="1" spans="1:13">
      <c r="A242" s="766">
        <v>2013810</v>
      </c>
      <c r="B242" s="252" t="s">
        <v>277</v>
      </c>
      <c r="C242" s="735"/>
      <c r="D242" s="735">
        <v>0</v>
      </c>
      <c r="E242" s="509">
        <v>0</v>
      </c>
      <c r="F242" s="488" t="str">
        <f t="shared" si="32"/>
        <v/>
      </c>
      <c r="G242" s="488" t="str">
        <f t="shared" si="33"/>
        <v/>
      </c>
      <c r="H242" s="765" t="str">
        <f t="shared" si="34"/>
        <v>否</v>
      </c>
      <c r="I242" s="768" t="str">
        <f t="shared" si="35"/>
        <v>项</v>
      </c>
      <c r="L242" s="558">
        <v>0</v>
      </c>
      <c r="M242" s="558">
        <f t="shared" si="41"/>
        <v>0</v>
      </c>
    </row>
    <row r="243" ht="34.9" hidden="1" customHeight="1" spans="1:13">
      <c r="A243" s="766">
        <v>2013811</v>
      </c>
      <c r="B243" s="252" t="s">
        <v>278</v>
      </c>
      <c r="C243" s="735"/>
      <c r="D243" s="735"/>
      <c r="E243" s="509"/>
      <c r="F243" s="488" t="str">
        <f t="shared" si="32"/>
        <v/>
      </c>
      <c r="G243" s="488" t="str">
        <f t="shared" si="33"/>
        <v/>
      </c>
      <c r="H243" s="765" t="str">
        <f t="shared" si="34"/>
        <v>否</v>
      </c>
      <c r="I243" s="768" t="str">
        <f t="shared" si="35"/>
        <v>项</v>
      </c>
      <c r="L243" s="558">
        <v>0</v>
      </c>
      <c r="M243" s="558">
        <f t="shared" si="41"/>
        <v>0</v>
      </c>
    </row>
    <row r="244" ht="34.9" hidden="1" customHeight="1" spans="1:13">
      <c r="A244" s="766">
        <v>2013812</v>
      </c>
      <c r="B244" s="252" t="s">
        <v>279</v>
      </c>
      <c r="C244" s="735">
        <v>0</v>
      </c>
      <c r="D244" s="735">
        <v>0</v>
      </c>
      <c r="E244" s="509">
        <v>0</v>
      </c>
      <c r="F244" s="488" t="str">
        <f t="shared" si="32"/>
        <v/>
      </c>
      <c r="G244" s="488" t="str">
        <f t="shared" si="33"/>
        <v/>
      </c>
      <c r="H244" s="765" t="str">
        <f t="shared" si="34"/>
        <v>否</v>
      </c>
      <c r="I244" s="768" t="str">
        <f t="shared" si="35"/>
        <v>项</v>
      </c>
      <c r="L244" s="558">
        <v>0</v>
      </c>
      <c r="M244" s="558">
        <f t="shared" si="41"/>
        <v>0</v>
      </c>
    </row>
    <row r="245" ht="34.9" hidden="1" customHeight="1" spans="1:13">
      <c r="A245" s="766">
        <v>2013813</v>
      </c>
      <c r="B245" s="252" t="s">
        <v>280</v>
      </c>
      <c r="C245" s="735">
        <v>0</v>
      </c>
      <c r="D245" s="735">
        <v>0</v>
      </c>
      <c r="E245" s="509">
        <v>0</v>
      </c>
      <c r="F245" s="488" t="str">
        <f t="shared" si="32"/>
        <v/>
      </c>
      <c r="G245" s="488" t="str">
        <f t="shared" si="33"/>
        <v/>
      </c>
      <c r="H245" s="765" t="str">
        <f t="shared" si="34"/>
        <v>否</v>
      </c>
      <c r="I245" s="768" t="str">
        <f t="shared" si="35"/>
        <v>项</v>
      </c>
      <c r="L245" s="558">
        <v>0</v>
      </c>
      <c r="M245" s="558">
        <f t="shared" si="41"/>
        <v>0</v>
      </c>
    </row>
    <row r="246" ht="34.9" hidden="1" customHeight="1" spans="1:13">
      <c r="A246" s="766">
        <v>2013814</v>
      </c>
      <c r="B246" s="252" t="s">
        <v>281</v>
      </c>
      <c r="C246" s="735"/>
      <c r="D246" s="735">
        <v>0</v>
      </c>
      <c r="E246" s="509">
        <v>0</v>
      </c>
      <c r="F246" s="488" t="str">
        <f t="shared" si="32"/>
        <v/>
      </c>
      <c r="G246" s="488" t="str">
        <f t="shared" si="33"/>
        <v/>
      </c>
      <c r="H246" s="765" t="str">
        <f t="shared" si="34"/>
        <v>否</v>
      </c>
      <c r="I246" s="768" t="str">
        <f t="shared" si="35"/>
        <v>项</v>
      </c>
      <c r="L246" s="558">
        <v>0</v>
      </c>
      <c r="M246" s="558">
        <f t="shared" si="41"/>
        <v>0</v>
      </c>
    </row>
    <row r="247" ht="34.9" hidden="1" customHeight="1" spans="1:13">
      <c r="A247" s="766">
        <v>2013815</v>
      </c>
      <c r="B247" s="252" t="s">
        <v>282</v>
      </c>
      <c r="C247" s="735"/>
      <c r="D247" s="735">
        <v>0</v>
      </c>
      <c r="E247" s="509">
        <v>0</v>
      </c>
      <c r="F247" s="488" t="str">
        <f t="shared" si="32"/>
        <v/>
      </c>
      <c r="G247" s="488" t="str">
        <f t="shared" si="33"/>
        <v/>
      </c>
      <c r="H247" s="765" t="str">
        <f t="shared" si="34"/>
        <v>否</v>
      </c>
      <c r="I247" s="768" t="str">
        <f t="shared" si="35"/>
        <v>项</v>
      </c>
      <c r="L247" s="558">
        <v>0</v>
      </c>
      <c r="M247" s="558">
        <f t="shared" si="41"/>
        <v>0</v>
      </c>
    </row>
    <row r="248" ht="34.9" customHeight="1" spans="1:13">
      <c r="A248" s="766">
        <v>2013816</v>
      </c>
      <c r="B248" s="252" t="s">
        <v>283</v>
      </c>
      <c r="C248" s="735">
        <v>10</v>
      </c>
      <c r="D248" s="735">
        <v>0</v>
      </c>
      <c r="E248" s="509">
        <v>10</v>
      </c>
      <c r="F248" s="488">
        <f t="shared" si="32"/>
        <v>0</v>
      </c>
      <c r="G248" s="488" t="str">
        <f t="shared" si="33"/>
        <v/>
      </c>
      <c r="H248" s="765" t="str">
        <f t="shared" si="34"/>
        <v>是</v>
      </c>
      <c r="I248" s="768" t="str">
        <f t="shared" si="35"/>
        <v>项</v>
      </c>
      <c r="L248" s="558">
        <v>0</v>
      </c>
      <c r="M248" s="558">
        <f t="shared" si="41"/>
        <v>-10</v>
      </c>
    </row>
    <row r="249" ht="34.9" customHeight="1" spans="1:13">
      <c r="A249" s="766">
        <v>2013850</v>
      </c>
      <c r="B249" s="252" t="s">
        <v>154</v>
      </c>
      <c r="C249" s="735">
        <v>347</v>
      </c>
      <c r="D249" s="735">
        <v>239</v>
      </c>
      <c r="E249" s="509">
        <v>252</v>
      </c>
      <c r="F249" s="488">
        <f t="shared" si="32"/>
        <v>-0.273775216138329</v>
      </c>
      <c r="G249" s="488">
        <f t="shared" si="33"/>
        <v>1.05439330543933</v>
      </c>
      <c r="H249" s="765" t="str">
        <f t="shared" si="34"/>
        <v>是</v>
      </c>
      <c r="I249" s="768" t="str">
        <f t="shared" si="35"/>
        <v>项</v>
      </c>
      <c r="L249" s="558">
        <v>0</v>
      </c>
      <c r="M249" s="558">
        <f t="shared" si="41"/>
        <v>-13</v>
      </c>
    </row>
    <row r="250" ht="34.9" customHeight="1" spans="1:13">
      <c r="A250" s="766">
        <v>2013899</v>
      </c>
      <c r="B250" s="252" t="s">
        <v>284</v>
      </c>
      <c r="C250" s="735">
        <v>221</v>
      </c>
      <c r="D250" s="735">
        <v>206</v>
      </c>
      <c r="E250" s="509">
        <v>169</v>
      </c>
      <c r="F250" s="488">
        <f t="shared" si="32"/>
        <v>-0.235294117647059</v>
      </c>
      <c r="G250" s="488">
        <f t="shared" si="33"/>
        <v>0.820388349514563</v>
      </c>
      <c r="H250" s="765" t="str">
        <f t="shared" si="34"/>
        <v>是</v>
      </c>
      <c r="I250" s="768" t="str">
        <f t="shared" si="35"/>
        <v>项</v>
      </c>
      <c r="L250" s="558">
        <v>0</v>
      </c>
      <c r="M250" s="558">
        <f t="shared" si="41"/>
        <v>37</v>
      </c>
    </row>
    <row r="251" ht="34.9" customHeight="1" spans="1:9">
      <c r="A251" s="766">
        <v>20199</v>
      </c>
      <c r="B251" s="252" t="s">
        <v>285</v>
      </c>
      <c r="C251" s="730">
        <f>SUM(C252:C253)</f>
        <v>1849</v>
      </c>
      <c r="D251" s="730">
        <f>SUM(D252:D253)</f>
        <v>1992</v>
      </c>
      <c r="E251" s="730">
        <f>SUM(E252:E253)</f>
        <v>1504</v>
      </c>
      <c r="F251" s="488">
        <f t="shared" si="32"/>
        <v>-0.186587344510546</v>
      </c>
      <c r="G251" s="488">
        <f t="shared" si="33"/>
        <v>0.755020080321285</v>
      </c>
      <c r="H251" s="765" t="str">
        <f t="shared" si="34"/>
        <v>是</v>
      </c>
      <c r="I251" s="768" t="str">
        <f t="shared" si="35"/>
        <v>款</v>
      </c>
    </row>
    <row r="252" ht="34.9" hidden="1" customHeight="1" spans="1:13">
      <c r="A252" s="766">
        <v>2019901</v>
      </c>
      <c r="B252" s="252" t="s">
        <v>286</v>
      </c>
      <c r="C252" s="735"/>
      <c r="D252" s="735">
        <v>0</v>
      </c>
      <c r="E252" s="509">
        <v>0</v>
      </c>
      <c r="F252" s="488" t="str">
        <f t="shared" si="32"/>
        <v/>
      </c>
      <c r="G252" s="488" t="str">
        <f t="shared" si="33"/>
        <v/>
      </c>
      <c r="H252" s="765" t="str">
        <f t="shared" si="34"/>
        <v>否</v>
      </c>
      <c r="I252" s="768" t="str">
        <f t="shared" si="35"/>
        <v>项</v>
      </c>
      <c r="L252" s="558">
        <v>0</v>
      </c>
      <c r="M252" s="558">
        <f t="shared" ref="M252:M256" si="42">D252-E252</f>
        <v>0</v>
      </c>
    </row>
    <row r="253" ht="34.9" customHeight="1" spans="1:13">
      <c r="A253" s="766">
        <v>2019999</v>
      </c>
      <c r="B253" s="252" t="s">
        <v>287</v>
      </c>
      <c r="C253" s="735">
        <v>1849</v>
      </c>
      <c r="D253" s="735">
        <v>1992</v>
      </c>
      <c r="E253" s="509">
        <v>1504</v>
      </c>
      <c r="F253" s="488">
        <f t="shared" si="32"/>
        <v>-0.186587344510546</v>
      </c>
      <c r="G253" s="488">
        <f t="shared" si="33"/>
        <v>0.755020080321285</v>
      </c>
      <c r="H253" s="765" t="str">
        <f t="shared" si="34"/>
        <v>是</v>
      </c>
      <c r="I253" s="768" t="str">
        <f t="shared" si="35"/>
        <v>项</v>
      </c>
      <c r="L253" s="558">
        <v>0</v>
      </c>
      <c r="M253" s="558">
        <f t="shared" si="42"/>
        <v>488</v>
      </c>
    </row>
    <row r="254" ht="34.9" customHeight="1" spans="1:9">
      <c r="A254" s="764">
        <v>202</v>
      </c>
      <c r="B254" s="248" t="s">
        <v>84</v>
      </c>
      <c r="C254" s="361">
        <f>SUM(C255:C256)</f>
        <v>0</v>
      </c>
      <c r="D254" s="361">
        <f>SUM(D255:D256)</f>
        <v>0</v>
      </c>
      <c r="E254" s="361">
        <f>SUM(E255:E256)</f>
        <v>0</v>
      </c>
      <c r="F254" s="486" t="str">
        <f t="shared" si="32"/>
        <v/>
      </c>
      <c r="G254" s="486" t="str">
        <f t="shared" si="33"/>
        <v/>
      </c>
      <c r="H254" s="765" t="str">
        <f t="shared" si="34"/>
        <v>是</v>
      </c>
      <c r="I254" s="768" t="str">
        <f t="shared" si="35"/>
        <v>类</v>
      </c>
    </row>
    <row r="255" ht="34.9" hidden="1" customHeight="1" spans="1:13">
      <c r="A255" s="766">
        <v>20205</v>
      </c>
      <c r="B255" s="252" t="s">
        <v>288</v>
      </c>
      <c r="C255" s="396"/>
      <c r="D255" s="396">
        <v>0</v>
      </c>
      <c r="E255" s="395">
        <v>0</v>
      </c>
      <c r="F255" s="488" t="str">
        <f t="shared" si="32"/>
        <v/>
      </c>
      <c r="G255" s="488" t="str">
        <f t="shared" si="33"/>
        <v/>
      </c>
      <c r="H255" s="765" t="str">
        <f t="shared" si="34"/>
        <v>否</v>
      </c>
      <c r="I255" s="768" t="str">
        <f t="shared" si="35"/>
        <v>款</v>
      </c>
      <c r="L255" s="558">
        <v>0</v>
      </c>
      <c r="M255" s="558">
        <f t="shared" si="42"/>
        <v>0</v>
      </c>
    </row>
    <row r="256" ht="34.9" hidden="1" customHeight="1" spans="1:13">
      <c r="A256" s="766">
        <v>20299</v>
      </c>
      <c r="B256" s="252" t="s">
        <v>289</v>
      </c>
      <c r="C256" s="396"/>
      <c r="D256" s="396">
        <v>0</v>
      </c>
      <c r="E256" s="395">
        <v>0</v>
      </c>
      <c r="F256" s="488" t="str">
        <f t="shared" si="32"/>
        <v/>
      </c>
      <c r="G256" s="488" t="str">
        <f t="shared" si="33"/>
        <v/>
      </c>
      <c r="H256" s="765" t="str">
        <f t="shared" si="34"/>
        <v>否</v>
      </c>
      <c r="I256" s="768" t="str">
        <f t="shared" si="35"/>
        <v>款</v>
      </c>
      <c r="L256" s="558">
        <v>0</v>
      </c>
      <c r="M256" s="558">
        <f t="shared" si="42"/>
        <v>0</v>
      </c>
    </row>
    <row r="257" ht="34.9" customHeight="1" spans="1:9">
      <c r="A257" s="764">
        <v>203</v>
      </c>
      <c r="B257" s="248" t="s">
        <v>86</v>
      </c>
      <c r="C257" s="361">
        <f>SUM(C258,C260,C262,C264,C274)</f>
        <v>19</v>
      </c>
      <c r="D257" s="361">
        <f>SUM(D258,D260,D262,D264,D274)</f>
        <v>0</v>
      </c>
      <c r="E257" s="361">
        <f>SUM(E258,E260,E262,E264,E274)</f>
        <v>0</v>
      </c>
      <c r="F257" s="486">
        <f t="shared" si="32"/>
        <v>-1</v>
      </c>
      <c r="G257" s="486" t="str">
        <f t="shared" si="33"/>
        <v/>
      </c>
      <c r="H257" s="765" t="str">
        <f t="shared" si="34"/>
        <v>是</v>
      </c>
      <c r="I257" s="768" t="str">
        <f t="shared" si="35"/>
        <v>类</v>
      </c>
    </row>
    <row r="258" ht="34.9" hidden="1" customHeight="1" spans="1:9">
      <c r="A258" s="769">
        <v>20301</v>
      </c>
      <c r="B258" s="252" t="s">
        <v>290</v>
      </c>
      <c r="C258" s="730">
        <f t="shared" ref="C258:C262" si="43">C259</f>
        <v>0</v>
      </c>
      <c r="D258" s="730">
        <f t="shared" ref="D258:D262" si="44">D259</f>
        <v>0</v>
      </c>
      <c r="E258" s="730">
        <f t="shared" ref="E258:E262" si="45">E259</f>
        <v>0</v>
      </c>
      <c r="F258" s="488" t="str">
        <f t="shared" si="32"/>
        <v/>
      </c>
      <c r="G258" s="488" t="str">
        <f t="shared" si="33"/>
        <v/>
      </c>
      <c r="H258" s="765" t="str">
        <f t="shared" si="34"/>
        <v>否</v>
      </c>
      <c r="I258" s="768" t="str">
        <f t="shared" si="35"/>
        <v>款</v>
      </c>
    </row>
    <row r="259" ht="34.9" hidden="1" customHeight="1" spans="1:13">
      <c r="A259" s="769">
        <v>2030101</v>
      </c>
      <c r="B259" s="252" t="s">
        <v>291</v>
      </c>
      <c r="C259" s="735"/>
      <c r="D259" s="735">
        <v>0</v>
      </c>
      <c r="E259" s="509">
        <v>0</v>
      </c>
      <c r="F259" s="488" t="str">
        <f t="shared" si="32"/>
        <v/>
      </c>
      <c r="G259" s="488" t="str">
        <f t="shared" si="33"/>
        <v/>
      </c>
      <c r="H259" s="765" t="str">
        <f t="shared" si="34"/>
        <v>否</v>
      </c>
      <c r="I259" s="768" t="str">
        <f t="shared" si="35"/>
        <v>项</v>
      </c>
      <c r="L259" s="558">
        <v>0</v>
      </c>
      <c r="M259" s="558">
        <f t="shared" ref="M259:M263" si="46">D259-E259</f>
        <v>0</v>
      </c>
    </row>
    <row r="260" ht="34.9" hidden="1" customHeight="1" spans="1:9">
      <c r="A260" s="769">
        <v>20304</v>
      </c>
      <c r="B260" s="252" t="s">
        <v>292</v>
      </c>
      <c r="C260" s="730">
        <f t="shared" si="43"/>
        <v>0</v>
      </c>
      <c r="D260" s="730">
        <f t="shared" si="44"/>
        <v>0</v>
      </c>
      <c r="E260" s="730">
        <f t="shared" si="45"/>
        <v>0</v>
      </c>
      <c r="F260" s="488" t="str">
        <f t="shared" si="32"/>
        <v/>
      </c>
      <c r="G260" s="488" t="str">
        <f t="shared" si="33"/>
        <v/>
      </c>
      <c r="H260" s="765" t="str">
        <f t="shared" si="34"/>
        <v>否</v>
      </c>
      <c r="I260" s="768" t="str">
        <f t="shared" si="35"/>
        <v>款</v>
      </c>
    </row>
    <row r="261" ht="34.9" hidden="1" customHeight="1" spans="1:13">
      <c r="A261" s="769">
        <v>2030401</v>
      </c>
      <c r="B261" s="252" t="s">
        <v>293</v>
      </c>
      <c r="C261" s="735"/>
      <c r="D261" s="735">
        <v>0</v>
      </c>
      <c r="E261" s="509">
        <v>0</v>
      </c>
      <c r="F261" s="488" t="str">
        <f t="shared" ref="F261:F324" si="47">IF(C261&lt;&gt;0,E261/C261-1,"")</f>
        <v/>
      </c>
      <c r="G261" s="488" t="str">
        <f t="shared" ref="G261:G324" si="48">IF(D261&lt;&gt;0,E261/D261,"")</f>
        <v/>
      </c>
      <c r="H261" s="765" t="str">
        <f t="shared" ref="H261:H324" si="49">IF(LEN(A261)=3,"是",IF(B261&lt;&gt;"",IF(SUM(C261:E261)&lt;&gt;0,"是","否"),"是"))</f>
        <v>否</v>
      </c>
      <c r="I261" s="768" t="str">
        <f t="shared" ref="I261:I324" si="50">IF(LEN(A261)=3,"类",IF(LEN(A261)=5,"款","项"))</f>
        <v>项</v>
      </c>
      <c r="L261" s="558">
        <v>0</v>
      </c>
      <c r="M261" s="558">
        <f t="shared" si="46"/>
        <v>0</v>
      </c>
    </row>
    <row r="262" ht="34.9" hidden="1" customHeight="1" spans="1:9">
      <c r="A262" s="769">
        <v>20305</v>
      </c>
      <c r="B262" s="252" t="s">
        <v>294</v>
      </c>
      <c r="C262" s="730">
        <f t="shared" si="43"/>
        <v>0</v>
      </c>
      <c r="D262" s="730">
        <f t="shared" si="44"/>
        <v>0</v>
      </c>
      <c r="E262" s="730">
        <f t="shared" si="45"/>
        <v>0</v>
      </c>
      <c r="F262" s="488" t="str">
        <f t="shared" si="47"/>
        <v/>
      </c>
      <c r="G262" s="488" t="str">
        <f t="shared" si="48"/>
        <v/>
      </c>
      <c r="H262" s="765" t="str">
        <f t="shared" si="49"/>
        <v>否</v>
      </c>
      <c r="I262" s="768" t="str">
        <f t="shared" si="50"/>
        <v>款</v>
      </c>
    </row>
    <row r="263" ht="34.9" hidden="1" customHeight="1" spans="1:13">
      <c r="A263" s="769">
        <v>2030501</v>
      </c>
      <c r="B263" s="252" t="s">
        <v>295</v>
      </c>
      <c r="C263" s="735"/>
      <c r="D263" s="735">
        <v>0</v>
      </c>
      <c r="E263" s="509">
        <v>0</v>
      </c>
      <c r="F263" s="488" t="str">
        <f t="shared" si="47"/>
        <v/>
      </c>
      <c r="G263" s="488" t="str">
        <f t="shared" si="48"/>
        <v/>
      </c>
      <c r="H263" s="765" t="str">
        <f t="shared" si="49"/>
        <v>否</v>
      </c>
      <c r="I263" s="768" t="str">
        <f t="shared" si="50"/>
        <v>项</v>
      </c>
      <c r="L263" s="558">
        <v>0</v>
      </c>
      <c r="M263" s="558">
        <f t="shared" si="46"/>
        <v>0</v>
      </c>
    </row>
    <row r="264" ht="34.9" customHeight="1" spans="1:9">
      <c r="A264" s="766">
        <v>20306</v>
      </c>
      <c r="B264" s="252" t="s">
        <v>296</v>
      </c>
      <c r="C264" s="730">
        <f>SUM(C265:C273)</f>
        <v>19</v>
      </c>
      <c r="D264" s="730">
        <f>SUM(D265:D273)</f>
        <v>0</v>
      </c>
      <c r="E264" s="730">
        <f>SUM(E265:E273)</f>
        <v>0</v>
      </c>
      <c r="F264" s="488">
        <f t="shared" si="47"/>
        <v>-1</v>
      </c>
      <c r="G264" s="488" t="str">
        <f t="shared" si="48"/>
        <v/>
      </c>
      <c r="H264" s="765" t="str">
        <f t="shared" si="49"/>
        <v>是</v>
      </c>
      <c r="I264" s="768" t="str">
        <f t="shared" si="50"/>
        <v>款</v>
      </c>
    </row>
    <row r="265" ht="34.9" hidden="1" customHeight="1" spans="1:13">
      <c r="A265" s="766">
        <v>2030601</v>
      </c>
      <c r="B265" s="252" t="s">
        <v>297</v>
      </c>
      <c r="C265" s="735">
        <v>0</v>
      </c>
      <c r="D265" s="735">
        <v>0</v>
      </c>
      <c r="E265" s="509">
        <v>0</v>
      </c>
      <c r="F265" s="488" t="str">
        <f t="shared" si="47"/>
        <v/>
      </c>
      <c r="G265" s="488" t="str">
        <f t="shared" si="48"/>
        <v/>
      </c>
      <c r="H265" s="765" t="str">
        <f t="shared" si="49"/>
        <v>否</v>
      </c>
      <c r="I265" s="768" t="str">
        <f t="shared" si="50"/>
        <v>项</v>
      </c>
      <c r="L265" s="558">
        <v>0</v>
      </c>
      <c r="M265" s="558">
        <f t="shared" ref="M265:M273" si="51">D265-E265</f>
        <v>0</v>
      </c>
    </row>
    <row r="266" ht="34.9" hidden="1" customHeight="1" spans="1:13">
      <c r="A266" s="766">
        <v>2030602</v>
      </c>
      <c r="B266" s="252" t="s">
        <v>298</v>
      </c>
      <c r="C266" s="735"/>
      <c r="D266" s="735">
        <v>0</v>
      </c>
      <c r="E266" s="509">
        <v>0</v>
      </c>
      <c r="F266" s="488" t="str">
        <f t="shared" si="47"/>
        <v/>
      </c>
      <c r="G266" s="488" t="str">
        <f t="shared" si="48"/>
        <v/>
      </c>
      <c r="H266" s="765" t="str">
        <f t="shared" si="49"/>
        <v>否</v>
      </c>
      <c r="I266" s="768" t="str">
        <f t="shared" si="50"/>
        <v>项</v>
      </c>
      <c r="L266" s="558">
        <v>0</v>
      </c>
      <c r="M266" s="558">
        <f t="shared" si="51"/>
        <v>0</v>
      </c>
    </row>
    <row r="267" ht="34.9" hidden="1" customHeight="1" spans="1:13">
      <c r="A267" s="766">
        <v>2030603</v>
      </c>
      <c r="B267" s="252" t="s">
        <v>299</v>
      </c>
      <c r="C267" s="735"/>
      <c r="D267" s="735">
        <v>0</v>
      </c>
      <c r="E267" s="509">
        <v>0</v>
      </c>
      <c r="F267" s="488" t="str">
        <f t="shared" si="47"/>
        <v/>
      </c>
      <c r="G267" s="488" t="str">
        <f t="shared" si="48"/>
        <v/>
      </c>
      <c r="H267" s="765" t="str">
        <f t="shared" si="49"/>
        <v>否</v>
      </c>
      <c r="I267" s="768" t="str">
        <f t="shared" si="50"/>
        <v>项</v>
      </c>
      <c r="L267" s="558">
        <v>0</v>
      </c>
      <c r="M267" s="558">
        <f t="shared" si="51"/>
        <v>0</v>
      </c>
    </row>
    <row r="268" ht="34.9" hidden="1" customHeight="1" spans="1:13">
      <c r="A268" s="766">
        <v>2030604</v>
      </c>
      <c r="B268" s="252" t="s">
        <v>300</v>
      </c>
      <c r="C268" s="735"/>
      <c r="D268" s="735">
        <v>0</v>
      </c>
      <c r="E268" s="509">
        <v>0</v>
      </c>
      <c r="F268" s="488" t="str">
        <f t="shared" si="47"/>
        <v/>
      </c>
      <c r="G268" s="488" t="str">
        <f t="shared" si="48"/>
        <v/>
      </c>
      <c r="H268" s="765" t="str">
        <f t="shared" si="49"/>
        <v>否</v>
      </c>
      <c r="I268" s="768" t="str">
        <f t="shared" si="50"/>
        <v>项</v>
      </c>
      <c r="L268" s="558">
        <v>0</v>
      </c>
      <c r="M268" s="558">
        <f t="shared" si="51"/>
        <v>0</v>
      </c>
    </row>
    <row r="269" ht="34.9" hidden="1" customHeight="1" spans="1:13">
      <c r="A269" s="766">
        <v>2030605</v>
      </c>
      <c r="B269" s="252" t="s">
        <v>301</v>
      </c>
      <c r="C269" s="735">
        <v>0</v>
      </c>
      <c r="D269" s="735"/>
      <c r="E269" s="509"/>
      <c r="F269" s="488" t="str">
        <f t="shared" si="47"/>
        <v/>
      </c>
      <c r="G269" s="488" t="str">
        <f t="shared" si="48"/>
        <v/>
      </c>
      <c r="H269" s="765" t="str">
        <f t="shared" si="49"/>
        <v>否</v>
      </c>
      <c r="I269" s="768" t="str">
        <f t="shared" si="50"/>
        <v>项</v>
      </c>
      <c r="L269" s="558">
        <v>0</v>
      </c>
      <c r="M269" s="558">
        <f t="shared" si="51"/>
        <v>0</v>
      </c>
    </row>
    <row r="270" ht="34.9" hidden="1" customHeight="1" spans="1:13">
      <c r="A270" s="766">
        <v>2030606</v>
      </c>
      <c r="B270" s="252" t="s">
        <v>302</v>
      </c>
      <c r="C270" s="735"/>
      <c r="D270" s="735"/>
      <c r="E270" s="509"/>
      <c r="F270" s="488" t="str">
        <f t="shared" si="47"/>
        <v/>
      </c>
      <c r="G270" s="488" t="str">
        <f t="shared" si="48"/>
        <v/>
      </c>
      <c r="H270" s="765" t="str">
        <f t="shared" si="49"/>
        <v>否</v>
      </c>
      <c r="I270" s="768" t="str">
        <f t="shared" si="50"/>
        <v>项</v>
      </c>
      <c r="L270" s="558">
        <v>0</v>
      </c>
      <c r="M270" s="558">
        <f t="shared" si="51"/>
        <v>0</v>
      </c>
    </row>
    <row r="271" ht="34.9" customHeight="1" spans="1:13">
      <c r="A271" s="766">
        <v>2030607</v>
      </c>
      <c r="B271" s="252" t="s">
        <v>303</v>
      </c>
      <c r="C271" s="735">
        <v>19</v>
      </c>
      <c r="D271" s="735">
        <v>0</v>
      </c>
      <c r="E271" s="509">
        <v>0</v>
      </c>
      <c r="F271" s="488">
        <f t="shared" si="47"/>
        <v>-1</v>
      </c>
      <c r="G271" s="488" t="str">
        <f t="shared" si="48"/>
        <v/>
      </c>
      <c r="H271" s="765" t="str">
        <f t="shared" si="49"/>
        <v>是</v>
      </c>
      <c r="I271" s="768" t="str">
        <f t="shared" si="50"/>
        <v>项</v>
      </c>
      <c r="L271" s="558">
        <v>0</v>
      </c>
      <c r="M271" s="558">
        <f t="shared" si="51"/>
        <v>0</v>
      </c>
    </row>
    <row r="272" ht="34.9" hidden="1" customHeight="1" spans="1:13">
      <c r="A272" s="766">
        <v>2030608</v>
      </c>
      <c r="B272" s="252" t="s">
        <v>304</v>
      </c>
      <c r="C272" s="735"/>
      <c r="D272" s="735">
        <v>0</v>
      </c>
      <c r="E272" s="509">
        <v>0</v>
      </c>
      <c r="F272" s="488" t="str">
        <f t="shared" si="47"/>
        <v/>
      </c>
      <c r="G272" s="488" t="str">
        <f t="shared" si="48"/>
        <v/>
      </c>
      <c r="H272" s="765" t="str">
        <f t="shared" si="49"/>
        <v>否</v>
      </c>
      <c r="I272" s="768" t="str">
        <f t="shared" si="50"/>
        <v>项</v>
      </c>
      <c r="L272" s="558">
        <v>0</v>
      </c>
      <c r="M272" s="558">
        <f t="shared" si="51"/>
        <v>0</v>
      </c>
    </row>
    <row r="273" ht="34.9" hidden="1" customHeight="1" spans="1:13">
      <c r="A273" s="766">
        <v>2030699</v>
      </c>
      <c r="B273" s="252" t="s">
        <v>305</v>
      </c>
      <c r="C273" s="735"/>
      <c r="D273" s="735">
        <v>0</v>
      </c>
      <c r="E273" s="509">
        <v>0</v>
      </c>
      <c r="F273" s="488" t="str">
        <f t="shared" si="47"/>
        <v/>
      </c>
      <c r="G273" s="488" t="str">
        <f t="shared" si="48"/>
        <v/>
      </c>
      <c r="H273" s="765" t="str">
        <f t="shared" si="49"/>
        <v>否</v>
      </c>
      <c r="I273" s="768" t="str">
        <f t="shared" si="50"/>
        <v>项</v>
      </c>
      <c r="L273" s="558">
        <v>0</v>
      </c>
      <c r="M273" s="558">
        <f t="shared" si="51"/>
        <v>0</v>
      </c>
    </row>
    <row r="274" ht="34.9" hidden="1" customHeight="1" spans="1:9">
      <c r="A274" s="766">
        <v>20399</v>
      </c>
      <c r="B274" s="252" t="s">
        <v>306</v>
      </c>
      <c r="C274" s="730">
        <f>C275</f>
        <v>0</v>
      </c>
      <c r="D274" s="730">
        <f>D275</f>
        <v>0</v>
      </c>
      <c r="E274" s="730">
        <f>E275</f>
        <v>0</v>
      </c>
      <c r="F274" s="488" t="str">
        <f t="shared" si="47"/>
        <v/>
      </c>
      <c r="G274" s="488" t="str">
        <f t="shared" si="48"/>
        <v/>
      </c>
      <c r="H274" s="765" t="str">
        <f t="shared" si="49"/>
        <v>否</v>
      </c>
      <c r="I274" s="768" t="str">
        <f t="shared" si="50"/>
        <v>款</v>
      </c>
    </row>
    <row r="275" ht="34.9" hidden="1" customHeight="1" spans="1:13">
      <c r="A275" s="766">
        <v>2039999</v>
      </c>
      <c r="B275" s="252" t="s">
        <v>307</v>
      </c>
      <c r="C275" s="735">
        <v>0</v>
      </c>
      <c r="D275" s="735">
        <v>0</v>
      </c>
      <c r="E275" s="509">
        <v>0</v>
      </c>
      <c r="F275" s="488" t="str">
        <f t="shared" si="47"/>
        <v/>
      </c>
      <c r="G275" s="488" t="str">
        <f t="shared" si="48"/>
        <v/>
      </c>
      <c r="H275" s="765" t="str">
        <f t="shared" si="49"/>
        <v>否</v>
      </c>
      <c r="I275" s="768" t="str">
        <f t="shared" si="50"/>
        <v>项</v>
      </c>
      <c r="L275" s="558">
        <v>0</v>
      </c>
      <c r="M275" s="558">
        <f t="shared" ref="M275:M279" si="52">D275-E275</f>
        <v>0</v>
      </c>
    </row>
    <row r="276" ht="34.9" customHeight="1" spans="1:9">
      <c r="A276" s="764">
        <v>204</v>
      </c>
      <c r="B276" s="248" t="s">
        <v>88</v>
      </c>
      <c r="C276" s="361">
        <f>SUM(C277,C280,C291,C298,C306,C315,C331,C341,C351,C359,C365)</f>
        <v>15472</v>
      </c>
      <c r="D276" s="361">
        <f>SUM(D277,D280,D291,D298,D306,D315,D331,D341,D351,D359,D365)</f>
        <v>12502</v>
      </c>
      <c r="E276" s="361">
        <f>SUM(E277,E280,E291,E298,E306,E315,E331,E341,E351,E359,E365)</f>
        <v>12933</v>
      </c>
      <c r="F276" s="486">
        <f t="shared" si="47"/>
        <v>-0.164102895553258</v>
      </c>
      <c r="G276" s="486">
        <f t="shared" si="48"/>
        <v>1.03447448408255</v>
      </c>
      <c r="H276" s="765" t="str">
        <f t="shared" si="49"/>
        <v>是</v>
      </c>
      <c r="I276" s="768" t="str">
        <f t="shared" si="50"/>
        <v>类</v>
      </c>
    </row>
    <row r="277" ht="34.9" hidden="1" customHeight="1" spans="1:9">
      <c r="A277" s="766">
        <v>20401</v>
      </c>
      <c r="B277" s="252" t="s">
        <v>308</v>
      </c>
      <c r="C277" s="730">
        <f>SUM(C278:C279)</f>
        <v>0</v>
      </c>
      <c r="D277" s="730">
        <f>SUM(D278:D279)</f>
        <v>0</v>
      </c>
      <c r="E277" s="730">
        <f>SUM(E278:E279)</f>
        <v>0</v>
      </c>
      <c r="F277" s="488" t="str">
        <f t="shared" si="47"/>
        <v/>
      </c>
      <c r="G277" s="488" t="str">
        <f t="shared" si="48"/>
        <v/>
      </c>
      <c r="H277" s="765" t="str">
        <f t="shared" si="49"/>
        <v>否</v>
      </c>
      <c r="I277" s="768" t="str">
        <f t="shared" si="50"/>
        <v>款</v>
      </c>
    </row>
    <row r="278" ht="34.9" hidden="1" customHeight="1" spans="1:13">
      <c r="A278" s="766">
        <v>2040101</v>
      </c>
      <c r="B278" s="252" t="s">
        <v>309</v>
      </c>
      <c r="C278" s="735">
        <v>0</v>
      </c>
      <c r="D278" s="735">
        <v>0</v>
      </c>
      <c r="E278" s="509">
        <v>0</v>
      </c>
      <c r="F278" s="488" t="str">
        <f t="shared" si="47"/>
        <v/>
      </c>
      <c r="G278" s="488" t="str">
        <f t="shared" si="48"/>
        <v/>
      </c>
      <c r="H278" s="765" t="str">
        <f t="shared" si="49"/>
        <v>否</v>
      </c>
      <c r="I278" s="768" t="str">
        <f t="shared" si="50"/>
        <v>项</v>
      </c>
      <c r="L278" s="558">
        <v>0</v>
      </c>
      <c r="M278" s="558">
        <f t="shared" si="52"/>
        <v>0</v>
      </c>
    </row>
    <row r="279" ht="34.9" hidden="1" customHeight="1" spans="1:13">
      <c r="A279" s="766">
        <v>2040199</v>
      </c>
      <c r="B279" s="252" t="s">
        <v>310</v>
      </c>
      <c r="C279" s="735">
        <v>0</v>
      </c>
      <c r="D279" s="735">
        <v>0</v>
      </c>
      <c r="E279" s="509">
        <v>0</v>
      </c>
      <c r="F279" s="488" t="str">
        <f t="shared" si="47"/>
        <v/>
      </c>
      <c r="G279" s="488" t="str">
        <f t="shared" si="48"/>
        <v/>
      </c>
      <c r="H279" s="765" t="str">
        <f t="shared" si="49"/>
        <v>否</v>
      </c>
      <c r="I279" s="768" t="str">
        <f t="shared" si="50"/>
        <v>项</v>
      </c>
      <c r="L279" s="558">
        <v>0</v>
      </c>
      <c r="M279" s="558">
        <f t="shared" si="52"/>
        <v>0</v>
      </c>
    </row>
    <row r="280" ht="34.9" customHeight="1" spans="1:9">
      <c r="A280" s="766">
        <v>20402</v>
      </c>
      <c r="B280" s="252" t="s">
        <v>311</v>
      </c>
      <c r="C280" s="730">
        <f>SUM(C281:C290)</f>
        <v>13603</v>
      </c>
      <c r="D280" s="730">
        <f>SUM(D281:D290)</f>
        <v>11244</v>
      </c>
      <c r="E280" s="730">
        <f>SUM(E281:E290)</f>
        <v>11565</v>
      </c>
      <c r="F280" s="488">
        <f t="shared" si="47"/>
        <v>-0.149819892670734</v>
      </c>
      <c r="G280" s="488">
        <f t="shared" si="48"/>
        <v>1.02854855923159</v>
      </c>
      <c r="H280" s="765" t="str">
        <f t="shared" si="49"/>
        <v>是</v>
      </c>
      <c r="I280" s="768" t="str">
        <f t="shared" si="50"/>
        <v>款</v>
      </c>
    </row>
    <row r="281" ht="34.9" customHeight="1" spans="1:13">
      <c r="A281" s="766">
        <v>2040201</v>
      </c>
      <c r="B281" s="252" t="s">
        <v>145</v>
      </c>
      <c r="C281" s="735">
        <v>12211</v>
      </c>
      <c r="D281" s="735">
        <v>10045</v>
      </c>
      <c r="E281" s="509">
        <v>10350</v>
      </c>
      <c r="F281" s="488">
        <f t="shared" si="47"/>
        <v>-0.152403570551142</v>
      </c>
      <c r="G281" s="488">
        <f t="shared" si="48"/>
        <v>1.03036336485814</v>
      </c>
      <c r="H281" s="765" t="str">
        <f t="shared" si="49"/>
        <v>是</v>
      </c>
      <c r="I281" s="768" t="str">
        <f t="shared" si="50"/>
        <v>项</v>
      </c>
      <c r="L281" s="558">
        <v>0</v>
      </c>
      <c r="M281" s="558">
        <f t="shared" ref="M281:M290" si="53">D281-E281</f>
        <v>-305</v>
      </c>
    </row>
    <row r="282" s="547" customFormat="1" ht="34.9" hidden="1" customHeight="1" spans="1:13">
      <c r="A282" s="766">
        <v>2040202</v>
      </c>
      <c r="B282" s="252" t="s">
        <v>146</v>
      </c>
      <c r="C282" s="735">
        <v>0</v>
      </c>
      <c r="D282" s="735">
        <v>0</v>
      </c>
      <c r="E282" s="509">
        <v>0</v>
      </c>
      <c r="F282" s="488" t="str">
        <f t="shared" si="47"/>
        <v/>
      </c>
      <c r="G282" s="488" t="str">
        <f t="shared" si="48"/>
        <v/>
      </c>
      <c r="H282" s="765" t="str">
        <f t="shared" si="49"/>
        <v>否</v>
      </c>
      <c r="I282" s="768" t="str">
        <f t="shared" si="50"/>
        <v>项</v>
      </c>
      <c r="J282" s="558"/>
      <c r="K282" s="558"/>
      <c r="L282" s="558">
        <v>0</v>
      </c>
      <c r="M282" s="558">
        <f t="shared" si="53"/>
        <v>0</v>
      </c>
    </row>
    <row r="283" ht="34.9" hidden="1" customHeight="1" spans="1:13">
      <c r="A283" s="766">
        <v>2040203</v>
      </c>
      <c r="B283" s="252" t="s">
        <v>147</v>
      </c>
      <c r="C283" s="735"/>
      <c r="D283" s="735">
        <v>0</v>
      </c>
      <c r="E283" s="509">
        <v>0</v>
      </c>
      <c r="F283" s="488" t="str">
        <f t="shared" si="47"/>
        <v/>
      </c>
      <c r="G283" s="488" t="str">
        <f t="shared" si="48"/>
        <v/>
      </c>
      <c r="H283" s="765" t="str">
        <f t="shared" si="49"/>
        <v>否</v>
      </c>
      <c r="I283" s="768" t="str">
        <f t="shared" si="50"/>
        <v>项</v>
      </c>
      <c r="L283" s="558">
        <v>0</v>
      </c>
      <c r="M283" s="558">
        <f t="shared" si="53"/>
        <v>0</v>
      </c>
    </row>
    <row r="284" ht="34.9" hidden="1" customHeight="1" spans="1:13">
      <c r="A284" s="766">
        <v>2040219</v>
      </c>
      <c r="B284" s="252" t="s">
        <v>186</v>
      </c>
      <c r="C284" s="735">
        <v>0</v>
      </c>
      <c r="D284" s="735">
        <v>0</v>
      </c>
      <c r="E284" s="509">
        <v>0</v>
      </c>
      <c r="F284" s="488" t="str">
        <f t="shared" si="47"/>
        <v/>
      </c>
      <c r="G284" s="488" t="str">
        <f t="shared" si="48"/>
        <v/>
      </c>
      <c r="H284" s="765" t="str">
        <f t="shared" si="49"/>
        <v>否</v>
      </c>
      <c r="I284" s="768" t="str">
        <f t="shared" si="50"/>
        <v>项</v>
      </c>
      <c r="L284" s="558">
        <v>0</v>
      </c>
      <c r="M284" s="558">
        <f t="shared" si="53"/>
        <v>0</v>
      </c>
    </row>
    <row r="285" ht="34.9" hidden="1" customHeight="1" spans="1:13">
      <c r="A285" s="766">
        <v>2040220</v>
      </c>
      <c r="B285" s="252" t="s">
        <v>312</v>
      </c>
      <c r="C285" s="735">
        <v>0</v>
      </c>
      <c r="D285" s="735">
        <v>0</v>
      </c>
      <c r="E285" s="509">
        <v>0</v>
      </c>
      <c r="F285" s="488" t="str">
        <f t="shared" si="47"/>
        <v/>
      </c>
      <c r="G285" s="488" t="str">
        <f t="shared" si="48"/>
        <v/>
      </c>
      <c r="H285" s="765" t="str">
        <f t="shared" si="49"/>
        <v>否</v>
      </c>
      <c r="I285" s="768" t="str">
        <f t="shared" si="50"/>
        <v>项</v>
      </c>
      <c r="L285" s="558">
        <v>0</v>
      </c>
      <c r="M285" s="558">
        <f t="shared" si="53"/>
        <v>0</v>
      </c>
    </row>
    <row r="286" ht="34.9" hidden="1" customHeight="1" spans="1:13">
      <c r="A286" s="766">
        <v>2040221</v>
      </c>
      <c r="B286" s="252" t="s">
        <v>313</v>
      </c>
      <c r="C286" s="735">
        <v>0</v>
      </c>
      <c r="D286" s="735">
        <v>0</v>
      </c>
      <c r="E286" s="509">
        <v>0</v>
      </c>
      <c r="F286" s="488" t="str">
        <f t="shared" si="47"/>
        <v/>
      </c>
      <c r="G286" s="488" t="str">
        <f t="shared" si="48"/>
        <v/>
      </c>
      <c r="H286" s="765" t="str">
        <f t="shared" si="49"/>
        <v>否</v>
      </c>
      <c r="I286" s="768" t="str">
        <f t="shared" si="50"/>
        <v>项</v>
      </c>
      <c r="L286" s="558">
        <v>0</v>
      </c>
      <c r="M286" s="558">
        <f t="shared" si="53"/>
        <v>0</v>
      </c>
    </row>
    <row r="287" ht="34.9" hidden="1" customHeight="1" spans="1:13">
      <c r="A287" s="766">
        <v>2040222</v>
      </c>
      <c r="B287" s="252" t="s">
        <v>314</v>
      </c>
      <c r="C287" s="735"/>
      <c r="D287" s="735">
        <v>0</v>
      </c>
      <c r="E287" s="509">
        <v>0</v>
      </c>
      <c r="F287" s="488" t="str">
        <f t="shared" si="47"/>
        <v/>
      </c>
      <c r="G287" s="488" t="str">
        <f t="shared" si="48"/>
        <v/>
      </c>
      <c r="H287" s="765" t="str">
        <f t="shared" si="49"/>
        <v>否</v>
      </c>
      <c r="I287" s="768" t="str">
        <f t="shared" si="50"/>
        <v>项</v>
      </c>
      <c r="L287" s="558">
        <v>0</v>
      </c>
      <c r="M287" s="558">
        <f t="shared" si="53"/>
        <v>0</v>
      </c>
    </row>
    <row r="288" ht="34.9" hidden="1" customHeight="1" spans="1:13">
      <c r="A288" s="766">
        <v>2040223</v>
      </c>
      <c r="B288" s="252" t="s">
        <v>315</v>
      </c>
      <c r="C288" s="735">
        <v>0</v>
      </c>
      <c r="D288" s="735">
        <v>0</v>
      </c>
      <c r="E288" s="509">
        <v>0</v>
      </c>
      <c r="F288" s="488" t="str">
        <f t="shared" si="47"/>
        <v/>
      </c>
      <c r="G288" s="488" t="str">
        <f t="shared" si="48"/>
        <v/>
      </c>
      <c r="H288" s="765" t="str">
        <f t="shared" si="49"/>
        <v>否</v>
      </c>
      <c r="I288" s="768" t="str">
        <f t="shared" si="50"/>
        <v>项</v>
      </c>
      <c r="L288" s="558">
        <v>0</v>
      </c>
      <c r="M288" s="558">
        <f t="shared" si="53"/>
        <v>0</v>
      </c>
    </row>
    <row r="289" ht="34.9" hidden="1" customHeight="1" spans="1:13">
      <c r="A289" s="766">
        <v>2040250</v>
      </c>
      <c r="B289" s="252" t="s">
        <v>154</v>
      </c>
      <c r="C289" s="735"/>
      <c r="D289" s="735">
        <v>0</v>
      </c>
      <c r="E289" s="509">
        <v>0</v>
      </c>
      <c r="F289" s="488" t="str">
        <f t="shared" si="47"/>
        <v/>
      </c>
      <c r="G289" s="488" t="str">
        <f t="shared" si="48"/>
        <v/>
      </c>
      <c r="H289" s="765" t="str">
        <f t="shared" si="49"/>
        <v>否</v>
      </c>
      <c r="I289" s="768" t="str">
        <f t="shared" si="50"/>
        <v>项</v>
      </c>
      <c r="L289" s="558">
        <v>0</v>
      </c>
      <c r="M289" s="558">
        <f t="shared" si="53"/>
        <v>0</v>
      </c>
    </row>
    <row r="290" ht="34.9" customHeight="1" spans="1:13">
      <c r="A290" s="766">
        <v>2040299</v>
      </c>
      <c r="B290" s="252" t="s">
        <v>316</v>
      </c>
      <c r="C290" s="735">
        <v>1392</v>
      </c>
      <c r="D290" s="735">
        <v>1199</v>
      </c>
      <c r="E290" s="509">
        <v>1215</v>
      </c>
      <c r="F290" s="488">
        <f t="shared" si="47"/>
        <v>-0.127155172413793</v>
      </c>
      <c r="G290" s="488">
        <f t="shared" si="48"/>
        <v>1.01334445371143</v>
      </c>
      <c r="H290" s="765" t="str">
        <f t="shared" si="49"/>
        <v>是</v>
      </c>
      <c r="I290" s="768" t="str">
        <f t="shared" si="50"/>
        <v>项</v>
      </c>
      <c r="L290" s="558">
        <v>690.097985</v>
      </c>
      <c r="M290" s="558">
        <f t="shared" si="53"/>
        <v>-16</v>
      </c>
    </row>
    <row r="291" ht="34.9" hidden="1" customHeight="1" spans="1:9">
      <c r="A291" s="766">
        <v>20403</v>
      </c>
      <c r="B291" s="252" t="s">
        <v>317</v>
      </c>
      <c r="C291" s="730">
        <f>SUM(C292:C297)</f>
        <v>0</v>
      </c>
      <c r="D291" s="730">
        <f>SUM(D292:D297)</f>
        <v>0</v>
      </c>
      <c r="E291" s="730">
        <f>SUM(E292:E297)</f>
        <v>0</v>
      </c>
      <c r="F291" s="488" t="str">
        <f t="shared" si="47"/>
        <v/>
      </c>
      <c r="G291" s="488" t="str">
        <f t="shared" si="48"/>
        <v/>
      </c>
      <c r="H291" s="765" t="str">
        <f t="shared" si="49"/>
        <v>否</v>
      </c>
      <c r="I291" s="768" t="str">
        <f t="shared" si="50"/>
        <v>款</v>
      </c>
    </row>
    <row r="292" ht="34.9" hidden="1" customHeight="1" spans="1:13">
      <c r="A292" s="766">
        <v>2040301</v>
      </c>
      <c r="B292" s="252" t="s">
        <v>145</v>
      </c>
      <c r="C292" s="735"/>
      <c r="D292" s="735">
        <v>0</v>
      </c>
      <c r="E292" s="509">
        <v>0</v>
      </c>
      <c r="F292" s="488" t="str">
        <f t="shared" si="47"/>
        <v/>
      </c>
      <c r="G292" s="488" t="str">
        <f t="shared" si="48"/>
        <v/>
      </c>
      <c r="H292" s="765" t="str">
        <f t="shared" si="49"/>
        <v>否</v>
      </c>
      <c r="I292" s="768" t="str">
        <f t="shared" si="50"/>
        <v>项</v>
      </c>
      <c r="L292" s="558">
        <v>0</v>
      </c>
      <c r="M292" s="558">
        <f t="shared" ref="M292:M297" si="54">D292-E292</f>
        <v>0</v>
      </c>
    </row>
    <row r="293" ht="34.9" hidden="1" customHeight="1" spans="1:13">
      <c r="A293" s="766">
        <v>2040302</v>
      </c>
      <c r="B293" s="252" t="s">
        <v>146</v>
      </c>
      <c r="C293" s="735"/>
      <c r="D293" s="735">
        <v>0</v>
      </c>
      <c r="E293" s="509">
        <v>0</v>
      </c>
      <c r="F293" s="488" t="str">
        <f t="shared" si="47"/>
        <v/>
      </c>
      <c r="G293" s="488" t="str">
        <f t="shared" si="48"/>
        <v/>
      </c>
      <c r="H293" s="765" t="str">
        <f t="shared" si="49"/>
        <v>否</v>
      </c>
      <c r="I293" s="768" t="str">
        <f t="shared" si="50"/>
        <v>项</v>
      </c>
      <c r="L293" s="558">
        <v>0</v>
      </c>
      <c r="M293" s="558">
        <f t="shared" si="54"/>
        <v>0</v>
      </c>
    </row>
    <row r="294" ht="34.9" hidden="1" customHeight="1" spans="1:13">
      <c r="A294" s="766">
        <v>2040303</v>
      </c>
      <c r="B294" s="252" t="s">
        <v>147</v>
      </c>
      <c r="C294" s="735"/>
      <c r="D294" s="735">
        <v>0</v>
      </c>
      <c r="E294" s="509">
        <v>0</v>
      </c>
      <c r="F294" s="488" t="str">
        <f t="shared" si="47"/>
        <v/>
      </c>
      <c r="G294" s="488" t="str">
        <f t="shared" si="48"/>
        <v/>
      </c>
      <c r="H294" s="765" t="str">
        <f t="shared" si="49"/>
        <v>否</v>
      </c>
      <c r="I294" s="768" t="str">
        <f t="shared" si="50"/>
        <v>项</v>
      </c>
      <c r="L294" s="558">
        <v>0</v>
      </c>
      <c r="M294" s="558">
        <f t="shared" si="54"/>
        <v>0</v>
      </c>
    </row>
    <row r="295" ht="34.9" hidden="1" customHeight="1" spans="1:13">
      <c r="A295" s="766">
        <v>2040304</v>
      </c>
      <c r="B295" s="252" t="s">
        <v>318</v>
      </c>
      <c r="C295" s="735"/>
      <c r="D295" s="735">
        <v>0</v>
      </c>
      <c r="E295" s="509">
        <v>0</v>
      </c>
      <c r="F295" s="488" t="str">
        <f t="shared" si="47"/>
        <v/>
      </c>
      <c r="G295" s="488" t="str">
        <f t="shared" si="48"/>
        <v/>
      </c>
      <c r="H295" s="765" t="str">
        <f t="shared" si="49"/>
        <v>否</v>
      </c>
      <c r="I295" s="768" t="str">
        <f t="shared" si="50"/>
        <v>项</v>
      </c>
      <c r="L295" s="558">
        <v>0</v>
      </c>
      <c r="M295" s="558">
        <f t="shared" si="54"/>
        <v>0</v>
      </c>
    </row>
    <row r="296" ht="34.9" hidden="1" customHeight="1" spans="1:13">
      <c r="A296" s="766">
        <v>2040350</v>
      </c>
      <c r="B296" s="252" t="s">
        <v>154</v>
      </c>
      <c r="C296" s="735"/>
      <c r="D296" s="735">
        <v>0</v>
      </c>
      <c r="E296" s="509">
        <v>0</v>
      </c>
      <c r="F296" s="488" t="str">
        <f t="shared" si="47"/>
        <v/>
      </c>
      <c r="G296" s="488" t="str">
        <f t="shared" si="48"/>
        <v/>
      </c>
      <c r="H296" s="765" t="str">
        <f t="shared" si="49"/>
        <v>否</v>
      </c>
      <c r="I296" s="768" t="str">
        <f t="shared" si="50"/>
        <v>项</v>
      </c>
      <c r="L296" s="558">
        <v>0</v>
      </c>
      <c r="M296" s="558">
        <f t="shared" si="54"/>
        <v>0</v>
      </c>
    </row>
    <row r="297" ht="34.9" hidden="1" customHeight="1" spans="1:13">
      <c r="A297" s="766">
        <v>2040399</v>
      </c>
      <c r="B297" s="252" t="s">
        <v>319</v>
      </c>
      <c r="C297" s="735"/>
      <c r="D297" s="735">
        <v>0</v>
      </c>
      <c r="E297" s="509">
        <v>0</v>
      </c>
      <c r="F297" s="488" t="str">
        <f t="shared" si="47"/>
        <v/>
      </c>
      <c r="G297" s="488" t="str">
        <f t="shared" si="48"/>
        <v/>
      </c>
      <c r="H297" s="765" t="str">
        <f t="shared" si="49"/>
        <v>否</v>
      </c>
      <c r="I297" s="768" t="str">
        <f t="shared" si="50"/>
        <v>项</v>
      </c>
      <c r="L297" s="558">
        <v>0</v>
      </c>
      <c r="M297" s="558">
        <f t="shared" si="54"/>
        <v>0</v>
      </c>
    </row>
    <row r="298" ht="34.9" customHeight="1" spans="1:9">
      <c r="A298" s="766">
        <v>20404</v>
      </c>
      <c r="B298" s="252" t="s">
        <v>320</v>
      </c>
      <c r="C298" s="730">
        <f>SUM(C299:C305)</f>
        <v>3</v>
      </c>
      <c r="D298" s="730">
        <f>SUM(D299:D305)</f>
        <v>0</v>
      </c>
      <c r="E298" s="730">
        <f>SUM(E299:E305)</f>
        <v>30</v>
      </c>
      <c r="F298" s="488">
        <f t="shared" si="47"/>
        <v>9</v>
      </c>
      <c r="G298" s="488" t="str">
        <f t="shared" si="48"/>
        <v/>
      </c>
      <c r="H298" s="765" t="str">
        <f t="shared" si="49"/>
        <v>是</v>
      </c>
      <c r="I298" s="768" t="str">
        <f t="shared" si="50"/>
        <v>款</v>
      </c>
    </row>
    <row r="299" ht="34.9" customHeight="1" spans="1:13">
      <c r="A299" s="766">
        <v>2040401</v>
      </c>
      <c r="B299" s="252" t="s">
        <v>145</v>
      </c>
      <c r="C299" s="735">
        <v>3</v>
      </c>
      <c r="D299" s="735">
        <v>0</v>
      </c>
      <c r="E299" s="509">
        <v>0</v>
      </c>
      <c r="F299" s="488">
        <f t="shared" si="47"/>
        <v>-1</v>
      </c>
      <c r="G299" s="488" t="str">
        <f t="shared" si="48"/>
        <v/>
      </c>
      <c r="H299" s="765" t="str">
        <f t="shared" si="49"/>
        <v>是</v>
      </c>
      <c r="I299" s="768" t="str">
        <f t="shared" si="50"/>
        <v>项</v>
      </c>
      <c r="L299" s="558">
        <v>0</v>
      </c>
      <c r="M299" s="558">
        <f t="shared" ref="M299:M305" si="55">D299-E299</f>
        <v>0</v>
      </c>
    </row>
    <row r="300" ht="34.9" hidden="1" customHeight="1" spans="1:13">
      <c r="A300" s="766">
        <v>2040402</v>
      </c>
      <c r="B300" s="252" t="s">
        <v>146</v>
      </c>
      <c r="C300" s="735"/>
      <c r="D300" s="735">
        <v>0</v>
      </c>
      <c r="E300" s="509">
        <v>0</v>
      </c>
      <c r="F300" s="488" t="str">
        <f t="shared" si="47"/>
        <v/>
      </c>
      <c r="G300" s="488" t="str">
        <f t="shared" si="48"/>
        <v/>
      </c>
      <c r="H300" s="765" t="str">
        <f t="shared" si="49"/>
        <v>否</v>
      </c>
      <c r="I300" s="768" t="str">
        <f t="shared" si="50"/>
        <v>项</v>
      </c>
      <c r="L300" s="558">
        <v>0</v>
      </c>
      <c r="M300" s="558">
        <f t="shared" si="55"/>
        <v>0</v>
      </c>
    </row>
    <row r="301" ht="34.9" hidden="1" customHeight="1" spans="1:13">
      <c r="A301" s="766">
        <v>2040403</v>
      </c>
      <c r="B301" s="252" t="s">
        <v>147</v>
      </c>
      <c r="C301" s="735"/>
      <c r="D301" s="735">
        <v>0</v>
      </c>
      <c r="E301" s="509">
        <v>0</v>
      </c>
      <c r="F301" s="488" t="str">
        <f t="shared" si="47"/>
        <v/>
      </c>
      <c r="G301" s="488" t="str">
        <f t="shared" si="48"/>
        <v/>
      </c>
      <c r="H301" s="765" t="str">
        <f t="shared" si="49"/>
        <v>否</v>
      </c>
      <c r="I301" s="768" t="str">
        <f t="shared" si="50"/>
        <v>项</v>
      </c>
      <c r="L301" s="558">
        <v>0</v>
      </c>
      <c r="M301" s="558">
        <f t="shared" si="55"/>
        <v>0</v>
      </c>
    </row>
    <row r="302" ht="34.9" hidden="1" customHeight="1" spans="1:13">
      <c r="A302" s="766">
        <v>2040409</v>
      </c>
      <c r="B302" s="252" t="s">
        <v>321</v>
      </c>
      <c r="C302" s="735"/>
      <c r="D302" s="735">
        <v>0</v>
      </c>
      <c r="E302" s="509">
        <v>0</v>
      </c>
      <c r="F302" s="488" t="str">
        <f t="shared" si="47"/>
        <v/>
      </c>
      <c r="G302" s="488" t="str">
        <f t="shared" si="48"/>
        <v/>
      </c>
      <c r="H302" s="765" t="str">
        <f t="shared" si="49"/>
        <v>否</v>
      </c>
      <c r="I302" s="768" t="str">
        <f t="shared" si="50"/>
        <v>项</v>
      </c>
      <c r="L302" s="558">
        <v>0</v>
      </c>
      <c r="M302" s="558">
        <f t="shared" si="55"/>
        <v>0</v>
      </c>
    </row>
    <row r="303" ht="34.9" hidden="1" customHeight="1" spans="1:13">
      <c r="A303" s="766">
        <v>2040410</v>
      </c>
      <c r="B303" s="252" t="s">
        <v>322</v>
      </c>
      <c r="C303" s="735"/>
      <c r="D303" s="735">
        <v>0</v>
      </c>
      <c r="E303" s="509">
        <v>0</v>
      </c>
      <c r="F303" s="488" t="str">
        <f t="shared" si="47"/>
        <v/>
      </c>
      <c r="G303" s="488" t="str">
        <f t="shared" si="48"/>
        <v/>
      </c>
      <c r="H303" s="765" t="str">
        <f t="shared" si="49"/>
        <v>否</v>
      </c>
      <c r="I303" s="768" t="str">
        <f t="shared" si="50"/>
        <v>项</v>
      </c>
      <c r="L303" s="558">
        <v>0</v>
      </c>
      <c r="M303" s="558">
        <f t="shared" si="55"/>
        <v>0</v>
      </c>
    </row>
    <row r="304" ht="34.9" hidden="1" customHeight="1" spans="1:13">
      <c r="A304" s="766">
        <v>2040450</v>
      </c>
      <c r="B304" s="252" t="s">
        <v>154</v>
      </c>
      <c r="C304" s="735"/>
      <c r="D304" s="735">
        <v>0</v>
      </c>
      <c r="E304" s="509">
        <v>0</v>
      </c>
      <c r="F304" s="488" t="str">
        <f t="shared" si="47"/>
        <v/>
      </c>
      <c r="G304" s="488" t="str">
        <f t="shared" si="48"/>
        <v/>
      </c>
      <c r="H304" s="765" t="str">
        <f t="shared" si="49"/>
        <v>否</v>
      </c>
      <c r="I304" s="768" t="str">
        <f t="shared" si="50"/>
        <v>项</v>
      </c>
      <c r="L304" s="558">
        <v>0</v>
      </c>
      <c r="M304" s="558">
        <f t="shared" si="55"/>
        <v>0</v>
      </c>
    </row>
    <row r="305" ht="34.9" customHeight="1" spans="1:13">
      <c r="A305" s="766">
        <v>2040499</v>
      </c>
      <c r="B305" s="252" t="s">
        <v>323</v>
      </c>
      <c r="C305" s="735">
        <v>0</v>
      </c>
      <c r="D305" s="735">
        <v>0</v>
      </c>
      <c r="E305" s="509">
        <v>30</v>
      </c>
      <c r="F305" s="488" t="str">
        <f t="shared" si="47"/>
        <v/>
      </c>
      <c r="G305" s="488" t="str">
        <f t="shared" si="48"/>
        <v/>
      </c>
      <c r="H305" s="765" t="str">
        <f t="shared" si="49"/>
        <v>是</v>
      </c>
      <c r="I305" s="768" t="str">
        <f t="shared" si="50"/>
        <v>项</v>
      </c>
      <c r="L305" s="558">
        <v>0</v>
      </c>
      <c r="M305" s="558">
        <f t="shared" si="55"/>
        <v>-30</v>
      </c>
    </row>
    <row r="306" ht="34.9" customHeight="1" spans="1:9">
      <c r="A306" s="766">
        <v>20405</v>
      </c>
      <c r="B306" s="252" t="s">
        <v>324</v>
      </c>
      <c r="C306" s="730">
        <f>SUM(C307:C314)</f>
        <v>35</v>
      </c>
      <c r="D306" s="730">
        <f>SUM(D307:D314)</f>
        <v>20</v>
      </c>
      <c r="E306" s="730">
        <f>SUM(E307:E314)</f>
        <v>20</v>
      </c>
      <c r="F306" s="488">
        <f t="shared" si="47"/>
        <v>-0.428571428571429</v>
      </c>
      <c r="G306" s="488">
        <f t="shared" si="48"/>
        <v>1</v>
      </c>
      <c r="H306" s="765" t="str">
        <f t="shared" si="49"/>
        <v>是</v>
      </c>
      <c r="I306" s="768" t="str">
        <f t="shared" si="50"/>
        <v>款</v>
      </c>
    </row>
    <row r="307" ht="34.9" hidden="1" customHeight="1" spans="1:13">
      <c r="A307" s="766">
        <v>2040501</v>
      </c>
      <c r="B307" s="252" t="s">
        <v>145</v>
      </c>
      <c r="C307" s="735">
        <v>0</v>
      </c>
      <c r="D307" s="735">
        <v>0</v>
      </c>
      <c r="E307" s="509">
        <v>0</v>
      </c>
      <c r="F307" s="488" t="str">
        <f t="shared" si="47"/>
        <v/>
      </c>
      <c r="G307" s="488" t="str">
        <f t="shared" si="48"/>
        <v/>
      </c>
      <c r="H307" s="765" t="str">
        <f t="shared" si="49"/>
        <v>否</v>
      </c>
      <c r="I307" s="768" t="str">
        <f t="shared" si="50"/>
        <v>项</v>
      </c>
      <c r="L307" s="558">
        <v>0</v>
      </c>
      <c r="M307" s="558">
        <f t="shared" ref="M307:M314" si="56">D307-E307</f>
        <v>0</v>
      </c>
    </row>
    <row r="308" ht="34.9" hidden="1" customHeight="1" spans="1:13">
      <c r="A308" s="766">
        <v>2040502</v>
      </c>
      <c r="B308" s="252" t="s">
        <v>146</v>
      </c>
      <c r="C308" s="735"/>
      <c r="D308" s="735">
        <v>0</v>
      </c>
      <c r="E308" s="509">
        <v>0</v>
      </c>
      <c r="F308" s="488" t="str">
        <f t="shared" si="47"/>
        <v/>
      </c>
      <c r="G308" s="488" t="str">
        <f t="shared" si="48"/>
        <v/>
      </c>
      <c r="H308" s="765" t="str">
        <f t="shared" si="49"/>
        <v>否</v>
      </c>
      <c r="I308" s="768" t="str">
        <f t="shared" si="50"/>
        <v>项</v>
      </c>
      <c r="L308" s="558">
        <v>0</v>
      </c>
      <c r="M308" s="558">
        <f t="shared" si="56"/>
        <v>0</v>
      </c>
    </row>
    <row r="309" ht="34.9" hidden="1" customHeight="1" spans="1:13">
      <c r="A309" s="766">
        <v>2040503</v>
      </c>
      <c r="B309" s="252" t="s">
        <v>147</v>
      </c>
      <c r="C309" s="735"/>
      <c r="D309" s="735">
        <v>0</v>
      </c>
      <c r="E309" s="509">
        <v>0</v>
      </c>
      <c r="F309" s="488" t="str">
        <f t="shared" si="47"/>
        <v/>
      </c>
      <c r="G309" s="488" t="str">
        <f t="shared" si="48"/>
        <v/>
      </c>
      <c r="H309" s="765" t="str">
        <f t="shared" si="49"/>
        <v>否</v>
      </c>
      <c r="I309" s="768" t="str">
        <f t="shared" si="50"/>
        <v>项</v>
      </c>
      <c r="L309" s="558">
        <v>0</v>
      </c>
      <c r="M309" s="558">
        <f t="shared" si="56"/>
        <v>0</v>
      </c>
    </row>
    <row r="310" ht="34.9" hidden="1" customHeight="1" spans="1:13">
      <c r="A310" s="766">
        <v>2040504</v>
      </c>
      <c r="B310" s="252" t="s">
        <v>325</v>
      </c>
      <c r="C310" s="735">
        <v>0</v>
      </c>
      <c r="D310" s="735">
        <v>0</v>
      </c>
      <c r="E310" s="509">
        <v>0</v>
      </c>
      <c r="F310" s="488" t="str">
        <f t="shared" si="47"/>
        <v/>
      </c>
      <c r="G310" s="488" t="str">
        <f t="shared" si="48"/>
        <v/>
      </c>
      <c r="H310" s="765" t="str">
        <f t="shared" si="49"/>
        <v>否</v>
      </c>
      <c r="I310" s="768" t="str">
        <f t="shared" si="50"/>
        <v>项</v>
      </c>
      <c r="L310" s="558">
        <v>0</v>
      </c>
      <c r="M310" s="558">
        <f t="shared" si="56"/>
        <v>0</v>
      </c>
    </row>
    <row r="311" ht="34.9" hidden="1" customHeight="1" spans="1:13">
      <c r="A311" s="766">
        <v>2040505</v>
      </c>
      <c r="B311" s="252" t="s">
        <v>326</v>
      </c>
      <c r="C311" s="735">
        <v>0</v>
      </c>
      <c r="D311" s="735">
        <v>0</v>
      </c>
      <c r="E311" s="509">
        <v>0</v>
      </c>
      <c r="F311" s="488" t="str">
        <f t="shared" si="47"/>
        <v/>
      </c>
      <c r="G311" s="488" t="str">
        <f t="shared" si="48"/>
        <v/>
      </c>
      <c r="H311" s="765" t="str">
        <f t="shared" si="49"/>
        <v>否</v>
      </c>
      <c r="I311" s="768" t="str">
        <f t="shared" si="50"/>
        <v>项</v>
      </c>
      <c r="L311" s="558">
        <v>0</v>
      </c>
      <c r="M311" s="558">
        <f t="shared" si="56"/>
        <v>0</v>
      </c>
    </row>
    <row r="312" ht="34.9" hidden="1" customHeight="1" spans="1:13">
      <c r="A312" s="766">
        <v>2040506</v>
      </c>
      <c r="B312" s="252" t="s">
        <v>327</v>
      </c>
      <c r="C312" s="735"/>
      <c r="D312" s="735">
        <v>0</v>
      </c>
      <c r="E312" s="509">
        <v>0</v>
      </c>
      <c r="F312" s="488" t="str">
        <f t="shared" si="47"/>
        <v/>
      </c>
      <c r="G312" s="488" t="str">
        <f t="shared" si="48"/>
        <v/>
      </c>
      <c r="H312" s="765" t="str">
        <f t="shared" si="49"/>
        <v>否</v>
      </c>
      <c r="I312" s="768" t="str">
        <f t="shared" si="50"/>
        <v>项</v>
      </c>
      <c r="L312" s="558">
        <v>0</v>
      </c>
      <c r="M312" s="558">
        <f t="shared" si="56"/>
        <v>0</v>
      </c>
    </row>
    <row r="313" ht="34.9" hidden="1" customHeight="1" spans="1:13">
      <c r="A313" s="766">
        <v>2040550</v>
      </c>
      <c r="B313" s="252" t="s">
        <v>154</v>
      </c>
      <c r="C313" s="735"/>
      <c r="D313" s="735">
        <v>0</v>
      </c>
      <c r="E313" s="509">
        <v>0</v>
      </c>
      <c r="F313" s="488" t="str">
        <f t="shared" si="47"/>
        <v/>
      </c>
      <c r="G313" s="488" t="str">
        <f t="shared" si="48"/>
        <v/>
      </c>
      <c r="H313" s="765" t="str">
        <f t="shared" si="49"/>
        <v>否</v>
      </c>
      <c r="I313" s="768" t="str">
        <f t="shared" si="50"/>
        <v>项</v>
      </c>
      <c r="L313" s="558">
        <v>0</v>
      </c>
      <c r="M313" s="558">
        <f t="shared" si="56"/>
        <v>0</v>
      </c>
    </row>
    <row r="314" ht="34.9" customHeight="1" spans="1:13">
      <c r="A314" s="766">
        <v>2040599</v>
      </c>
      <c r="B314" s="252" t="s">
        <v>328</v>
      </c>
      <c r="C314" s="735">
        <v>35</v>
      </c>
      <c r="D314" s="735">
        <v>20</v>
      </c>
      <c r="E314" s="509">
        <v>20</v>
      </c>
      <c r="F314" s="488">
        <f t="shared" si="47"/>
        <v>-0.428571428571429</v>
      </c>
      <c r="G314" s="488">
        <f t="shared" si="48"/>
        <v>1</v>
      </c>
      <c r="H314" s="765" t="str">
        <f t="shared" si="49"/>
        <v>是</v>
      </c>
      <c r="I314" s="768" t="str">
        <f t="shared" si="50"/>
        <v>项</v>
      </c>
      <c r="L314" s="558">
        <v>20</v>
      </c>
      <c r="M314" s="558">
        <f t="shared" si="56"/>
        <v>0</v>
      </c>
    </row>
    <row r="315" ht="34.9" customHeight="1" spans="1:9">
      <c r="A315" s="766">
        <v>20406</v>
      </c>
      <c r="B315" s="252" t="s">
        <v>329</v>
      </c>
      <c r="C315" s="730">
        <f>SUM(C316:C330)</f>
        <v>1819</v>
      </c>
      <c r="D315" s="730">
        <f>SUM(D316:D330)</f>
        <v>1238</v>
      </c>
      <c r="E315" s="730">
        <f>SUM(E316:E330)</f>
        <v>1302</v>
      </c>
      <c r="F315" s="488">
        <f t="shared" si="47"/>
        <v>-0.284222100054975</v>
      </c>
      <c r="G315" s="488">
        <f t="shared" si="48"/>
        <v>1.05169628432956</v>
      </c>
      <c r="H315" s="765" t="str">
        <f t="shared" si="49"/>
        <v>是</v>
      </c>
      <c r="I315" s="768" t="str">
        <f t="shared" si="50"/>
        <v>款</v>
      </c>
    </row>
    <row r="316" ht="34.9" customHeight="1" spans="1:13">
      <c r="A316" s="766">
        <v>2040601</v>
      </c>
      <c r="B316" s="252" t="s">
        <v>145</v>
      </c>
      <c r="C316" s="735">
        <v>1204</v>
      </c>
      <c r="D316" s="735">
        <v>872</v>
      </c>
      <c r="E316" s="509">
        <v>944</v>
      </c>
      <c r="F316" s="488">
        <f t="shared" si="47"/>
        <v>-0.215946843853821</v>
      </c>
      <c r="G316" s="488">
        <f t="shared" si="48"/>
        <v>1.08256880733945</v>
      </c>
      <c r="H316" s="765" t="str">
        <f t="shared" si="49"/>
        <v>是</v>
      </c>
      <c r="I316" s="768" t="str">
        <f t="shared" si="50"/>
        <v>项</v>
      </c>
      <c r="L316" s="558">
        <v>0</v>
      </c>
      <c r="M316" s="558">
        <f t="shared" ref="M316:M330" si="57">D316-E316</f>
        <v>-72</v>
      </c>
    </row>
    <row r="317" ht="34.9" hidden="1" customHeight="1" spans="1:13">
      <c r="A317" s="766">
        <v>2040602</v>
      </c>
      <c r="B317" s="252" t="s">
        <v>146</v>
      </c>
      <c r="C317" s="735"/>
      <c r="D317" s="735">
        <v>0</v>
      </c>
      <c r="E317" s="509">
        <v>0</v>
      </c>
      <c r="F317" s="488" t="str">
        <f t="shared" si="47"/>
        <v/>
      </c>
      <c r="G317" s="488" t="str">
        <f t="shared" si="48"/>
        <v/>
      </c>
      <c r="H317" s="765" t="str">
        <f t="shared" si="49"/>
        <v>否</v>
      </c>
      <c r="I317" s="768" t="str">
        <f t="shared" si="50"/>
        <v>项</v>
      </c>
      <c r="L317" s="558">
        <v>0</v>
      </c>
      <c r="M317" s="558">
        <f t="shared" si="57"/>
        <v>0</v>
      </c>
    </row>
    <row r="318" ht="34.9" hidden="1" customHeight="1" spans="1:13">
      <c r="A318" s="766">
        <v>2040603</v>
      </c>
      <c r="B318" s="252" t="s">
        <v>147</v>
      </c>
      <c r="C318" s="735"/>
      <c r="D318" s="735">
        <v>0</v>
      </c>
      <c r="E318" s="509">
        <v>0</v>
      </c>
      <c r="F318" s="488" t="str">
        <f t="shared" si="47"/>
        <v/>
      </c>
      <c r="G318" s="488" t="str">
        <f t="shared" si="48"/>
        <v/>
      </c>
      <c r="H318" s="765" t="str">
        <f t="shared" si="49"/>
        <v>否</v>
      </c>
      <c r="I318" s="768" t="str">
        <f t="shared" si="50"/>
        <v>项</v>
      </c>
      <c r="L318" s="558">
        <v>0</v>
      </c>
      <c r="M318" s="558">
        <f t="shared" si="57"/>
        <v>0</v>
      </c>
    </row>
    <row r="319" ht="34.9" customHeight="1" spans="1:13">
      <c r="A319" s="766">
        <v>2040604</v>
      </c>
      <c r="B319" s="252" t="s">
        <v>330</v>
      </c>
      <c r="C319" s="735">
        <v>59</v>
      </c>
      <c r="D319" s="735">
        <v>51</v>
      </c>
      <c r="E319" s="509">
        <v>34</v>
      </c>
      <c r="F319" s="488">
        <f t="shared" si="47"/>
        <v>-0.423728813559322</v>
      </c>
      <c r="G319" s="488">
        <f t="shared" si="48"/>
        <v>0.666666666666667</v>
      </c>
      <c r="H319" s="765" t="str">
        <f t="shared" si="49"/>
        <v>是</v>
      </c>
      <c r="I319" s="768" t="str">
        <f t="shared" si="50"/>
        <v>项</v>
      </c>
      <c r="L319" s="558">
        <v>1.648</v>
      </c>
      <c r="M319" s="558">
        <f t="shared" si="57"/>
        <v>17</v>
      </c>
    </row>
    <row r="320" ht="34.9" customHeight="1" spans="1:13">
      <c r="A320" s="766">
        <v>2040605</v>
      </c>
      <c r="B320" s="252" t="s">
        <v>331</v>
      </c>
      <c r="C320" s="735">
        <v>5</v>
      </c>
      <c r="D320" s="735">
        <v>5</v>
      </c>
      <c r="E320" s="509">
        <v>5</v>
      </c>
      <c r="F320" s="488">
        <f t="shared" si="47"/>
        <v>0</v>
      </c>
      <c r="G320" s="488">
        <f t="shared" si="48"/>
        <v>1</v>
      </c>
      <c r="H320" s="765" t="str">
        <f t="shared" si="49"/>
        <v>是</v>
      </c>
      <c r="I320" s="768" t="str">
        <f t="shared" si="50"/>
        <v>项</v>
      </c>
      <c r="L320" s="558">
        <v>0</v>
      </c>
      <c r="M320" s="558">
        <f t="shared" si="57"/>
        <v>0</v>
      </c>
    </row>
    <row r="321" ht="34.9" customHeight="1" spans="1:13">
      <c r="A321" s="766">
        <v>2040606</v>
      </c>
      <c r="B321" s="252" t="s">
        <v>332</v>
      </c>
      <c r="C321" s="735">
        <v>163</v>
      </c>
      <c r="D321" s="735">
        <v>26</v>
      </c>
      <c r="E321" s="509">
        <v>24</v>
      </c>
      <c r="F321" s="488">
        <f t="shared" si="47"/>
        <v>-0.852760736196319</v>
      </c>
      <c r="G321" s="488">
        <f t="shared" si="48"/>
        <v>0.923076923076923</v>
      </c>
      <c r="H321" s="765" t="str">
        <f t="shared" si="49"/>
        <v>是</v>
      </c>
      <c r="I321" s="768" t="str">
        <f t="shared" si="50"/>
        <v>项</v>
      </c>
      <c r="L321" s="558">
        <v>0</v>
      </c>
      <c r="M321" s="558">
        <f t="shared" si="57"/>
        <v>2</v>
      </c>
    </row>
    <row r="322" ht="34.9" customHeight="1" spans="1:13">
      <c r="A322" s="766">
        <v>2040607</v>
      </c>
      <c r="B322" s="252" t="s">
        <v>333</v>
      </c>
      <c r="C322" s="735">
        <v>3</v>
      </c>
      <c r="D322" s="735">
        <v>89</v>
      </c>
      <c r="E322" s="509">
        <v>60</v>
      </c>
      <c r="F322" s="488">
        <f t="shared" si="47"/>
        <v>19</v>
      </c>
      <c r="G322" s="488">
        <f t="shared" si="48"/>
        <v>0.674157303370786</v>
      </c>
      <c r="H322" s="765" t="str">
        <f t="shared" si="49"/>
        <v>是</v>
      </c>
      <c r="I322" s="768" t="str">
        <f t="shared" si="50"/>
        <v>项</v>
      </c>
      <c r="L322" s="558">
        <v>0</v>
      </c>
      <c r="M322" s="558">
        <f t="shared" si="57"/>
        <v>29</v>
      </c>
    </row>
    <row r="323" ht="34.9" hidden="1" customHeight="1" spans="1:13">
      <c r="A323" s="766">
        <v>2040608</v>
      </c>
      <c r="B323" s="252" t="s">
        <v>334</v>
      </c>
      <c r="C323" s="735"/>
      <c r="D323" s="735">
        <v>0</v>
      </c>
      <c r="E323" s="509">
        <v>0</v>
      </c>
      <c r="F323" s="488" t="str">
        <f t="shared" si="47"/>
        <v/>
      </c>
      <c r="G323" s="488" t="str">
        <f t="shared" si="48"/>
        <v/>
      </c>
      <c r="H323" s="765" t="str">
        <f t="shared" si="49"/>
        <v>否</v>
      </c>
      <c r="I323" s="768" t="str">
        <f t="shared" si="50"/>
        <v>项</v>
      </c>
      <c r="L323" s="558">
        <v>0</v>
      </c>
      <c r="M323" s="558">
        <f t="shared" si="57"/>
        <v>0</v>
      </c>
    </row>
    <row r="324" ht="34.9" hidden="1" customHeight="1" spans="1:13">
      <c r="A324" s="766">
        <v>2040609</v>
      </c>
      <c r="B324" s="252" t="s">
        <v>335</v>
      </c>
      <c r="C324" s="735"/>
      <c r="D324" s="735"/>
      <c r="E324" s="509"/>
      <c r="F324" s="488" t="str">
        <f t="shared" si="47"/>
        <v/>
      </c>
      <c r="G324" s="488" t="str">
        <f t="shared" si="48"/>
        <v/>
      </c>
      <c r="H324" s="765" t="str">
        <f t="shared" si="49"/>
        <v>否</v>
      </c>
      <c r="I324" s="768" t="str">
        <f t="shared" si="50"/>
        <v>项</v>
      </c>
      <c r="L324" s="558">
        <v>0</v>
      </c>
      <c r="M324" s="558">
        <f t="shared" si="57"/>
        <v>0</v>
      </c>
    </row>
    <row r="325" ht="34.9" customHeight="1" spans="1:13">
      <c r="A325" s="766">
        <v>2040610</v>
      </c>
      <c r="B325" s="252" t="s">
        <v>336</v>
      </c>
      <c r="C325" s="735">
        <v>80</v>
      </c>
      <c r="D325" s="735">
        <v>124</v>
      </c>
      <c r="E325" s="509">
        <v>114</v>
      </c>
      <c r="F325" s="488">
        <f t="shared" ref="F325:F388" si="58">IF(C325&lt;&gt;0,E325/C325-1,"")</f>
        <v>0.425</v>
      </c>
      <c r="G325" s="488">
        <f t="shared" ref="G325:G388" si="59">IF(D325&lt;&gt;0,E325/D325,"")</f>
        <v>0.919354838709677</v>
      </c>
      <c r="H325" s="765" t="str">
        <f t="shared" ref="H325:H388" si="60">IF(LEN(A325)=3,"是",IF(B325&lt;&gt;"",IF(SUM(C325:E325)&lt;&gt;0,"是","否"),"是"))</f>
        <v>是</v>
      </c>
      <c r="I325" s="768" t="str">
        <f t="shared" ref="I325:I388" si="61">IF(LEN(A325)=3,"类",IF(LEN(A325)=5,"款","项"))</f>
        <v>项</v>
      </c>
      <c r="L325" s="558">
        <v>0</v>
      </c>
      <c r="M325" s="558">
        <f t="shared" si="57"/>
        <v>10</v>
      </c>
    </row>
    <row r="326" ht="34.9" hidden="1" customHeight="1" spans="1:13">
      <c r="A326" s="766">
        <v>2040611</v>
      </c>
      <c r="B326" s="252" t="s">
        <v>337</v>
      </c>
      <c r="C326" s="735"/>
      <c r="D326" s="735"/>
      <c r="E326" s="509"/>
      <c r="F326" s="488" t="str">
        <f t="shared" si="58"/>
        <v/>
      </c>
      <c r="G326" s="488" t="str">
        <f t="shared" si="59"/>
        <v/>
      </c>
      <c r="H326" s="765" t="str">
        <f t="shared" si="60"/>
        <v>否</v>
      </c>
      <c r="I326" s="768" t="str">
        <f t="shared" si="61"/>
        <v>项</v>
      </c>
      <c r="L326" s="558">
        <v>0</v>
      </c>
      <c r="M326" s="558">
        <f t="shared" si="57"/>
        <v>0</v>
      </c>
    </row>
    <row r="327" ht="34.9" customHeight="1" spans="1:13">
      <c r="A327" s="766">
        <v>2040612</v>
      </c>
      <c r="B327" s="252" t="s">
        <v>338</v>
      </c>
      <c r="C327" s="735">
        <v>28</v>
      </c>
      <c r="D327" s="735">
        <v>22</v>
      </c>
      <c r="E327" s="509">
        <v>23</v>
      </c>
      <c r="F327" s="488">
        <f t="shared" si="58"/>
        <v>-0.178571428571429</v>
      </c>
      <c r="G327" s="488">
        <f t="shared" si="59"/>
        <v>1.04545454545455</v>
      </c>
      <c r="H327" s="765" t="str">
        <f t="shared" si="60"/>
        <v>是</v>
      </c>
      <c r="I327" s="768" t="str">
        <f t="shared" si="61"/>
        <v>项</v>
      </c>
      <c r="L327" s="558">
        <v>0</v>
      </c>
      <c r="M327" s="558">
        <f t="shared" si="57"/>
        <v>-1</v>
      </c>
    </row>
    <row r="328" ht="34.9" hidden="1" customHeight="1" spans="1:13">
      <c r="A328" s="766">
        <v>2040613</v>
      </c>
      <c r="B328" s="252" t="s">
        <v>186</v>
      </c>
      <c r="C328" s="735"/>
      <c r="D328" s="735">
        <v>0</v>
      </c>
      <c r="E328" s="509">
        <v>0</v>
      </c>
      <c r="F328" s="488" t="str">
        <f t="shared" si="58"/>
        <v/>
      </c>
      <c r="G328" s="488" t="str">
        <f t="shared" si="59"/>
        <v/>
      </c>
      <c r="H328" s="765" t="str">
        <f t="shared" si="60"/>
        <v>否</v>
      </c>
      <c r="I328" s="768" t="str">
        <f t="shared" si="61"/>
        <v>项</v>
      </c>
      <c r="L328" s="558">
        <v>0</v>
      </c>
      <c r="M328" s="558">
        <f t="shared" si="57"/>
        <v>0</v>
      </c>
    </row>
    <row r="329" ht="34.9" hidden="1" customHeight="1" spans="1:13">
      <c r="A329" s="766">
        <v>2040650</v>
      </c>
      <c r="B329" s="252" t="s">
        <v>154</v>
      </c>
      <c r="C329" s="735"/>
      <c r="D329" s="735">
        <v>0</v>
      </c>
      <c r="E329" s="509">
        <v>0</v>
      </c>
      <c r="F329" s="488" t="str">
        <f t="shared" si="58"/>
        <v/>
      </c>
      <c r="G329" s="488" t="str">
        <f t="shared" si="59"/>
        <v/>
      </c>
      <c r="H329" s="765" t="str">
        <f t="shared" si="60"/>
        <v>否</v>
      </c>
      <c r="I329" s="768" t="str">
        <f t="shared" si="61"/>
        <v>项</v>
      </c>
      <c r="L329" s="558">
        <v>0</v>
      </c>
      <c r="M329" s="558">
        <f t="shared" si="57"/>
        <v>0</v>
      </c>
    </row>
    <row r="330" ht="34.9" customHeight="1" spans="1:13">
      <c r="A330" s="766">
        <v>2040699</v>
      </c>
      <c r="B330" s="252" t="s">
        <v>339</v>
      </c>
      <c r="C330" s="735">
        <v>277</v>
      </c>
      <c r="D330" s="735">
        <v>49</v>
      </c>
      <c r="E330" s="509">
        <v>98</v>
      </c>
      <c r="F330" s="488">
        <f t="shared" si="58"/>
        <v>-0.646209386281589</v>
      </c>
      <c r="G330" s="488">
        <f t="shared" si="59"/>
        <v>2</v>
      </c>
      <c r="H330" s="765" t="str">
        <f t="shared" si="60"/>
        <v>是</v>
      </c>
      <c r="I330" s="768" t="str">
        <f t="shared" si="61"/>
        <v>项</v>
      </c>
      <c r="L330" s="558">
        <v>49.041673</v>
      </c>
      <c r="M330" s="558">
        <f t="shared" si="57"/>
        <v>-49</v>
      </c>
    </row>
    <row r="331" ht="34.9" hidden="1" customHeight="1" spans="1:9">
      <c r="A331" s="766">
        <v>20407</v>
      </c>
      <c r="B331" s="252" t="s">
        <v>340</v>
      </c>
      <c r="C331" s="730">
        <f>SUM(C332:C340)</f>
        <v>0</v>
      </c>
      <c r="D331" s="730">
        <f>SUM(D332:D340)</f>
        <v>0</v>
      </c>
      <c r="E331" s="730">
        <f>SUM(E332:E340)</f>
        <v>0</v>
      </c>
      <c r="F331" s="488" t="str">
        <f t="shared" si="58"/>
        <v/>
      </c>
      <c r="G331" s="488" t="str">
        <f t="shared" si="59"/>
        <v/>
      </c>
      <c r="H331" s="765" t="str">
        <f t="shared" si="60"/>
        <v>否</v>
      </c>
      <c r="I331" s="768" t="str">
        <f t="shared" si="61"/>
        <v>款</v>
      </c>
    </row>
    <row r="332" ht="34.9" hidden="1" customHeight="1" spans="1:13">
      <c r="A332" s="766">
        <v>2040701</v>
      </c>
      <c r="B332" s="252" t="s">
        <v>145</v>
      </c>
      <c r="C332" s="735"/>
      <c r="D332" s="735">
        <v>0</v>
      </c>
      <c r="E332" s="509">
        <v>0</v>
      </c>
      <c r="F332" s="488" t="str">
        <f t="shared" si="58"/>
        <v/>
      </c>
      <c r="G332" s="488" t="str">
        <f t="shared" si="59"/>
        <v/>
      </c>
      <c r="H332" s="765" t="str">
        <f t="shared" si="60"/>
        <v>否</v>
      </c>
      <c r="I332" s="768" t="str">
        <f t="shared" si="61"/>
        <v>项</v>
      </c>
      <c r="L332" s="558">
        <v>0</v>
      </c>
      <c r="M332" s="558">
        <f t="shared" ref="M332:M340" si="62">D332-E332</f>
        <v>0</v>
      </c>
    </row>
    <row r="333" ht="34.9" hidden="1" customHeight="1" spans="1:13">
      <c r="A333" s="766">
        <v>2040702</v>
      </c>
      <c r="B333" s="252" t="s">
        <v>146</v>
      </c>
      <c r="C333" s="735"/>
      <c r="D333" s="735">
        <v>0</v>
      </c>
      <c r="E333" s="509">
        <v>0</v>
      </c>
      <c r="F333" s="488" t="str">
        <f t="shared" si="58"/>
        <v/>
      </c>
      <c r="G333" s="488" t="str">
        <f t="shared" si="59"/>
        <v/>
      </c>
      <c r="H333" s="765" t="str">
        <f t="shared" si="60"/>
        <v>否</v>
      </c>
      <c r="I333" s="768" t="str">
        <f t="shared" si="61"/>
        <v>项</v>
      </c>
      <c r="L333" s="558">
        <v>0</v>
      </c>
      <c r="M333" s="558">
        <f t="shared" si="62"/>
        <v>0</v>
      </c>
    </row>
    <row r="334" ht="34.9" hidden="1" customHeight="1" spans="1:13">
      <c r="A334" s="766">
        <v>2040703</v>
      </c>
      <c r="B334" s="252" t="s">
        <v>147</v>
      </c>
      <c r="C334" s="735"/>
      <c r="D334" s="735">
        <v>0</v>
      </c>
      <c r="E334" s="509">
        <v>0</v>
      </c>
      <c r="F334" s="488" t="str">
        <f t="shared" si="58"/>
        <v/>
      </c>
      <c r="G334" s="488" t="str">
        <f t="shared" si="59"/>
        <v/>
      </c>
      <c r="H334" s="765" t="str">
        <f t="shared" si="60"/>
        <v>否</v>
      </c>
      <c r="I334" s="768" t="str">
        <f t="shared" si="61"/>
        <v>项</v>
      </c>
      <c r="L334" s="558">
        <v>0</v>
      </c>
      <c r="M334" s="558">
        <f t="shared" si="62"/>
        <v>0</v>
      </c>
    </row>
    <row r="335" ht="34.9" hidden="1" customHeight="1" spans="1:13">
      <c r="A335" s="766">
        <v>2040704</v>
      </c>
      <c r="B335" s="252" t="s">
        <v>341</v>
      </c>
      <c r="C335" s="735"/>
      <c r="D335" s="735">
        <v>0</v>
      </c>
      <c r="E335" s="509">
        <v>0</v>
      </c>
      <c r="F335" s="488" t="str">
        <f t="shared" si="58"/>
        <v/>
      </c>
      <c r="G335" s="488" t="str">
        <f t="shared" si="59"/>
        <v/>
      </c>
      <c r="H335" s="765" t="str">
        <f t="shared" si="60"/>
        <v>否</v>
      </c>
      <c r="I335" s="768" t="str">
        <f t="shared" si="61"/>
        <v>项</v>
      </c>
      <c r="L335" s="558">
        <v>0</v>
      </c>
      <c r="M335" s="558">
        <f t="shared" si="62"/>
        <v>0</v>
      </c>
    </row>
    <row r="336" ht="34.9" hidden="1" customHeight="1" spans="1:13">
      <c r="A336" s="766">
        <v>2040705</v>
      </c>
      <c r="B336" s="252" t="s">
        <v>342</v>
      </c>
      <c r="C336" s="735"/>
      <c r="D336" s="735">
        <v>0</v>
      </c>
      <c r="E336" s="509">
        <v>0</v>
      </c>
      <c r="F336" s="488" t="str">
        <f t="shared" si="58"/>
        <v/>
      </c>
      <c r="G336" s="488" t="str">
        <f t="shared" si="59"/>
        <v/>
      </c>
      <c r="H336" s="765" t="str">
        <f t="shared" si="60"/>
        <v>否</v>
      </c>
      <c r="I336" s="768" t="str">
        <f t="shared" si="61"/>
        <v>项</v>
      </c>
      <c r="L336" s="558">
        <v>0</v>
      </c>
      <c r="M336" s="558">
        <f t="shared" si="62"/>
        <v>0</v>
      </c>
    </row>
    <row r="337" ht="34.9" hidden="1" customHeight="1" spans="1:13">
      <c r="A337" s="766">
        <v>2040706</v>
      </c>
      <c r="B337" s="252" t="s">
        <v>343</v>
      </c>
      <c r="C337" s="735"/>
      <c r="D337" s="735">
        <v>0</v>
      </c>
      <c r="E337" s="509">
        <v>0</v>
      </c>
      <c r="F337" s="488" t="str">
        <f t="shared" si="58"/>
        <v/>
      </c>
      <c r="G337" s="488" t="str">
        <f t="shared" si="59"/>
        <v/>
      </c>
      <c r="H337" s="765" t="str">
        <f t="shared" si="60"/>
        <v>否</v>
      </c>
      <c r="I337" s="768" t="str">
        <f t="shared" si="61"/>
        <v>项</v>
      </c>
      <c r="L337" s="558">
        <v>0</v>
      </c>
      <c r="M337" s="558">
        <f t="shared" si="62"/>
        <v>0</v>
      </c>
    </row>
    <row r="338" ht="34.9" hidden="1" customHeight="1" spans="1:13">
      <c r="A338" s="766">
        <v>2040707</v>
      </c>
      <c r="B338" s="252" t="s">
        <v>186</v>
      </c>
      <c r="C338" s="735"/>
      <c r="D338" s="735">
        <v>0</v>
      </c>
      <c r="E338" s="509">
        <v>0</v>
      </c>
      <c r="F338" s="488" t="str">
        <f t="shared" si="58"/>
        <v/>
      </c>
      <c r="G338" s="488" t="str">
        <f t="shared" si="59"/>
        <v/>
      </c>
      <c r="H338" s="765" t="str">
        <f t="shared" si="60"/>
        <v>否</v>
      </c>
      <c r="I338" s="768" t="str">
        <f t="shared" si="61"/>
        <v>项</v>
      </c>
      <c r="L338" s="558">
        <v>0</v>
      </c>
      <c r="M338" s="558">
        <f t="shared" si="62"/>
        <v>0</v>
      </c>
    </row>
    <row r="339" ht="34.9" hidden="1" customHeight="1" spans="1:13">
      <c r="A339" s="766">
        <v>2040750</v>
      </c>
      <c r="B339" s="252" t="s">
        <v>154</v>
      </c>
      <c r="C339" s="735"/>
      <c r="D339" s="735">
        <v>0</v>
      </c>
      <c r="E339" s="509">
        <v>0</v>
      </c>
      <c r="F339" s="488" t="str">
        <f t="shared" si="58"/>
        <v/>
      </c>
      <c r="G339" s="488" t="str">
        <f t="shared" si="59"/>
        <v/>
      </c>
      <c r="H339" s="765" t="str">
        <f t="shared" si="60"/>
        <v>否</v>
      </c>
      <c r="I339" s="768" t="str">
        <f t="shared" si="61"/>
        <v>项</v>
      </c>
      <c r="L339" s="558">
        <v>0</v>
      </c>
      <c r="M339" s="558">
        <f t="shared" si="62"/>
        <v>0</v>
      </c>
    </row>
    <row r="340" ht="34.9" hidden="1" customHeight="1" spans="1:13">
      <c r="A340" s="766">
        <v>2040799</v>
      </c>
      <c r="B340" s="252" t="s">
        <v>344</v>
      </c>
      <c r="C340" s="735"/>
      <c r="D340" s="735">
        <v>0</v>
      </c>
      <c r="E340" s="509">
        <v>0</v>
      </c>
      <c r="F340" s="488" t="str">
        <f t="shared" si="58"/>
        <v/>
      </c>
      <c r="G340" s="488" t="str">
        <f t="shared" si="59"/>
        <v/>
      </c>
      <c r="H340" s="765" t="str">
        <f t="shared" si="60"/>
        <v>否</v>
      </c>
      <c r="I340" s="768" t="str">
        <f t="shared" si="61"/>
        <v>项</v>
      </c>
      <c r="L340" s="558">
        <v>0</v>
      </c>
      <c r="M340" s="558">
        <f t="shared" si="62"/>
        <v>0</v>
      </c>
    </row>
    <row r="341" ht="34.9" hidden="1" customHeight="1" spans="1:9">
      <c r="A341" s="766">
        <v>20408</v>
      </c>
      <c r="B341" s="252" t="s">
        <v>345</v>
      </c>
      <c r="C341" s="730">
        <f>SUM(C342:C350)</f>
        <v>0</v>
      </c>
      <c r="D341" s="730">
        <f>SUM(D342:D350)</f>
        <v>0</v>
      </c>
      <c r="E341" s="730">
        <f>SUM(E342:E350)</f>
        <v>0</v>
      </c>
      <c r="F341" s="488" t="str">
        <f t="shared" si="58"/>
        <v/>
      </c>
      <c r="G341" s="488" t="str">
        <f t="shared" si="59"/>
        <v/>
      </c>
      <c r="H341" s="765" t="str">
        <f t="shared" si="60"/>
        <v>否</v>
      </c>
      <c r="I341" s="768" t="str">
        <f t="shared" si="61"/>
        <v>款</v>
      </c>
    </row>
    <row r="342" ht="34.9" hidden="1" customHeight="1" spans="1:13">
      <c r="A342" s="766">
        <v>2040801</v>
      </c>
      <c r="B342" s="252" t="s">
        <v>145</v>
      </c>
      <c r="C342" s="735"/>
      <c r="D342" s="735">
        <v>0</v>
      </c>
      <c r="E342" s="509">
        <v>0</v>
      </c>
      <c r="F342" s="488" t="str">
        <f t="shared" si="58"/>
        <v/>
      </c>
      <c r="G342" s="488" t="str">
        <f t="shared" si="59"/>
        <v/>
      </c>
      <c r="H342" s="765" t="str">
        <f t="shared" si="60"/>
        <v>否</v>
      </c>
      <c r="I342" s="768" t="str">
        <f t="shared" si="61"/>
        <v>项</v>
      </c>
      <c r="L342" s="558">
        <v>0</v>
      </c>
      <c r="M342" s="558">
        <f t="shared" ref="M342:M350" si="63">D342-E342</f>
        <v>0</v>
      </c>
    </row>
    <row r="343" ht="34.9" hidden="1" customHeight="1" spans="1:13">
      <c r="A343" s="766">
        <v>2040802</v>
      </c>
      <c r="B343" s="252" t="s">
        <v>146</v>
      </c>
      <c r="C343" s="735"/>
      <c r="D343" s="735">
        <v>0</v>
      </c>
      <c r="E343" s="509">
        <v>0</v>
      </c>
      <c r="F343" s="488" t="str">
        <f t="shared" si="58"/>
        <v/>
      </c>
      <c r="G343" s="488" t="str">
        <f t="shared" si="59"/>
        <v/>
      </c>
      <c r="H343" s="765" t="str">
        <f t="shared" si="60"/>
        <v>否</v>
      </c>
      <c r="I343" s="768" t="str">
        <f t="shared" si="61"/>
        <v>项</v>
      </c>
      <c r="L343" s="558">
        <v>0</v>
      </c>
      <c r="M343" s="558">
        <f t="shared" si="63"/>
        <v>0</v>
      </c>
    </row>
    <row r="344" ht="34.9" hidden="1" customHeight="1" spans="1:13">
      <c r="A344" s="766">
        <v>2040803</v>
      </c>
      <c r="B344" s="252" t="s">
        <v>147</v>
      </c>
      <c r="C344" s="735"/>
      <c r="D344" s="735">
        <v>0</v>
      </c>
      <c r="E344" s="509">
        <v>0</v>
      </c>
      <c r="F344" s="488" t="str">
        <f t="shared" si="58"/>
        <v/>
      </c>
      <c r="G344" s="488" t="str">
        <f t="shared" si="59"/>
        <v/>
      </c>
      <c r="H344" s="765" t="str">
        <f t="shared" si="60"/>
        <v>否</v>
      </c>
      <c r="I344" s="768" t="str">
        <f t="shared" si="61"/>
        <v>项</v>
      </c>
      <c r="L344" s="558">
        <v>0</v>
      </c>
      <c r="M344" s="558">
        <f t="shared" si="63"/>
        <v>0</v>
      </c>
    </row>
    <row r="345" ht="34.9" hidden="1" customHeight="1" spans="1:13">
      <c r="A345" s="766">
        <v>2040804</v>
      </c>
      <c r="B345" s="252" t="s">
        <v>346</v>
      </c>
      <c r="C345" s="735"/>
      <c r="D345" s="735">
        <v>0</v>
      </c>
      <c r="E345" s="509">
        <v>0</v>
      </c>
      <c r="F345" s="488" t="str">
        <f t="shared" si="58"/>
        <v/>
      </c>
      <c r="G345" s="488" t="str">
        <f t="shared" si="59"/>
        <v/>
      </c>
      <c r="H345" s="765" t="str">
        <f t="shared" si="60"/>
        <v>否</v>
      </c>
      <c r="I345" s="768" t="str">
        <f t="shared" si="61"/>
        <v>项</v>
      </c>
      <c r="L345" s="558">
        <v>0</v>
      </c>
      <c r="M345" s="558">
        <f t="shared" si="63"/>
        <v>0</v>
      </c>
    </row>
    <row r="346" s="547" customFormat="1" ht="34.9" hidden="1" customHeight="1" spans="1:13">
      <c r="A346" s="766">
        <v>2040805</v>
      </c>
      <c r="B346" s="252" t="s">
        <v>347</v>
      </c>
      <c r="C346" s="735"/>
      <c r="D346" s="735">
        <v>0</v>
      </c>
      <c r="E346" s="509">
        <v>0</v>
      </c>
      <c r="F346" s="488" t="str">
        <f t="shared" si="58"/>
        <v/>
      </c>
      <c r="G346" s="488" t="str">
        <f t="shared" si="59"/>
        <v/>
      </c>
      <c r="H346" s="765" t="str">
        <f t="shared" si="60"/>
        <v>否</v>
      </c>
      <c r="I346" s="768" t="str">
        <f t="shared" si="61"/>
        <v>项</v>
      </c>
      <c r="J346" s="558"/>
      <c r="K346" s="558"/>
      <c r="L346" s="558">
        <v>0</v>
      </c>
      <c r="M346" s="558">
        <f t="shared" si="63"/>
        <v>0</v>
      </c>
    </row>
    <row r="347" ht="34.9" hidden="1" customHeight="1" spans="1:13">
      <c r="A347" s="766">
        <v>2040806</v>
      </c>
      <c r="B347" s="252" t="s">
        <v>348</v>
      </c>
      <c r="C347" s="735"/>
      <c r="D347" s="735">
        <v>0</v>
      </c>
      <c r="E347" s="509">
        <v>0</v>
      </c>
      <c r="F347" s="488" t="str">
        <f t="shared" si="58"/>
        <v/>
      </c>
      <c r="G347" s="488" t="str">
        <f t="shared" si="59"/>
        <v/>
      </c>
      <c r="H347" s="765" t="str">
        <f t="shared" si="60"/>
        <v>否</v>
      </c>
      <c r="I347" s="768" t="str">
        <f t="shared" si="61"/>
        <v>项</v>
      </c>
      <c r="L347" s="558">
        <v>0</v>
      </c>
      <c r="M347" s="558">
        <f t="shared" si="63"/>
        <v>0</v>
      </c>
    </row>
    <row r="348" ht="34.9" hidden="1" customHeight="1" spans="1:13">
      <c r="A348" s="766">
        <v>2040807</v>
      </c>
      <c r="B348" s="252" t="s">
        <v>186</v>
      </c>
      <c r="C348" s="735"/>
      <c r="D348" s="735">
        <v>0</v>
      </c>
      <c r="E348" s="509">
        <v>0</v>
      </c>
      <c r="F348" s="488" t="str">
        <f t="shared" si="58"/>
        <v/>
      </c>
      <c r="G348" s="488" t="str">
        <f t="shared" si="59"/>
        <v/>
      </c>
      <c r="H348" s="765" t="str">
        <f t="shared" si="60"/>
        <v>否</v>
      </c>
      <c r="I348" s="768" t="str">
        <f t="shared" si="61"/>
        <v>项</v>
      </c>
      <c r="L348" s="558">
        <v>0</v>
      </c>
      <c r="M348" s="558">
        <f t="shared" si="63"/>
        <v>0</v>
      </c>
    </row>
    <row r="349" ht="34.9" hidden="1" customHeight="1" spans="1:13">
      <c r="A349" s="766">
        <v>2040850</v>
      </c>
      <c r="B349" s="252" t="s">
        <v>154</v>
      </c>
      <c r="C349" s="735"/>
      <c r="D349" s="735">
        <v>0</v>
      </c>
      <c r="E349" s="509">
        <v>0</v>
      </c>
      <c r="F349" s="488" t="str">
        <f t="shared" si="58"/>
        <v/>
      </c>
      <c r="G349" s="488" t="str">
        <f t="shared" si="59"/>
        <v/>
      </c>
      <c r="H349" s="765" t="str">
        <f t="shared" si="60"/>
        <v>否</v>
      </c>
      <c r="I349" s="768" t="str">
        <f t="shared" si="61"/>
        <v>项</v>
      </c>
      <c r="L349" s="558">
        <v>0</v>
      </c>
      <c r="M349" s="558">
        <f t="shared" si="63"/>
        <v>0</v>
      </c>
    </row>
    <row r="350" ht="34.9" hidden="1" customHeight="1" spans="1:13">
      <c r="A350" s="766">
        <v>2040899</v>
      </c>
      <c r="B350" s="252" t="s">
        <v>349</v>
      </c>
      <c r="C350" s="735"/>
      <c r="D350" s="735">
        <v>0</v>
      </c>
      <c r="E350" s="509">
        <v>0</v>
      </c>
      <c r="F350" s="488" t="str">
        <f t="shared" si="58"/>
        <v/>
      </c>
      <c r="G350" s="488" t="str">
        <f t="shared" si="59"/>
        <v/>
      </c>
      <c r="H350" s="765" t="str">
        <f t="shared" si="60"/>
        <v>否</v>
      </c>
      <c r="I350" s="768" t="str">
        <f t="shared" si="61"/>
        <v>项</v>
      </c>
      <c r="L350" s="558">
        <v>0</v>
      </c>
      <c r="M350" s="558">
        <f t="shared" si="63"/>
        <v>0</v>
      </c>
    </row>
    <row r="351" s="547" customFormat="1" ht="34.9" hidden="1" customHeight="1" spans="1:13">
      <c r="A351" s="766">
        <v>20409</v>
      </c>
      <c r="B351" s="252" t="s">
        <v>350</v>
      </c>
      <c r="C351" s="730">
        <f>SUM(C352:C358)</f>
        <v>0</v>
      </c>
      <c r="D351" s="730">
        <f>SUM(D352:D358)</f>
        <v>0</v>
      </c>
      <c r="E351" s="730">
        <f>SUM(E352:E358)</f>
        <v>0</v>
      </c>
      <c r="F351" s="488" t="str">
        <f t="shared" si="58"/>
        <v/>
      </c>
      <c r="G351" s="488" t="str">
        <f t="shared" si="59"/>
        <v/>
      </c>
      <c r="H351" s="765" t="str">
        <f t="shared" si="60"/>
        <v>否</v>
      </c>
      <c r="I351" s="768" t="str">
        <f t="shared" si="61"/>
        <v>款</v>
      </c>
      <c r="J351" s="558"/>
      <c r="K351" s="558"/>
      <c r="L351" s="558"/>
      <c r="M351" s="558"/>
    </row>
    <row r="352" s="547" customFormat="1" ht="34.9" hidden="1" customHeight="1" spans="1:13">
      <c r="A352" s="766">
        <v>2040901</v>
      </c>
      <c r="B352" s="252" t="s">
        <v>145</v>
      </c>
      <c r="C352" s="735"/>
      <c r="D352" s="735">
        <v>0</v>
      </c>
      <c r="E352" s="509">
        <v>0</v>
      </c>
      <c r="F352" s="488" t="str">
        <f t="shared" si="58"/>
        <v/>
      </c>
      <c r="G352" s="488" t="str">
        <f t="shared" si="59"/>
        <v/>
      </c>
      <c r="H352" s="765" t="str">
        <f t="shared" si="60"/>
        <v>否</v>
      </c>
      <c r="I352" s="768" t="str">
        <f t="shared" si="61"/>
        <v>项</v>
      </c>
      <c r="J352" s="558"/>
      <c r="K352" s="558"/>
      <c r="L352" s="558">
        <v>0</v>
      </c>
      <c r="M352" s="558">
        <f t="shared" ref="M352:M358" si="64">D352-E352</f>
        <v>0</v>
      </c>
    </row>
    <row r="353" ht="34.9" hidden="1" customHeight="1" spans="1:13">
      <c r="A353" s="766">
        <v>2040902</v>
      </c>
      <c r="B353" s="252" t="s">
        <v>146</v>
      </c>
      <c r="C353" s="735"/>
      <c r="D353" s="735">
        <v>0</v>
      </c>
      <c r="E353" s="509">
        <v>0</v>
      </c>
      <c r="F353" s="488" t="str">
        <f t="shared" si="58"/>
        <v/>
      </c>
      <c r="G353" s="488" t="str">
        <f t="shared" si="59"/>
        <v/>
      </c>
      <c r="H353" s="765" t="str">
        <f t="shared" si="60"/>
        <v>否</v>
      </c>
      <c r="I353" s="768" t="str">
        <f t="shared" si="61"/>
        <v>项</v>
      </c>
      <c r="L353" s="558">
        <v>0</v>
      </c>
      <c r="M353" s="558">
        <f t="shared" si="64"/>
        <v>0</v>
      </c>
    </row>
    <row r="354" ht="34.9" hidden="1" customHeight="1" spans="1:13">
      <c r="A354" s="766">
        <v>2040903</v>
      </c>
      <c r="B354" s="252" t="s">
        <v>147</v>
      </c>
      <c r="C354" s="735"/>
      <c r="D354" s="735">
        <v>0</v>
      </c>
      <c r="E354" s="509">
        <v>0</v>
      </c>
      <c r="F354" s="488" t="str">
        <f t="shared" si="58"/>
        <v/>
      </c>
      <c r="G354" s="488" t="str">
        <f t="shared" si="59"/>
        <v/>
      </c>
      <c r="H354" s="765" t="str">
        <f t="shared" si="60"/>
        <v>否</v>
      </c>
      <c r="I354" s="768" t="str">
        <f t="shared" si="61"/>
        <v>项</v>
      </c>
      <c r="L354" s="558">
        <v>0</v>
      </c>
      <c r="M354" s="558">
        <f t="shared" si="64"/>
        <v>0</v>
      </c>
    </row>
    <row r="355" ht="34.9" hidden="1" customHeight="1" spans="1:13">
      <c r="A355" s="766">
        <v>2040904</v>
      </c>
      <c r="B355" s="252" t="s">
        <v>351</v>
      </c>
      <c r="C355" s="735"/>
      <c r="D355" s="735">
        <v>0</v>
      </c>
      <c r="E355" s="509">
        <v>0</v>
      </c>
      <c r="F355" s="488" t="str">
        <f t="shared" si="58"/>
        <v/>
      </c>
      <c r="G355" s="488" t="str">
        <f t="shared" si="59"/>
        <v/>
      </c>
      <c r="H355" s="765" t="str">
        <f t="shared" si="60"/>
        <v>否</v>
      </c>
      <c r="I355" s="768" t="str">
        <f t="shared" si="61"/>
        <v>项</v>
      </c>
      <c r="L355" s="558">
        <v>0</v>
      </c>
      <c r="M355" s="558">
        <f t="shared" si="64"/>
        <v>0</v>
      </c>
    </row>
    <row r="356" s="547" customFormat="1" ht="34.9" hidden="1" customHeight="1" spans="1:13">
      <c r="A356" s="766">
        <v>2040905</v>
      </c>
      <c r="B356" s="252" t="s">
        <v>352</v>
      </c>
      <c r="C356" s="735"/>
      <c r="D356" s="735">
        <v>0</v>
      </c>
      <c r="E356" s="509">
        <v>0</v>
      </c>
      <c r="F356" s="488" t="str">
        <f t="shared" si="58"/>
        <v/>
      </c>
      <c r="G356" s="488" t="str">
        <f t="shared" si="59"/>
        <v/>
      </c>
      <c r="H356" s="765" t="str">
        <f t="shared" si="60"/>
        <v>否</v>
      </c>
      <c r="I356" s="768" t="str">
        <f t="shared" si="61"/>
        <v>项</v>
      </c>
      <c r="J356" s="558"/>
      <c r="K356" s="558"/>
      <c r="L356" s="558">
        <v>0</v>
      </c>
      <c r="M356" s="558">
        <f t="shared" si="64"/>
        <v>0</v>
      </c>
    </row>
    <row r="357" ht="34.9" hidden="1" customHeight="1" spans="1:13">
      <c r="A357" s="766">
        <v>2040950</v>
      </c>
      <c r="B357" s="252" t="s">
        <v>154</v>
      </c>
      <c r="C357" s="735"/>
      <c r="D357" s="735">
        <v>0</v>
      </c>
      <c r="E357" s="509">
        <v>0</v>
      </c>
      <c r="F357" s="488" t="str">
        <f t="shared" si="58"/>
        <v/>
      </c>
      <c r="G357" s="488" t="str">
        <f t="shared" si="59"/>
        <v/>
      </c>
      <c r="H357" s="765" t="str">
        <f t="shared" si="60"/>
        <v>否</v>
      </c>
      <c r="I357" s="768" t="str">
        <f t="shared" si="61"/>
        <v>项</v>
      </c>
      <c r="L357" s="558">
        <v>0</v>
      </c>
      <c r="M357" s="558">
        <f t="shared" si="64"/>
        <v>0</v>
      </c>
    </row>
    <row r="358" ht="34.9" hidden="1" customHeight="1" spans="1:13">
      <c r="A358" s="766">
        <v>2040999</v>
      </c>
      <c r="B358" s="252" t="s">
        <v>353</v>
      </c>
      <c r="C358" s="735"/>
      <c r="D358" s="735">
        <v>0</v>
      </c>
      <c r="E358" s="509">
        <v>0</v>
      </c>
      <c r="F358" s="488" t="str">
        <f t="shared" si="58"/>
        <v/>
      </c>
      <c r="G358" s="488" t="str">
        <f t="shared" si="59"/>
        <v/>
      </c>
      <c r="H358" s="765" t="str">
        <f t="shared" si="60"/>
        <v>否</v>
      </c>
      <c r="I358" s="768" t="str">
        <f t="shared" si="61"/>
        <v>项</v>
      </c>
      <c r="L358" s="558">
        <v>0</v>
      </c>
      <c r="M358" s="558">
        <f t="shared" si="64"/>
        <v>0</v>
      </c>
    </row>
    <row r="359" ht="34.9" hidden="1" customHeight="1" spans="1:9">
      <c r="A359" s="766">
        <v>20410</v>
      </c>
      <c r="B359" s="252" t="s">
        <v>354</v>
      </c>
      <c r="C359" s="730">
        <f>SUM(C360:C364)</f>
        <v>0</v>
      </c>
      <c r="D359" s="730">
        <f>SUM(D360:D364)</f>
        <v>0</v>
      </c>
      <c r="E359" s="730">
        <f>SUM(E360:E364)</f>
        <v>0</v>
      </c>
      <c r="F359" s="488" t="str">
        <f t="shared" si="58"/>
        <v/>
      </c>
      <c r="G359" s="488" t="str">
        <f t="shared" si="59"/>
        <v/>
      </c>
      <c r="H359" s="765" t="str">
        <f t="shared" si="60"/>
        <v>否</v>
      </c>
      <c r="I359" s="768" t="str">
        <f t="shared" si="61"/>
        <v>款</v>
      </c>
    </row>
    <row r="360" ht="34.9" hidden="1" customHeight="1" spans="1:13">
      <c r="A360" s="766">
        <v>2041001</v>
      </c>
      <c r="B360" s="252" t="s">
        <v>145</v>
      </c>
      <c r="C360" s="735"/>
      <c r="D360" s="735">
        <v>0</v>
      </c>
      <c r="E360" s="509">
        <v>0</v>
      </c>
      <c r="F360" s="488" t="str">
        <f t="shared" si="58"/>
        <v/>
      </c>
      <c r="G360" s="488" t="str">
        <f t="shared" si="59"/>
        <v/>
      </c>
      <c r="H360" s="765" t="str">
        <f t="shared" si="60"/>
        <v>否</v>
      </c>
      <c r="I360" s="768" t="str">
        <f t="shared" si="61"/>
        <v>项</v>
      </c>
      <c r="L360" s="558">
        <v>0</v>
      </c>
      <c r="M360" s="558">
        <f t="shared" ref="M360:M364" si="65">D360-E360</f>
        <v>0</v>
      </c>
    </row>
    <row r="361" s="547" customFormat="1" ht="34.9" hidden="1" customHeight="1" spans="1:13">
      <c r="A361" s="766">
        <v>2041002</v>
      </c>
      <c r="B361" s="252" t="s">
        <v>146</v>
      </c>
      <c r="C361" s="735"/>
      <c r="D361" s="735">
        <v>0</v>
      </c>
      <c r="E361" s="509">
        <v>0</v>
      </c>
      <c r="F361" s="488" t="str">
        <f t="shared" si="58"/>
        <v/>
      </c>
      <c r="G361" s="488" t="str">
        <f t="shared" si="59"/>
        <v/>
      </c>
      <c r="H361" s="765" t="str">
        <f t="shared" si="60"/>
        <v>否</v>
      </c>
      <c r="I361" s="768" t="str">
        <f t="shared" si="61"/>
        <v>项</v>
      </c>
      <c r="J361" s="558"/>
      <c r="K361" s="558"/>
      <c r="L361" s="558">
        <v>0</v>
      </c>
      <c r="M361" s="558">
        <f t="shared" si="65"/>
        <v>0</v>
      </c>
    </row>
    <row r="362" ht="34.9" hidden="1" customHeight="1" spans="1:13">
      <c r="A362" s="766">
        <v>2041006</v>
      </c>
      <c r="B362" s="252" t="s">
        <v>186</v>
      </c>
      <c r="C362" s="735"/>
      <c r="D362" s="735">
        <v>0</v>
      </c>
      <c r="E362" s="509">
        <v>0</v>
      </c>
      <c r="F362" s="488" t="str">
        <f t="shared" si="58"/>
        <v/>
      </c>
      <c r="G362" s="488" t="str">
        <f t="shared" si="59"/>
        <v/>
      </c>
      <c r="H362" s="765" t="str">
        <f t="shared" si="60"/>
        <v>否</v>
      </c>
      <c r="I362" s="768" t="str">
        <f t="shared" si="61"/>
        <v>项</v>
      </c>
      <c r="L362" s="558">
        <v>0</v>
      </c>
      <c r="M362" s="558">
        <f t="shared" si="65"/>
        <v>0</v>
      </c>
    </row>
    <row r="363" ht="34.9" hidden="1" customHeight="1" spans="1:13">
      <c r="A363" s="766">
        <v>2041007</v>
      </c>
      <c r="B363" s="252" t="s">
        <v>355</v>
      </c>
      <c r="C363" s="735"/>
      <c r="D363" s="735">
        <v>0</v>
      </c>
      <c r="E363" s="509">
        <v>0</v>
      </c>
      <c r="F363" s="488" t="str">
        <f t="shared" si="58"/>
        <v/>
      </c>
      <c r="G363" s="488" t="str">
        <f t="shared" si="59"/>
        <v/>
      </c>
      <c r="H363" s="765" t="str">
        <f t="shared" si="60"/>
        <v>否</v>
      </c>
      <c r="I363" s="768" t="str">
        <f t="shared" si="61"/>
        <v>项</v>
      </c>
      <c r="L363" s="558">
        <v>0</v>
      </c>
      <c r="M363" s="558">
        <f t="shared" si="65"/>
        <v>0</v>
      </c>
    </row>
    <row r="364" ht="34.9" hidden="1" customHeight="1" spans="1:13">
      <c r="A364" s="766">
        <v>2041099</v>
      </c>
      <c r="B364" s="252" t="s">
        <v>356</v>
      </c>
      <c r="C364" s="735"/>
      <c r="D364" s="735">
        <v>0</v>
      </c>
      <c r="E364" s="509">
        <v>0</v>
      </c>
      <c r="F364" s="488" t="str">
        <f t="shared" si="58"/>
        <v/>
      </c>
      <c r="G364" s="488" t="str">
        <f t="shared" si="59"/>
        <v/>
      </c>
      <c r="H364" s="765" t="str">
        <f t="shared" si="60"/>
        <v>否</v>
      </c>
      <c r="I364" s="768" t="str">
        <f t="shared" si="61"/>
        <v>项</v>
      </c>
      <c r="L364" s="558">
        <v>0</v>
      </c>
      <c r="M364" s="558">
        <f t="shared" si="65"/>
        <v>0</v>
      </c>
    </row>
    <row r="365" ht="34.9" customHeight="1" spans="1:9">
      <c r="A365" s="766">
        <v>20499</v>
      </c>
      <c r="B365" s="252" t="s">
        <v>357</v>
      </c>
      <c r="C365" s="730">
        <f>SUM(C366)</f>
        <v>12</v>
      </c>
      <c r="D365" s="730">
        <f>SUM(D366)</f>
        <v>0</v>
      </c>
      <c r="E365" s="730">
        <f>SUM(E366)</f>
        <v>16</v>
      </c>
      <c r="F365" s="488">
        <f t="shared" si="58"/>
        <v>0.333333333333333</v>
      </c>
      <c r="G365" s="488" t="str">
        <f t="shared" si="59"/>
        <v/>
      </c>
      <c r="H365" s="765" t="str">
        <f t="shared" si="60"/>
        <v>是</v>
      </c>
      <c r="I365" s="768" t="str">
        <f t="shared" si="61"/>
        <v>款</v>
      </c>
    </row>
    <row r="366" ht="34.9" customHeight="1" spans="1:13">
      <c r="A366" s="766">
        <v>2049999</v>
      </c>
      <c r="B366" s="252" t="s">
        <v>358</v>
      </c>
      <c r="C366" s="735">
        <v>12</v>
      </c>
      <c r="D366" s="735">
        <v>0</v>
      </c>
      <c r="E366" s="509">
        <v>16</v>
      </c>
      <c r="F366" s="488">
        <f t="shared" si="58"/>
        <v>0.333333333333333</v>
      </c>
      <c r="G366" s="488" t="str">
        <f t="shared" si="59"/>
        <v/>
      </c>
      <c r="H366" s="765" t="str">
        <f t="shared" si="60"/>
        <v>是</v>
      </c>
      <c r="I366" s="768" t="str">
        <f t="shared" si="61"/>
        <v>项</v>
      </c>
      <c r="L366" s="558">
        <v>0</v>
      </c>
      <c r="M366" s="558">
        <f t="shared" ref="M366:M372" si="66">D366-E366</f>
        <v>-16</v>
      </c>
    </row>
    <row r="367" ht="34.9" customHeight="1" spans="1:9">
      <c r="A367" s="764">
        <v>205</v>
      </c>
      <c r="B367" s="248" t="s">
        <v>90</v>
      </c>
      <c r="C367" s="361">
        <f>SUM(C368,C373,C382,C389,C395,C399,C403,C407,C413,C420)</f>
        <v>79092</v>
      </c>
      <c r="D367" s="361">
        <f>SUM(D368,D373,D382,D389,D395,D399,D403,D407,D413,D420)</f>
        <v>59509</v>
      </c>
      <c r="E367" s="361">
        <f>SUM(E368,E373,E382,E389,E395,E399,E403,E407,E413,E420)</f>
        <v>63365</v>
      </c>
      <c r="F367" s="486">
        <f t="shared" si="58"/>
        <v>-0.198844383755626</v>
      </c>
      <c r="G367" s="486">
        <f t="shared" si="59"/>
        <v>1.06479692147406</v>
      </c>
      <c r="H367" s="765" t="str">
        <f t="shared" si="60"/>
        <v>是</v>
      </c>
      <c r="I367" s="768" t="str">
        <f t="shared" si="61"/>
        <v>类</v>
      </c>
    </row>
    <row r="368" ht="34.9" customHeight="1" spans="1:9">
      <c r="A368" s="766">
        <v>20501</v>
      </c>
      <c r="B368" s="252" t="s">
        <v>359</v>
      </c>
      <c r="C368" s="730">
        <f>SUM(C369:C372)</f>
        <v>396</v>
      </c>
      <c r="D368" s="730">
        <f>SUM(D369:D372)</f>
        <v>290</v>
      </c>
      <c r="E368" s="730">
        <f>SUM(E369:E372)</f>
        <v>335</v>
      </c>
      <c r="F368" s="488">
        <f t="shared" si="58"/>
        <v>-0.154040404040404</v>
      </c>
      <c r="G368" s="488">
        <f t="shared" si="59"/>
        <v>1.1551724137931</v>
      </c>
      <c r="H368" s="765" t="str">
        <f t="shared" si="60"/>
        <v>是</v>
      </c>
      <c r="I368" s="768" t="str">
        <f t="shared" si="61"/>
        <v>款</v>
      </c>
    </row>
    <row r="369" ht="34.9" customHeight="1" spans="1:13">
      <c r="A369" s="766">
        <v>2050101</v>
      </c>
      <c r="B369" s="252" t="s">
        <v>145</v>
      </c>
      <c r="C369" s="735">
        <v>390</v>
      </c>
      <c r="D369" s="735">
        <v>249</v>
      </c>
      <c r="E369" s="509">
        <v>273</v>
      </c>
      <c r="F369" s="488">
        <f t="shared" si="58"/>
        <v>-0.3</v>
      </c>
      <c r="G369" s="488">
        <f t="shared" si="59"/>
        <v>1.09638554216867</v>
      </c>
      <c r="H369" s="765" t="str">
        <f t="shared" si="60"/>
        <v>是</v>
      </c>
      <c r="I369" s="768" t="str">
        <f t="shared" si="61"/>
        <v>项</v>
      </c>
      <c r="L369" s="558">
        <v>0</v>
      </c>
      <c r="M369" s="558">
        <f t="shared" si="66"/>
        <v>-24</v>
      </c>
    </row>
    <row r="370" s="547" customFormat="1" ht="34.9" hidden="1" customHeight="1" spans="1:13">
      <c r="A370" s="766">
        <v>2050102</v>
      </c>
      <c r="B370" s="252" t="s">
        <v>146</v>
      </c>
      <c r="C370" s="735"/>
      <c r="D370" s="735">
        <v>0</v>
      </c>
      <c r="E370" s="509">
        <v>0</v>
      </c>
      <c r="F370" s="488" t="str">
        <f t="shared" si="58"/>
        <v/>
      </c>
      <c r="G370" s="488" t="str">
        <f t="shared" si="59"/>
        <v/>
      </c>
      <c r="H370" s="765" t="str">
        <f t="shared" si="60"/>
        <v>否</v>
      </c>
      <c r="I370" s="768" t="str">
        <f t="shared" si="61"/>
        <v>项</v>
      </c>
      <c r="J370" s="558"/>
      <c r="K370" s="558"/>
      <c r="L370" s="558">
        <v>0</v>
      </c>
      <c r="M370" s="558">
        <f t="shared" si="66"/>
        <v>0</v>
      </c>
    </row>
    <row r="371" ht="34.9" hidden="1" customHeight="1" spans="1:13">
      <c r="A371" s="766">
        <v>2050103</v>
      </c>
      <c r="B371" s="252" t="s">
        <v>147</v>
      </c>
      <c r="C371" s="735"/>
      <c r="D371" s="735">
        <v>0</v>
      </c>
      <c r="E371" s="509">
        <v>0</v>
      </c>
      <c r="F371" s="488" t="str">
        <f t="shared" si="58"/>
        <v/>
      </c>
      <c r="G371" s="488" t="str">
        <f t="shared" si="59"/>
        <v/>
      </c>
      <c r="H371" s="765" t="str">
        <f t="shared" si="60"/>
        <v>否</v>
      </c>
      <c r="I371" s="768" t="str">
        <f t="shared" si="61"/>
        <v>项</v>
      </c>
      <c r="L371" s="558">
        <v>0</v>
      </c>
      <c r="M371" s="558">
        <f t="shared" si="66"/>
        <v>0</v>
      </c>
    </row>
    <row r="372" ht="34.9" customHeight="1" spans="1:13">
      <c r="A372" s="766">
        <v>2050199</v>
      </c>
      <c r="B372" s="252" t="s">
        <v>360</v>
      </c>
      <c r="C372" s="735">
        <v>6</v>
      </c>
      <c r="D372" s="735">
        <v>41</v>
      </c>
      <c r="E372" s="509">
        <v>62</v>
      </c>
      <c r="F372" s="488">
        <f t="shared" si="58"/>
        <v>9.33333333333333</v>
      </c>
      <c r="G372" s="488">
        <f t="shared" si="59"/>
        <v>1.51219512195122</v>
      </c>
      <c r="H372" s="765" t="str">
        <f t="shared" si="60"/>
        <v>是</v>
      </c>
      <c r="I372" s="768" t="str">
        <f t="shared" si="61"/>
        <v>项</v>
      </c>
      <c r="L372" s="558">
        <v>0</v>
      </c>
      <c r="M372" s="558">
        <f t="shared" si="66"/>
        <v>-21</v>
      </c>
    </row>
    <row r="373" ht="34.9" customHeight="1" spans="1:9">
      <c r="A373" s="766">
        <v>20502</v>
      </c>
      <c r="B373" s="252" t="s">
        <v>361</v>
      </c>
      <c r="C373" s="730">
        <f>SUM(C374:C381)</f>
        <v>74916</v>
      </c>
      <c r="D373" s="730">
        <f>SUM(D374:D381)</f>
        <v>56165</v>
      </c>
      <c r="E373" s="730">
        <f>SUM(E374:E381)</f>
        <v>61550</v>
      </c>
      <c r="F373" s="488">
        <f t="shared" si="58"/>
        <v>-0.17841315606813</v>
      </c>
      <c r="G373" s="488">
        <f t="shared" si="59"/>
        <v>1.0958782159708</v>
      </c>
      <c r="H373" s="765" t="str">
        <f t="shared" si="60"/>
        <v>是</v>
      </c>
      <c r="I373" s="768" t="str">
        <f t="shared" si="61"/>
        <v>款</v>
      </c>
    </row>
    <row r="374" ht="34.9" customHeight="1" spans="1:13">
      <c r="A374" s="766">
        <v>2050201</v>
      </c>
      <c r="B374" s="252" t="s">
        <v>362</v>
      </c>
      <c r="C374" s="735">
        <v>860</v>
      </c>
      <c r="D374" s="735">
        <v>917</v>
      </c>
      <c r="E374" s="509">
        <v>1961</v>
      </c>
      <c r="F374" s="488">
        <f t="shared" si="58"/>
        <v>1.28023255813953</v>
      </c>
      <c r="G374" s="488">
        <f t="shared" si="59"/>
        <v>2.13849509269357</v>
      </c>
      <c r="H374" s="765" t="str">
        <f t="shared" si="60"/>
        <v>是</v>
      </c>
      <c r="I374" s="768" t="str">
        <f t="shared" si="61"/>
        <v>项</v>
      </c>
      <c r="L374" s="558">
        <v>102.445</v>
      </c>
      <c r="M374" s="558">
        <f t="shared" ref="M374:M381" si="67">D374-E374</f>
        <v>-1044</v>
      </c>
    </row>
    <row r="375" s="547" customFormat="1" ht="34.9" customHeight="1" spans="1:13">
      <c r="A375" s="766">
        <v>2050202</v>
      </c>
      <c r="B375" s="252" t="s">
        <v>363</v>
      </c>
      <c r="C375" s="735">
        <v>33172</v>
      </c>
      <c r="D375" s="735">
        <v>25225</v>
      </c>
      <c r="E375" s="509">
        <v>27188</v>
      </c>
      <c r="F375" s="488">
        <f t="shared" si="58"/>
        <v>-0.180393102616665</v>
      </c>
      <c r="G375" s="488">
        <f t="shared" si="59"/>
        <v>1.07781962338949</v>
      </c>
      <c r="H375" s="765" t="str">
        <f t="shared" si="60"/>
        <v>是</v>
      </c>
      <c r="I375" s="768" t="str">
        <f t="shared" si="61"/>
        <v>项</v>
      </c>
      <c r="J375" s="558"/>
      <c r="K375" s="558"/>
      <c r="L375" s="558">
        <v>0</v>
      </c>
      <c r="M375" s="558">
        <f t="shared" si="67"/>
        <v>-1963</v>
      </c>
    </row>
    <row r="376" s="547" customFormat="1" ht="34.9" customHeight="1" spans="1:13">
      <c r="A376" s="766">
        <v>2050203</v>
      </c>
      <c r="B376" s="252" t="s">
        <v>364</v>
      </c>
      <c r="C376" s="735">
        <v>16388</v>
      </c>
      <c r="D376" s="735">
        <v>14638</v>
      </c>
      <c r="E376" s="509">
        <v>16460</v>
      </c>
      <c r="F376" s="488">
        <f t="shared" si="58"/>
        <v>0.00439345862826457</v>
      </c>
      <c r="G376" s="488">
        <f t="shared" si="59"/>
        <v>1.1244705560869</v>
      </c>
      <c r="H376" s="765" t="str">
        <f t="shared" si="60"/>
        <v>是</v>
      </c>
      <c r="I376" s="768" t="str">
        <f t="shared" si="61"/>
        <v>项</v>
      </c>
      <c r="J376" s="558"/>
      <c r="K376" s="558"/>
      <c r="L376" s="558">
        <v>0</v>
      </c>
      <c r="M376" s="558">
        <f t="shared" si="67"/>
        <v>-1822</v>
      </c>
    </row>
    <row r="377" s="547" customFormat="1" ht="34.9" customHeight="1" spans="1:13">
      <c r="A377" s="766">
        <v>2050204</v>
      </c>
      <c r="B377" s="252" t="s">
        <v>365</v>
      </c>
      <c r="C377" s="735">
        <v>10758</v>
      </c>
      <c r="D377" s="735">
        <v>7664</v>
      </c>
      <c r="E377" s="509">
        <v>9029</v>
      </c>
      <c r="F377" s="488">
        <f t="shared" si="58"/>
        <v>-0.160717605502882</v>
      </c>
      <c r="G377" s="488">
        <f t="shared" si="59"/>
        <v>1.17810542797495</v>
      </c>
      <c r="H377" s="765" t="str">
        <f t="shared" si="60"/>
        <v>是</v>
      </c>
      <c r="I377" s="768" t="str">
        <f t="shared" si="61"/>
        <v>项</v>
      </c>
      <c r="J377" s="558"/>
      <c r="K377" s="558"/>
      <c r="L377" s="558">
        <v>1512.085</v>
      </c>
      <c r="M377" s="558">
        <f t="shared" si="67"/>
        <v>-1365</v>
      </c>
    </row>
    <row r="378" s="547" customFormat="1" ht="34.9" customHeight="1" spans="1:13">
      <c r="A378" s="766">
        <v>2050205</v>
      </c>
      <c r="B378" s="252" t="s">
        <v>366</v>
      </c>
      <c r="C378" s="735">
        <v>20</v>
      </c>
      <c r="D378" s="735">
        <v>7</v>
      </c>
      <c r="E378" s="509">
        <v>7</v>
      </c>
      <c r="F378" s="488">
        <f t="shared" si="58"/>
        <v>-0.65</v>
      </c>
      <c r="G378" s="488">
        <f t="shared" si="59"/>
        <v>1</v>
      </c>
      <c r="H378" s="765" t="str">
        <f t="shared" si="60"/>
        <v>是</v>
      </c>
      <c r="I378" s="768" t="str">
        <f t="shared" si="61"/>
        <v>项</v>
      </c>
      <c r="J378" s="558"/>
      <c r="K378" s="558"/>
      <c r="L378" s="558">
        <v>6.5</v>
      </c>
      <c r="M378" s="558">
        <f t="shared" si="67"/>
        <v>0</v>
      </c>
    </row>
    <row r="379" s="547" customFormat="1" ht="34.9" hidden="1" customHeight="1" spans="1:13">
      <c r="A379" s="766">
        <v>2050206</v>
      </c>
      <c r="B379" s="252" t="s">
        <v>367</v>
      </c>
      <c r="C379" s="735"/>
      <c r="D379" s="735"/>
      <c r="E379" s="509"/>
      <c r="F379" s="488" t="str">
        <f t="shared" si="58"/>
        <v/>
      </c>
      <c r="G379" s="488" t="str">
        <f t="shared" si="59"/>
        <v/>
      </c>
      <c r="H379" s="765" t="str">
        <f t="shared" si="60"/>
        <v>否</v>
      </c>
      <c r="I379" s="768" t="str">
        <f t="shared" si="61"/>
        <v>项</v>
      </c>
      <c r="J379" s="558"/>
      <c r="K379" s="558"/>
      <c r="L379" s="558">
        <v>0</v>
      </c>
      <c r="M379" s="558">
        <f t="shared" si="67"/>
        <v>0</v>
      </c>
    </row>
    <row r="380" s="547" customFormat="1" ht="34.9" hidden="1" customHeight="1" spans="1:13">
      <c r="A380" s="766">
        <v>2050207</v>
      </c>
      <c r="B380" s="252" t="s">
        <v>368</v>
      </c>
      <c r="C380" s="735"/>
      <c r="D380" s="735"/>
      <c r="E380" s="509"/>
      <c r="F380" s="488" t="str">
        <f t="shared" si="58"/>
        <v/>
      </c>
      <c r="G380" s="488" t="str">
        <f t="shared" si="59"/>
        <v/>
      </c>
      <c r="H380" s="765" t="str">
        <f t="shared" si="60"/>
        <v>否</v>
      </c>
      <c r="I380" s="768" t="str">
        <f t="shared" si="61"/>
        <v>项</v>
      </c>
      <c r="J380" s="558"/>
      <c r="K380" s="558"/>
      <c r="L380" s="558">
        <v>0</v>
      </c>
      <c r="M380" s="558">
        <f t="shared" si="67"/>
        <v>0</v>
      </c>
    </row>
    <row r="381" s="547" customFormat="1" ht="34.9" customHeight="1" spans="1:13">
      <c r="A381" s="766">
        <v>2050299</v>
      </c>
      <c r="B381" s="252" t="s">
        <v>369</v>
      </c>
      <c r="C381" s="735">
        <v>13718</v>
      </c>
      <c r="D381" s="735">
        <v>7714</v>
      </c>
      <c r="E381" s="509">
        <v>6905</v>
      </c>
      <c r="F381" s="488">
        <f t="shared" si="58"/>
        <v>-0.496646741507508</v>
      </c>
      <c r="G381" s="488">
        <f t="shared" si="59"/>
        <v>0.895125745397978</v>
      </c>
      <c r="H381" s="765" t="str">
        <f t="shared" si="60"/>
        <v>是</v>
      </c>
      <c r="I381" s="768" t="str">
        <f t="shared" si="61"/>
        <v>项</v>
      </c>
      <c r="J381" s="558"/>
      <c r="K381" s="558"/>
      <c r="L381" s="558">
        <v>1706.732245</v>
      </c>
      <c r="M381" s="558">
        <f t="shared" si="67"/>
        <v>809</v>
      </c>
    </row>
    <row r="382" s="547" customFormat="1" ht="34.9" customHeight="1" spans="1:13">
      <c r="A382" s="766">
        <v>20503</v>
      </c>
      <c r="B382" s="252" t="s">
        <v>370</v>
      </c>
      <c r="C382" s="730">
        <f>SUM(C383:C388)</f>
        <v>402</v>
      </c>
      <c r="D382" s="730">
        <f>SUM(D383:D388)</f>
        <v>387</v>
      </c>
      <c r="E382" s="730">
        <f>SUM(E383:E388)</f>
        <v>334</v>
      </c>
      <c r="F382" s="488">
        <f t="shared" si="58"/>
        <v>-0.169154228855721</v>
      </c>
      <c r="G382" s="488">
        <f t="shared" si="59"/>
        <v>0.863049095607235</v>
      </c>
      <c r="H382" s="765" t="str">
        <f t="shared" si="60"/>
        <v>是</v>
      </c>
      <c r="I382" s="768" t="str">
        <f t="shared" si="61"/>
        <v>款</v>
      </c>
      <c r="J382" s="558"/>
      <c r="K382" s="558"/>
      <c r="L382" s="558"/>
      <c r="M382" s="558"/>
    </row>
    <row r="383" s="547" customFormat="1" ht="34.9" hidden="1" customHeight="1" spans="1:13">
      <c r="A383" s="766">
        <v>2050301</v>
      </c>
      <c r="B383" s="252" t="s">
        <v>371</v>
      </c>
      <c r="C383" s="735"/>
      <c r="D383" s="735">
        <v>0</v>
      </c>
      <c r="E383" s="509">
        <v>0</v>
      </c>
      <c r="F383" s="488" t="str">
        <f t="shared" si="58"/>
        <v/>
      </c>
      <c r="G383" s="488" t="str">
        <f t="shared" si="59"/>
        <v/>
      </c>
      <c r="H383" s="765" t="str">
        <f t="shared" si="60"/>
        <v>否</v>
      </c>
      <c r="I383" s="768" t="str">
        <f t="shared" si="61"/>
        <v>项</v>
      </c>
      <c r="J383" s="558"/>
      <c r="K383" s="558"/>
      <c r="L383" s="558">
        <v>0</v>
      </c>
      <c r="M383" s="558">
        <f t="shared" ref="M383:M388" si="68">D383-E383</f>
        <v>0</v>
      </c>
    </row>
    <row r="384" s="547" customFormat="1" ht="34.9" customHeight="1" spans="1:13">
      <c r="A384" s="766">
        <v>2050302</v>
      </c>
      <c r="B384" s="252" t="s">
        <v>372</v>
      </c>
      <c r="C384" s="735">
        <v>402</v>
      </c>
      <c r="D384" s="735">
        <v>387</v>
      </c>
      <c r="E384" s="509">
        <v>334</v>
      </c>
      <c r="F384" s="488">
        <f t="shared" si="58"/>
        <v>-0.169154228855721</v>
      </c>
      <c r="G384" s="488">
        <f t="shared" si="59"/>
        <v>0.863049095607235</v>
      </c>
      <c r="H384" s="765" t="str">
        <f t="shared" si="60"/>
        <v>是</v>
      </c>
      <c r="I384" s="768" t="str">
        <f t="shared" si="61"/>
        <v>项</v>
      </c>
      <c r="J384" s="558"/>
      <c r="K384" s="558"/>
      <c r="L384" s="558">
        <v>33.12</v>
      </c>
      <c r="M384" s="558">
        <f t="shared" si="68"/>
        <v>53</v>
      </c>
    </row>
    <row r="385" s="547" customFormat="1" ht="34.9" hidden="1" customHeight="1" spans="1:13">
      <c r="A385" s="766">
        <v>2050303</v>
      </c>
      <c r="B385" s="252" t="s">
        <v>373</v>
      </c>
      <c r="C385" s="735"/>
      <c r="D385" s="735">
        <v>0</v>
      </c>
      <c r="E385" s="509">
        <v>0</v>
      </c>
      <c r="F385" s="488" t="str">
        <f t="shared" si="58"/>
        <v/>
      </c>
      <c r="G385" s="488" t="str">
        <f t="shared" si="59"/>
        <v/>
      </c>
      <c r="H385" s="765" t="str">
        <f t="shared" si="60"/>
        <v>否</v>
      </c>
      <c r="I385" s="768" t="str">
        <f t="shared" si="61"/>
        <v>项</v>
      </c>
      <c r="J385" s="558"/>
      <c r="K385" s="558"/>
      <c r="L385" s="558">
        <v>0</v>
      </c>
      <c r="M385" s="558">
        <f t="shared" si="68"/>
        <v>0</v>
      </c>
    </row>
    <row r="386" s="547" customFormat="1" ht="34.9" hidden="1" customHeight="1" spans="1:13">
      <c r="A386" s="766">
        <v>2050304</v>
      </c>
      <c r="B386" s="252" t="s">
        <v>374</v>
      </c>
      <c r="C386" s="735"/>
      <c r="D386" s="735"/>
      <c r="E386" s="509"/>
      <c r="F386" s="488" t="str">
        <f t="shared" si="58"/>
        <v/>
      </c>
      <c r="G386" s="488" t="str">
        <f t="shared" si="59"/>
        <v/>
      </c>
      <c r="H386" s="765" t="str">
        <f t="shared" si="60"/>
        <v>否</v>
      </c>
      <c r="I386" s="768" t="str">
        <f t="shared" si="61"/>
        <v>项</v>
      </c>
      <c r="J386" s="558"/>
      <c r="K386" s="558"/>
      <c r="L386" s="558">
        <v>0</v>
      </c>
      <c r="M386" s="558">
        <f t="shared" si="68"/>
        <v>0</v>
      </c>
    </row>
    <row r="387" s="547" customFormat="1" ht="34.9" hidden="1" customHeight="1" spans="1:13">
      <c r="A387" s="766">
        <v>2050305</v>
      </c>
      <c r="B387" s="252" t="s">
        <v>375</v>
      </c>
      <c r="C387" s="735"/>
      <c r="D387" s="735">
        <v>0</v>
      </c>
      <c r="E387" s="509">
        <v>0</v>
      </c>
      <c r="F387" s="488" t="str">
        <f t="shared" si="58"/>
        <v/>
      </c>
      <c r="G387" s="488" t="str">
        <f t="shared" si="59"/>
        <v/>
      </c>
      <c r="H387" s="765" t="str">
        <f t="shared" si="60"/>
        <v>否</v>
      </c>
      <c r="I387" s="768" t="str">
        <f t="shared" si="61"/>
        <v>项</v>
      </c>
      <c r="J387" s="558"/>
      <c r="K387" s="558"/>
      <c r="L387" s="558">
        <v>0</v>
      </c>
      <c r="M387" s="558">
        <f t="shared" si="68"/>
        <v>0</v>
      </c>
    </row>
    <row r="388" s="547" customFormat="1" ht="34.9" hidden="1" customHeight="1" spans="1:13">
      <c r="A388" s="766">
        <v>2050399</v>
      </c>
      <c r="B388" s="252" t="s">
        <v>376</v>
      </c>
      <c r="C388" s="735">
        <v>0</v>
      </c>
      <c r="D388" s="735">
        <v>0</v>
      </c>
      <c r="E388" s="509">
        <v>0</v>
      </c>
      <c r="F388" s="488" t="str">
        <f t="shared" si="58"/>
        <v/>
      </c>
      <c r="G388" s="488" t="str">
        <f t="shared" si="59"/>
        <v/>
      </c>
      <c r="H388" s="765" t="str">
        <f t="shared" si="60"/>
        <v>否</v>
      </c>
      <c r="I388" s="768" t="str">
        <f t="shared" si="61"/>
        <v>项</v>
      </c>
      <c r="J388" s="558"/>
      <c r="K388" s="558"/>
      <c r="L388" s="558">
        <v>0</v>
      </c>
      <c r="M388" s="558">
        <f t="shared" si="68"/>
        <v>0</v>
      </c>
    </row>
    <row r="389" s="547" customFormat="1" ht="34.9" hidden="1" customHeight="1" spans="1:13">
      <c r="A389" s="766">
        <v>20504</v>
      </c>
      <c r="B389" s="252" t="s">
        <v>377</v>
      </c>
      <c r="C389" s="730">
        <f>SUM(C390:C394)</f>
        <v>0</v>
      </c>
      <c r="D389" s="730">
        <f>SUM(D390:D394)</f>
        <v>0</v>
      </c>
      <c r="E389" s="730">
        <f>SUM(E390:E394)</f>
        <v>0</v>
      </c>
      <c r="F389" s="488" t="str">
        <f t="shared" ref="F389:F452" si="69">IF(C389&lt;&gt;0,E389/C389-1,"")</f>
        <v/>
      </c>
      <c r="G389" s="488" t="str">
        <f t="shared" ref="G389:G452" si="70">IF(D389&lt;&gt;0,E389/D389,"")</f>
        <v/>
      </c>
      <c r="H389" s="765" t="str">
        <f t="shared" ref="H389:H452" si="71">IF(LEN(A389)=3,"是",IF(B389&lt;&gt;"",IF(SUM(C389:E389)&lt;&gt;0,"是","否"),"是"))</f>
        <v>否</v>
      </c>
      <c r="I389" s="768" t="str">
        <f t="shared" ref="I389:I452" si="72">IF(LEN(A389)=3,"类",IF(LEN(A389)=5,"款","项"))</f>
        <v>款</v>
      </c>
      <c r="J389" s="558"/>
      <c r="K389" s="558"/>
      <c r="L389" s="558"/>
      <c r="M389" s="558"/>
    </row>
    <row r="390" s="547" customFormat="1" ht="34.9" hidden="1" customHeight="1" spans="1:13">
      <c r="A390" s="766">
        <v>2050401</v>
      </c>
      <c r="B390" s="252" t="s">
        <v>378</v>
      </c>
      <c r="C390" s="735"/>
      <c r="D390" s="735">
        <v>0</v>
      </c>
      <c r="E390" s="509">
        <v>0</v>
      </c>
      <c r="F390" s="488" t="str">
        <f t="shared" si="69"/>
        <v/>
      </c>
      <c r="G390" s="488" t="str">
        <f t="shared" si="70"/>
        <v/>
      </c>
      <c r="H390" s="765" t="str">
        <f t="shared" si="71"/>
        <v>否</v>
      </c>
      <c r="I390" s="768" t="str">
        <f t="shared" si="72"/>
        <v>项</v>
      </c>
      <c r="J390" s="558"/>
      <c r="K390" s="558"/>
      <c r="L390" s="558">
        <v>0</v>
      </c>
      <c r="M390" s="558">
        <f t="shared" ref="M390:M394" si="73">D390-E390</f>
        <v>0</v>
      </c>
    </row>
    <row r="391" s="547" customFormat="1" ht="34.9" hidden="1" customHeight="1" spans="1:13">
      <c r="A391" s="766">
        <v>2050402</v>
      </c>
      <c r="B391" s="252" t="s">
        <v>379</v>
      </c>
      <c r="C391" s="735"/>
      <c r="D391" s="735">
        <v>0</v>
      </c>
      <c r="E391" s="509">
        <v>0</v>
      </c>
      <c r="F391" s="488" t="str">
        <f t="shared" si="69"/>
        <v/>
      </c>
      <c r="G391" s="488" t="str">
        <f t="shared" si="70"/>
        <v/>
      </c>
      <c r="H391" s="765" t="str">
        <f t="shared" si="71"/>
        <v>否</v>
      </c>
      <c r="I391" s="768" t="str">
        <f t="shared" si="72"/>
        <v>项</v>
      </c>
      <c r="J391" s="558"/>
      <c r="K391" s="558"/>
      <c r="L391" s="558">
        <v>0</v>
      </c>
      <c r="M391" s="558">
        <f t="shared" si="73"/>
        <v>0</v>
      </c>
    </row>
    <row r="392" ht="34.9" hidden="1" customHeight="1" spans="1:13">
      <c r="A392" s="766">
        <v>2050403</v>
      </c>
      <c r="B392" s="252" t="s">
        <v>380</v>
      </c>
      <c r="C392" s="735"/>
      <c r="D392" s="735">
        <v>0</v>
      </c>
      <c r="E392" s="509">
        <v>0</v>
      </c>
      <c r="F392" s="488" t="str">
        <f t="shared" si="69"/>
        <v/>
      </c>
      <c r="G392" s="488" t="str">
        <f t="shared" si="70"/>
        <v/>
      </c>
      <c r="H392" s="765" t="str">
        <f t="shared" si="71"/>
        <v>否</v>
      </c>
      <c r="I392" s="768" t="str">
        <f t="shared" si="72"/>
        <v>项</v>
      </c>
      <c r="L392" s="558">
        <v>0</v>
      </c>
      <c r="M392" s="558">
        <f t="shared" si="73"/>
        <v>0</v>
      </c>
    </row>
    <row r="393" ht="34.9" hidden="1" customHeight="1" spans="1:13">
      <c r="A393" s="766">
        <v>2050404</v>
      </c>
      <c r="B393" s="252" t="s">
        <v>381</v>
      </c>
      <c r="C393" s="735"/>
      <c r="D393" s="735">
        <v>0</v>
      </c>
      <c r="E393" s="509">
        <v>0</v>
      </c>
      <c r="F393" s="488" t="str">
        <f t="shared" si="69"/>
        <v/>
      </c>
      <c r="G393" s="488" t="str">
        <f t="shared" si="70"/>
        <v/>
      </c>
      <c r="H393" s="765" t="str">
        <f t="shared" si="71"/>
        <v>否</v>
      </c>
      <c r="I393" s="768" t="str">
        <f t="shared" si="72"/>
        <v>项</v>
      </c>
      <c r="L393" s="558">
        <v>0</v>
      </c>
      <c r="M393" s="558">
        <f t="shared" si="73"/>
        <v>0</v>
      </c>
    </row>
    <row r="394" ht="34.9" hidden="1" customHeight="1" spans="1:13">
      <c r="A394" s="766">
        <v>2050499</v>
      </c>
      <c r="B394" s="252" t="s">
        <v>382</v>
      </c>
      <c r="C394" s="735"/>
      <c r="D394" s="735">
        <v>0</v>
      </c>
      <c r="E394" s="509">
        <v>0</v>
      </c>
      <c r="F394" s="488" t="str">
        <f t="shared" si="69"/>
        <v/>
      </c>
      <c r="G394" s="488" t="str">
        <f t="shared" si="70"/>
        <v/>
      </c>
      <c r="H394" s="765" t="str">
        <f t="shared" si="71"/>
        <v>否</v>
      </c>
      <c r="I394" s="768" t="str">
        <f t="shared" si="72"/>
        <v>项</v>
      </c>
      <c r="L394" s="558">
        <v>0</v>
      </c>
      <c r="M394" s="558">
        <f t="shared" si="73"/>
        <v>0</v>
      </c>
    </row>
    <row r="395" ht="34.9" hidden="1" customHeight="1" spans="1:9">
      <c r="A395" s="766">
        <v>20505</v>
      </c>
      <c r="B395" s="252" t="s">
        <v>383</v>
      </c>
      <c r="C395" s="730">
        <f>SUM(C396:C398)</f>
        <v>0</v>
      </c>
      <c r="D395" s="730">
        <f>SUM(D396:D398)</f>
        <v>0</v>
      </c>
      <c r="E395" s="730">
        <f>SUM(E396:E398)</f>
        <v>0</v>
      </c>
      <c r="F395" s="488" t="str">
        <f t="shared" si="69"/>
        <v/>
      </c>
      <c r="G395" s="488" t="str">
        <f t="shared" si="70"/>
        <v/>
      </c>
      <c r="H395" s="765" t="str">
        <f t="shared" si="71"/>
        <v>否</v>
      </c>
      <c r="I395" s="768" t="str">
        <f t="shared" si="72"/>
        <v>款</v>
      </c>
    </row>
    <row r="396" ht="34.9" hidden="1" customHeight="1" spans="1:13">
      <c r="A396" s="766">
        <v>2050501</v>
      </c>
      <c r="B396" s="252" t="s">
        <v>384</v>
      </c>
      <c r="C396" s="735"/>
      <c r="D396" s="735">
        <v>0</v>
      </c>
      <c r="E396" s="509">
        <v>0</v>
      </c>
      <c r="F396" s="488" t="str">
        <f t="shared" si="69"/>
        <v/>
      </c>
      <c r="G396" s="488" t="str">
        <f t="shared" si="70"/>
        <v/>
      </c>
      <c r="H396" s="765" t="str">
        <f t="shared" si="71"/>
        <v>否</v>
      </c>
      <c r="I396" s="768" t="str">
        <f t="shared" si="72"/>
        <v>项</v>
      </c>
      <c r="L396" s="558">
        <v>0</v>
      </c>
      <c r="M396" s="558">
        <f t="shared" ref="M396:M398" si="74">D396-E396</f>
        <v>0</v>
      </c>
    </row>
    <row r="397" ht="34.9" hidden="1" customHeight="1" spans="1:13">
      <c r="A397" s="766">
        <v>2050502</v>
      </c>
      <c r="B397" s="252" t="s">
        <v>385</v>
      </c>
      <c r="C397" s="735"/>
      <c r="D397" s="735">
        <v>0</v>
      </c>
      <c r="E397" s="509">
        <v>0</v>
      </c>
      <c r="F397" s="488" t="str">
        <f t="shared" si="69"/>
        <v/>
      </c>
      <c r="G397" s="488" t="str">
        <f t="shared" si="70"/>
        <v/>
      </c>
      <c r="H397" s="765" t="str">
        <f t="shared" si="71"/>
        <v>否</v>
      </c>
      <c r="I397" s="768" t="str">
        <f t="shared" si="72"/>
        <v>项</v>
      </c>
      <c r="L397" s="558">
        <v>0</v>
      </c>
      <c r="M397" s="558">
        <f t="shared" si="74"/>
        <v>0</v>
      </c>
    </row>
    <row r="398" ht="34.9" hidden="1" customHeight="1" spans="1:13">
      <c r="A398" s="766">
        <v>2050599</v>
      </c>
      <c r="B398" s="252" t="s">
        <v>386</v>
      </c>
      <c r="C398" s="735"/>
      <c r="D398" s="735">
        <v>0</v>
      </c>
      <c r="E398" s="509">
        <v>0</v>
      </c>
      <c r="F398" s="488" t="str">
        <f t="shared" si="69"/>
        <v/>
      </c>
      <c r="G398" s="488" t="str">
        <f t="shared" si="70"/>
        <v/>
      </c>
      <c r="H398" s="765" t="str">
        <f t="shared" si="71"/>
        <v>否</v>
      </c>
      <c r="I398" s="768" t="str">
        <f t="shared" si="72"/>
        <v>项</v>
      </c>
      <c r="L398" s="558">
        <v>0</v>
      </c>
      <c r="M398" s="558">
        <f t="shared" si="74"/>
        <v>0</v>
      </c>
    </row>
    <row r="399" ht="34.9" hidden="1" customHeight="1" spans="1:9">
      <c r="A399" s="766">
        <v>20506</v>
      </c>
      <c r="B399" s="252" t="s">
        <v>387</v>
      </c>
      <c r="C399" s="730">
        <f>SUM(C400:C402)</f>
        <v>0</v>
      </c>
      <c r="D399" s="730">
        <f>SUM(D400:D402)</f>
        <v>0</v>
      </c>
      <c r="E399" s="730">
        <f>SUM(E400:E402)</f>
        <v>0</v>
      </c>
      <c r="F399" s="488" t="str">
        <f t="shared" si="69"/>
        <v/>
      </c>
      <c r="G399" s="488" t="str">
        <f t="shared" si="70"/>
        <v/>
      </c>
      <c r="H399" s="765" t="str">
        <f t="shared" si="71"/>
        <v>否</v>
      </c>
      <c r="I399" s="768" t="str">
        <f t="shared" si="72"/>
        <v>款</v>
      </c>
    </row>
    <row r="400" ht="34.9" hidden="1" customHeight="1" spans="1:13">
      <c r="A400" s="766">
        <v>2050601</v>
      </c>
      <c r="B400" s="252" t="s">
        <v>388</v>
      </c>
      <c r="C400" s="735"/>
      <c r="D400" s="735">
        <v>0</v>
      </c>
      <c r="E400" s="509">
        <v>0</v>
      </c>
      <c r="F400" s="488" t="str">
        <f t="shared" si="69"/>
        <v/>
      </c>
      <c r="G400" s="488" t="str">
        <f t="shared" si="70"/>
        <v/>
      </c>
      <c r="H400" s="765" t="str">
        <f t="shared" si="71"/>
        <v>否</v>
      </c>
      <c r="I400" s="768" t="str">
        <f t="shared" si="72"/>
        <v>项</v>
      </c>
      <c r="L400" s="558">
        <v>0</v>
      </c>
      <c r="M400" s="558">
        <f t="shared" ref="M400:M402" si="75">D400-E400</f>
        <v>0</v>
      </c>
    </row>
    <row r="401" ht="34.9" hidden="1" customHeight="1" spans="1:13">
      <c r="A401" s="766">
        <v>2050602</v>
      </c>
      <c r="B401" s="252" t="s">
        <v>389</v>
      </c>
      <c r="C401" s="735"/>
      <c r="D401" s="735">
        <v>0</v>
      </c>
      <c r="E401" s="509">
        <v>0</v>
      </c>
      <c r="F401" s="488" t="str">
        <f t="shared" si="69"/>
        <v/>
      </c>
      <c r="G401" s="488" t="str">
        <f t="shared" si="70"/>
        <v/>
      </c>
      <c r="H401" s="765" t="str">
        <f t="shared" si="71"/>
        <v>否</v>
      </c>
      <c r="I401" s="768" t="str">
        <f t="shared" si="72"/>
        <v>项</v>
      </c>
      <c r="L401" s="558">
        <v>0</v>
      </c>
      <c r="M401" s="558">
        <f t="shared" si="75"/>
        <v>0</v>
      </c>
    </row>
    <row r="402" ht="34.9" hidden="1" customHeight="1" spans="1:13">
      <c r="A402" s="766">
        <v>2050699</v>
      </c>
      <c r="B402" s="252" t="s">
        <v>390</v>
      </c>
      <c r="C402" s="735"/>
      <c r="D402" s="735">
        <v>0</v>
      </c>
      <c r="E402" s="509">
        <v>0</v>
      </c>
      <c r="F402" s="488" t="str">
        <f t="shared" si="69"/>
        <v/>
      </c>
      <c r="G402" s="488" t="str">
        <f t="shared" si="70"/>
        <v/>
      </c>
      <c r="H402" s="765" t="str">
        <f t="shared" si="71"/>
        <v>否</v>
      </c>
      <c r="I402" s="768" t="str">
        <f t="shared" si="72"/>
        <v>项</v>
      </c>
      <c r="L402" s="558">
        <v>0</v>
      </c>
      <c r="M402" s="558">
        <f t="shared" si="75"/>
        <v>0</v>
      </c>
    </row>
    <row r="403" ht="34.9" customHeight="1" spans="1:9">
      <c r="A403" s="766">
        <v>20507</v>
      </c>
      <c r="B403" s="252" t="s">
        <v>391</v>
      </c>
      <c r="C403" s="730">
        <f>SUM(C404:C406)</f>
        <v>12</v>
      </c>
      <c r="D403" s="730">
        <f>SUM(D404:D406)</f>
        <v>240</v>
      </c>
      <c r="E403" s="730">
        <f>SUM(E404:E406)</f>
        <v>251</v>
      </c>
      <c r="F403" s="488">
        <f t="shared" si="69"/>
        <v>19.9166666666667</v>
      </c>
      <c r="G403" s="488">
        <f t="shared" si="70"/>
        <v>1.04583333333333</v>
      </c>
      <c r="H403" s="765" t="str">
        <f t="shared" si="71"/>
        <v>是</v>
      </c>
      <c r="I403" s="768" t="str">
        <f t="shared" si="72"/>
        <v>款</v>
      </c>
    </row>
    <row r="404" ht="34.9" customHeight="1" spans="1:13">
      <c r="A404" s="770">
        <v>2050701</v>
      </c>
      <c r="B404" s="252" t="s">
        <v>392</v>
      </c>
      <c r="C404" s="735">
        <v>12</v>
      </c>
      <c r="D404" s="735">
        <v>240</v>
      </c>
      <c r="E404" s="509">
        <v>251</v>
      </c>
      <c r="F404" s="488">
        <f t="shared" si="69"/>
        <v>19.9166666666667</v>
      </c>
      <c r="G404" s="488">
        <f t="shared" si="70"/>
        <v>1.04583333333333</v>
      </c>
      <c r="H404" s="765" t="str">
        <f t="shared" si="71"/>
        <v>是</v>
      </c>
      <c r="I404" s="768" t="str">
        <f t="shared" si="72"/>
        <v>项</v>
      </c>
      <c r="L404" s="558">
        <v>0</v>
      </c>
      <c r="M404" s="558">
        <f t="shared" ref="M404:M406" si="76">D404-E404</f>
        <v>-11</v>
      </c>
    </row>
    <row r="405" ht="34.9" hidden="1" customHeight="1" spans="1:13">
      <c r="A405" s="766">
        <v>2050702</v>
      </c>
      <c r="B405" s="252" t="s">
        <v>393</v>
      </c>
      <c r="C405" s="735"/>
      <c r="D405" s="735">
        <v>0</v>
      </c>
      <c r="E405" s="509">
        <v>0</v>
      </c>
      <c r="F405" s="488" t="str">
        <f t="shared" si="69"/>
        <v/>
      </c>
      <c r="G405" s="488" t="str">
        <f t="shared" si="70"/>
        <v/>
      </c>
      <c r="H405" s="765" t="str">
        <f t="shared" si="71"/>
        <v>否</v>
      </c>
      <c r="I405" s="768" t="str">
        <f t="shared" si="72"/>
        <v>项</v>
      </c>
      <c r="L405" s="558">
        <v>0</v>
      </c>
      <c r="M405" s="558">
        <f t="shared" si="76"/>
        <v>0</v>
      </c>
    </row>
    <row r="406" ht="34.9" hidden="1" customHeight="1" spans="1:13">
      <c r="A406" s="766">
        <v>2050799</v>
      </c>
      <c r="B406" s="252" t="s">
        <v>394</v>
      </c>
      <c r="C406" s="735"/>
      <c r="D406" s="735">
        <v>0</v>
      </c>
      <c r="E406" s="509">
        <v>0</v>
      </c>
      <c r="F406" s="488" t="str">
        <f t="shared" si="69"/>
        <v/>
      </c>
      <c r="G406" s="488" t="str">
        <f t="shared" si="70"/>
        <v/>
      </c>
      <c r="H406" s="765" t="str">
        <f t="shared" si="71"/>
        <v>否</v>
      </c>
      <c r="I406" s="768" t="str">
        <f t="shared" si="72"/>
        <v>项</v>
      </c>
      <c r="L406" s="558">
        <v>0</v>
      </c>
      <c r="M406" s="558">
        <f t="shared" si="76"/>
        <v>0</v>
      </c>
    </row>
    <row r="407" ht="34.9" customHeight="1" spans="1:9">
      <c r="A407" s="770">
        <v>20508</v>
      </c>
      <c r="B407" s="252" t="s">
        <v>395</v>
      </c>
      <c r="C407" s="730">
        <f>SUM(C408:C412)</f>
        <v>310</v>
      </c>
      <c r="D407" s="730">
        <f>SUM(D408:D412)</f>
        <v>227</v>
      </c>
      <c r="E407" s="730">
        <f>SUM(E408:E412)</f>
        <v>233</v>
      </c>
      <c r="F407" s="488">
        <f t="shared" si="69"/>
        <v>-0.248387096774194</v>
      </c>
      <c r="G407" s="488">
        <f t="shared" si="70"/>
        <v>1.02643171806167</v>
      </c>
      <c r="H407" s="765" t="str">
        <f t="shared" si="71"/>
        <v>是</v>
      </c>
      <c r="I407" s="768" t="str">
        <f t="shared" si="72"/>
        <v>款</v>
      </c>
    </row>
    <row r="408" ht="34.9" hidden="1" customHeight="1" spans="1:13">
      <c r="A408" s="766">
        <v>2050801</v>
      </c>
      <c r="B408" s="252" t="s">
        <v>396</v>
      </c>
      <c r="C408" s="735">
        <v>0</v>
      </c>
      <c r="D408" s="735">
        <v>0</v>
      </c>
      <c r="E408" s="509">
        <v>0</v>
      </c>
      <c r="F408" s="488" t="str">
        <f t="shared" si="69"/>
        <v/>
      </c>
      <c r="G408" s="488" t="str">
        <f t="shared" si="70"/>
        <v/>
      </c>
      <c r="H408" s="765" t="str">
        <f t="shared" si="71"/>
        <v>否</v>
      </c>
      <c r="I408" s="768" t="str">
        <f t="shared" si="72"/>
        <v>项</v>
      </c>
      <c r="L408" s="558">
        <v>0</v>
      </c>
      <c r="M408" s="558">
        <f t="shared" ref="M408:M412" si="77">D408-E408</f>
        <v>0</v>
      </c>
    </row>
    <row r="409" ht="34.9" customHeight="1" spans="1:13">
      <c r="A409" s="766">
        <v>2050802</v>
      </c>
      <c r="B409" s="252" t="s">
        <v>397</v>
      </c>
      <c r="C409" s="735">
        <v>310</v>
      </c>
      <c r="D409" s="735">
        <v>227</v>
      </c>
      <c r="E409" s="509">
        <v>233</v>
      </c>
      <c r="F409" s="488">
        <f t="shared" si="69"/>
        <v>-0.248387096774194</v>
      </c>
      <c r="G409" s="488">
        <f t="shared" si="70"/>
        <v>1.02643171806167</v>
      </c>
      <c r="H409" s="765" t="str">
        <f t="shared" si="71"/>
        <v>是</v>
      </c>
      <c r="I409" s="768" t="str">
        <f t="shared" si="72"/>
        <v>项</v>
      </c>
      <c r="L409" s="558">
        <v>0</v>
      </c>
      <c r="M409" s="558">
        <f t="shared" si="77"/>
        <v>-6</v>
      </c>
    </row>
    <row r="410" ht="34.9" hidden="1" customHeight="1" spans="1:13">
      <c r="A410" s="766">
        <v>2050803</v>
      </c>
      <c r="B410" s="252" t="s">
        <v>398</v>
      </c>
      <c r="C410" s="735"/>
      <c r="D410" s="735">
        <v>0</v>
      </c>
      <c r="E410" s="509">
        <v>0</v>
      </c>
      <c r="F410" s="488" t="str">
        <f t="shared" si="69"/>
        <v/>
      </c>
      <c r="G410" s="488" t="str">
        <f t="shared" si="70"/>
        <v/>
      </c>
      <c r="H410" s="765" t="str">
        <f t="shared" si="71"/>
        <v>否</v>
      </c>
      <c r="I410" s="768" t="str">
        <f t="shared" si="72"/>
        <v>项</v>
      </c>
      <c r="L410" s="558">
        <v>0</v>
      </c>
      <c r="M410" s="558">
        <f t="shared" si="77"/>
        <v>0</v>
      </c>
    </row>
    <row r="411" ht="34.9" hidden="1" customHeight="1" spans="1:13">
      <c r="A411" s="766">
        <v>2050804</v>
      </c>
      <c r="B411" s="252" t="s">
        <v>399</v>
      </c>
      <c r="C411" s="735"/>
      <c r="D411" s="735">
        <v>0</v>
      </c>
      <c r="E411" s="509">
        <v>0</v>
      </c>
      <c r="F411" s="488" t="str">
        <f t="shared" si="69"/>
        <v/>
      </c>
      <c r="G411" s="488" t="str">
        <f t="shared" si="70"/>
        <v/>
      </c>
      <c r="H411" s="765" t="str">
        <f t="shared" si="71"/>
        <v>否</v>
      </c>
      <c r="I411" s="768" t="str">
        <f t="shared" si="72"/>
        <v>项</v>
      </c>
      <c r="L411" s="558">
        <v>0</v>
      </c>
      <c r="M411" s="558">
        <f t="shared" si="77"/>
        <v>0</v>
      </c>
    </row>
    <row r="412" ht="34.9" hidden="1" customHeight="1" spans="1:13">
      <c r="A412" s="766">
        <v>2050899</v>
      </c>
      <c r="B412" s="252" t="s">
        <v>400</v>
      </c>
      <c r="C412" s="735"/>
      <c r="D412" s="735">
        <v>0</v>
      </c>
      <c r="E412" s="509">
        <v>0</v>
      </c>
      <c r="F412" s="488" t="str">
        <f t="shared" si="69"/>
        <v/>
      </c>
      <c r="G412" s="488" t="str">
        <f t="shared" si="70"/>
        <v/>
      </c>
      <c r="H412" s="765" t="str">
        <f t="shared" si="71"/>
        <v>否</v>
      </c>
      <c r="I412" s="768" t="str">
        <f t="shared" si="72"/>
        <v>项</v>
      </c>
      <c r="L412" s="558">
        <v>0</v>
      </c>
      <c r="M412" s="558">
        <f t="shared" si="77"/>
        <v>0</v>
      </c>
    </row>
    <row r="413" ht="34.9" customHeight="1" spans="1:9">
      <c r="A413" s="766">
        <v>20509</v>
      </c>
      <c r="B413" s="252" t="s">
        <v>401</v>
      </c>
      <c r="C413" s="730">
        <f>SUM(C414:C419)</f>
        <v>2963</v>
      </c>
      <c r="D413" s="730">
        <f>SUM(D414:D419)</f>
        <v>2169</v>
      </c>
      <c r="E413" s="730">
        <f>SUM(E414:E419)</f>
        <v>606</v>
      </c>
      <c r="F413" s="488">
        <f t="shared" si="69"/>
        <v>-0.795477556530543</v>
      </c>
      <c r="G413" s="488">
        <f t="shared" si="70"/>
        <v>0.27939142461964</v>
      </c>
      <c r="H413" s="765" t="str">
        <f t="shared" si="71"/>
        <v>是</v>
      </c>
      <c r="I413" s="768" t="str">
        <f t="shared" si="72"/>
        <v>款</v>
      </c>
    </row>
    <row r="414" ht="34.9" hidden="1" customHeight="1" spans="1:13">
      <c r="A414" s="766">
        <v>2050901</v>
      </c>
      <c r="B414" s="252" t="s">
        <v>402</v>
      </c>
      <c r="C414" s="735">
        <v>0</v>
      </c>
      <c r="D414" s="735">
        <v>0</v>
      </c>
      <c r="E414" s="509">
        <v>0</v>
      </c>
      <c r="F414" s="488" t="str">
        <f t="shared" si="69"/>
        <v/>
      </c>
      <c r="G414" s="488" t="str">
        <f t="shared" si="70"/>
        <v/>
      </c>
      <c r="H414" s="765" t="str">
        <f t="shared" si="71"/>
        <v>否</v>
      </c>
      <c r="I414" s="768" t="str">
        <f t="shared" si="72"/>
        <v>项</v>
      </c>
      <c r="L414" s="558">
        <v>0</v>
      </c>
      <c r="M414" s="558">
        <f t="shared" ref="M414:M419" si="78">D414-E414</f>
        <v>0</v>
      </c>
    </row>
    <row r="415" ht="34.9" hidden="1" customHeight="1" spans="1:13">
      <c r="A415" s="766">
        <v>2050902</v>
      </c>
      <c r="B415" s="252" t="s">
        <v>403</v>
      </c>
      <c r="C415" s="735">
        <v>0</v>
      </c>
      <c r="D415" s="735">
        <v>0</v>
      </c>
      <c r="E415" s="509">
        <v>0</v>
      </c>
      <c r="F415" s="488" t="str">
        <f t="shared" si="69"/>
        <v/>
      </c>
      <c r="G415" s="488" t="str">
        <f t="shared" si="70"/>
        <v/>
      </c>
      <c r="H415" s="765" t="str">
        <f t="shared" si="71"/>
        <v>否</v>
      </c>
      <c r="I415" s="768" t="str">
        <f t="shared" si="72"/>
        <v>项</v>
      </c>
      <c r="L415" s="558">
        <v>0</v>
      </c>
      <c r="M415" s="558">
        <f t="shared" si="78"/>
        <v>0</v>
      </c>
    </row>
    <row r="416" ht="34.9" hidden="1" customHeight="1" spans="1:13">
      <c r="A416" s="766">
        <v>2050903</v>
      </c>
      <c r="B416" s="252" t="s">
        <v>404</v>
      </c>
      <c r="C416" s="735"/>
      <c r="D416" s="735">
        <v>0</v>
      </c>
      <c r="E416" s="509">
        <v>0</v>
      </c>
      <c r="F416" s="488" t="str">
        <f t="shared" si="69"/>
        <v/>
      </c>
      <c r="G416" s="488" t="str">
        <f t="shared" si="70"/>
        <v/>
      </c>
      <c r="H416" s="765" t="str">
        <f t="shared" si="71"/>
        <v>否</v>
      </c>
      <c r="I416" s="768" t="str">
        <f t="shared" si="72"/>
        <v>项</v>
      </c>
      <c r="L416" s="558">
        <v>0</v>
      </c>
      <c r="M416" s="558">
        <f t="shared" si="78"/>
        <v>0</v>
      </c>
    </row>
    <row r="417" ht="34.9" hidden="1" customHeight="1" spans="1:13">
      <c r="A417" s="766">
        <v>2050904</v>
      </c>
      <c r="B417" s="252" t="s">
        <v>405</v>
      </c>
      <c r="C417" s="735"/>
      <c r="D417" s="735">
        <v>0</v>
      </c>
      <c r="E417" s="509">
        <v>0</v>
      </c>
      <c r="F417" s="488" t="str">
        <f t="shared" si="69"/>
        <v/>
      </c>
      <c r="G417" s="488" t="str">
        <f t="shared" si="70"/>
        <v/>
      </c>
      <c r="H417" s="765" t="str">
        <f t="shared" si="71"/>
        <v>否</v>
      </c>
      <c r="I417" s="768" t="str">
        <f t="shared" si="72"/>
        <v>项</v>
      </c>
      <c r="L417" s="558">
        <v>0</v>
      </c>
      <c r="M417" s="558">
        <f t="shared" si="78"/>
        <v>0</v>
      </c>
    </row>
    <row r="418" ht="34.9" hidden="1" customHeight="1" spans="1:13">
      <c r="A418" s="766">
        <v>2050905</v>
      </c>
      <c r="B418" s="252" t="s">
        <v>406</v>
      </c>
      <c r="C418" s="735"/>
      <c r="D418" s="735">
        <v>0</v>
      </c>
      <c r="E418" s="509">
        <v>0</v>
      </c>
      <c r="F418" s="488" t="str">
        <f t="shared" si="69"/>
        <v/>
      </c>
      <c r="G418" s="488" t="str">
        <f t="shared" si="70"/>
        <v/>
      </c>
      <c r="H418" s="765" t="str">
        <f t="shared" si="71"/>
        <v>否</v>
      </c>
      <c r="I418" s="768" t="str">
        <f t="shared" si="72"/>
        <v>项</v>
      </c>
      <c r="L418" s="558">
        <v>0</v>
      </c>
      <c r="M418" s="558">
        <f t="shared" si="78"/>
        <v>0</v>
      </c>
    </row>
    <row r="419" ht="34.9" customHeight="1" spans="1:13">
      <c r="A419" s="766">
        <v>2050999</v>
      </c>
      <c r="B419" s="252" t="s">
        <v>407</v>
      </c>
      <c r="C419" s="735">
        <v>2963</v>
      </c>
      <c r="D419" s="735">
        <v>2169</v>
      </c>
      <c r="E419" s="509">
        <v>606</v>
      </c>
      <c r="F419" s="488">
        <f t="shared" si="69"/>
        <v>-0.795477556530543</v>
      </c>
      <c r="G419" s="488">
        <f t="shared" si="70"/>
        <v>0.27939142461964</v>
      </c>
      <c r="H419" s="765" t="str">
        <f t="shared" si="71"/>
        <v>是</v>
      </c>
      <c r="I419" s="768" t="str">
        <f t="shared" si="72"/>
        <v>项</v>
      </c>
      <c r="L419" s="558">
        <v>0</v>
      </c>
      <c r="M419" s="558">
        <f t="shared" si="78"/>
        <v>1563</v>
      </c>
    </row>
    <row r="420" ht="34.9" customHeight="1" spans="1:9">
      <c r="A420" s="766">
        <v>20599</v>
      </c>
      <c r="B420" s="252" t="s">
        <v>408</v>
      </c>
      <c r="C420" s="730">
        <f>C421</f>
        <v>93</v>
      </c>
      <c r="D420" s="730">
        <f>D421</f>
        <v>31</v>
      </c>
      <c r="E420" s="730">
        <f>E421</f>
        <v>56</v>
      </c>
      <c r="F420" s="488">
        <f t="shared" si="69"/>
        <v>-0.397849462365591</v>
      </c>
      <c r="G420" s="488">
        <f t="shared" si="70"/>
        <v>1.80645161290323</v>
      </c>
      <c r="H420" s="765" t="str">
        <f t="shared" si="71"/>
        <v>是</v>
      </c>
      <c r="I420" s="768" t="str">
        <f t="shared" si="72"/>
        <v>款</v>
      </c>
    </row>
    <row r="421" ht="34.9" customHeight="1" spans="1:13">
      <c r="A421" s="766">
        <v>2059999</v>
      </c>
      <c r="B421" s="252" t="s">
        <v>409</v>
      </c>
      <c r="C421" s="735">
        <v>93</v>
      </c>
      <c r="D421" s="735">
        <v>31</v>
      </c>
      <c r="E421" s="509">
        <v>56</v>
      </c>
      <c r="F421" s="488">
        <f t="shared" si="69"/>
        <v>-0.397849462365591</v>
      </c>
      <c r="G421" s="488">
        <f t="shared" si="70"/>
        <v>1.80645161290323</v>
      </c>
      <c r="H421" s="765" t="str">
        <f t="shared" si="71"/>
        <v>是</v>
      </c>
      <c r="I421" s="768" t="str">
        <f t="shared" si="72"/>
        <v>项</v>
      </c>
      <c r="L421" s="558">
        <v>0.55</v>
      </c>
      <c r="M421" s="558">
        <f t="shared" ref="M421:M427" si="79">D421-E421</f>
        <v>-25</v>
      </c>
    </row>
    <row r="422" ht="34.9" customHeight="1" spans="1:9">
      <c r="A422" s="764">
        <v>206</v>
      </c>
      <c r="B422" s="248" t="s">
        <v>92</v>
      </c>
      <c r="C422" s="361">
        <f>SUM(C423,C428,C437,C443,C449,C454,C459,C466,C470,C474)</f>
        <v>1323</v>
      </c>
      <c r="D422" s="361">
        <f>SUM(D423,D428,D437,D443,D449,D454,D459,D466,D470,D474)</f>
        <v>999</v>
      </c>
      <c r="E422" s="361">
        <f>SUM(E423,E428,E437,E443,E449,E454,E459,E466,E470,E474)</f>
        <v>807</v>
      </c>
      <c r="F422" s="486">
        <f t="shared" si="69"/>
        <v>-0.390022675736961</v>
      </c>
      <c r="G422" s="486">
        <f t="shared" si="70"/>
        <v>0.807807807807808</v>
      </c>
      <c r="H422" s="765" t="str">
        <f t="shared" si="71"/>
        <v>是</v>
      </c>
      <c r="I422" s="768" t="str">
        <f t="shared" si="72"/>
        <v>类</v>
      </c>
    </row>
    <row r="423" ht="34.9" customHeight="1" spans="1:9">
      <c r="A423" s="766">
        <v>20601</v>
      </c>
      <c r="B423" s="252" t="s">
        <v>410</v>
      </c>
      <c r="C423" s="730">
        <f>SUM(C424:C427)</f>
        <v>950</v>
      </c>
      <c r="D423" s="730">
        <f>SUM(D424:D427)</f>
        <v>670</v>
      </c>
      <c r="E423" s="730">
        <f>SUM(E424:E427)</f>
        <v>618</v>
      </c>
      <c r="F423" s="488">
        <f t="shared" si="69"/>
        <v>-0.349473684210526</v>
      </c>
      <c r="G423" s="488">
        <f t="shared" si="70"/>
        <v>0.922388059701493</v>
      </c>
      <c r="H423" s="765" t="str">
        <f t="shared" si="71"/>
        <v>是</v>
      </c>
      <c r="I423" s="768" t="str">
        <f t="shared" si="72"/>
        <v>款</v>
      </c>
    </row>
    <row r="424" ht="34.9" customHeight="1" spans="1:13">
      <c r="A424" s="766">
        <v>2060101</v>
      </c>
      <c r="B424" s="252" t="s">
        <v>145</v>
      </c>
      <c r="C424" s="735">
        <v>578</v>
      </c>
      <c r="D424" s="735">
        <v>443</v>
      </c>
      <c r="E424" s="509">
        <v>369</v>
      </c>
      <c r="F424" s="488">
        <f t="shared" si="69"/>
        <v>-0.36159169550173</v>
      </c>
      <c r="G424" s="488">
        <f t="shared" si="70"/>
        <v>0.832957110609481</v>
      </c>
      <c r="H424" s="765" t="str">
        <f t="shared" si="71"/>
        <v>是</v>
      </c>
      <c r="I424" s="768" t="str">
        <f t="shared" si="72"/>
        <v>项</v>
      </c>
      <c r="L424" s="558">
        <v>0</v>
      </c>
      <c r="M424" s="558">
        <f t="shared" si="79"/>
        <v>74</v>
      </c>
    </row>
    <row r="425" s="547" customFormat="1" ht="34.9" hidden="1" customHeight="1" spans="1:13">
      <c r="A425" s="766">
        <v>2060102</v>
      </c>
      <c r="B425" s="252" t="s">
        <v>146</v>
      </c>
      <c r="C425" s="735"/>
      <c r="D425" s="735">
        <v>0</v>
      </c>
      <c r="E425" s="509">
        <v>0</v>
      </c>
      <c r="F425" s="488" t="str">
        <f t="shared" si="69"/>
        <v/>
      </c>
      <c r="G425" s="488" t="str">
        <f t="shared" si="70"/>
        <v/>
      </c>
      <c r="H425" s="765" t="str">
        <f t="shared" si="71"/>
        <v>否</v>
      </c>
      <c r="I425" s="768" t="str">
        <f t="shared" si="72"/>
        <v>项</v>
      </c>
      <c r="J425" s="558"/>
      <c r="K425" s="558"/>
      <c r="L425" s="558">
        <v>0</v>
      </c>
      <c r="M425" s="558">
        <f t="shared" si="79"/>
        <v>0</v>
      </c>
    </row>
    <row r="426" s="547" customFormat="1" ht="34.9" customHeight="1" spans="1:13">
      <c r="A426" s="766">
        <v>2060103</v>
      </c>
      <c r="B426" s="252" t="s">
        <v>147</v>
      </c>
      <c r="C426" s="735">
        <v>299</v>
      </c>
      <c r="D426" s="735">
        <v>203</v>
      </c>
      <c r="E426" s="509">
        <v>231</v>
      </c>
      <c r="F426" s="488">
        <f t="shared" si="69"/>
        <v>-0.22742474916388</v>
      </c>
      <c r="G426" s="488">
        <f t="shared" si="70"/>
        <v>1.13793103448276</v>
      </c>
      <c r="H426" s="765" t="str">
        <f t="shared" si="71"/>
        <v>是</v>
      </c>
      <c r="I426" s="768" t="str">
        <f t="shared" si="72"/>
        <v>项</v>
      </c>
      <c r="J426" s="558"/>
      <c r="K426" s="558"/>
      <c r="L426" s="558">
        <v>0</v>
      </c>
      <c r="M426" s="558">
        <f t="shared" si="79"/>
        <v>-28</v>
      </c>
    </row>
    <row r="427" s="547" customFormat="1" ht="34.9" customHeight="1" spans="1:13">
      <c r="A427" s="766">
        <v>2060199</v>
      </c>
      <c r="B427" s="252" t="s">
        <v>411</v>
      </c>
      <c r="C427" s="735">
        <v>73</v>
      </c>
      <c r="D427" s="735">
        <v>24</v>
      </c>
      <c r="E427" s="509">
        <v>18</v>
      </c>
      <c r="F427" s="488">
        <f t="shared" si="69"/>
        <v>-0.753424657534247</v>
      </c>
      <c r="G427" s="488">
        <f t="shared" si="70"/>
        <v>0.75</v>
      </c>
      <c r="H427" s="765" t="str">
        <f t="shared" si="71"/>
        <v>是</v>
      </c>
      <c r="I427" s="768" t="str">
        <f t="shared" si="72"/>
        <v>项</v>
      </c>
      <c r="J427" s="558"/>
      <c r="K427" s="558"/>
      <c r="L427" s="558">
        <v>0</v>
      </c>
      <c r="M427" s="558">
        <f t="shared" si="79"/>
        <v>6</v>
      </c>
    </row>
    <row r="428" s="547" customFormat="1" ht="34.9" hidden="1" customHeight="1" spans="1:13">
      <c r="A428" s="766">
        <v>20602</v>
      </c>
      <c r="B428" s="252" t="s">
        <v>412</v>
      </c>
      <c r="C428" s="730">
        <f>SUM(C429:C436)</f>
        <v>0</v>
      </c>
      <c r="D428" s="730">
        <f>SUM(D429:D436)</f>
        <v>0</v>
      </c>
      <c r="E428" s="730">
        <f>SUM(E429:E436)</f>
        <v>0</v>
      </c>
      <c r="F428" s="488" t="str">
        <f t="shared" si="69"/>
        <v/>
      </c>
      <c r="G428" s="488" t="str">
        <f t="shared" si="70"/>
        <v/>
      </c>
      <c r="H428" s="765" t="str">
        <f t="shared" si="71"/>
        <v>否</v>
      </c>
      <c r="I428" s="768" t="str">
        <f t="shared" si="72"/>
        <v>款</v>
      </c>
      <c r="J428" s="558"/>
      <c r="K428" s="558"/>
      <c r="L428" s="558"/>
      <c r="M428" s="558"/>
    </row>
    <row r="429" ht="34.9" hidden="1" customHeight="1" spans="1:13">
      <c r="A429" s="766">
        <v>2060201</v>
      </c>
      <c r="B429" s="252" t="s">
        <v>413</v>
      </c>
      <c r="C429" s="735"/>
      <c r="D429" s="735">
        <v>0</v>
      </c>
      <c r="E429" s="509">
        <v>0</v>
      </c>
      <c r="F429" s="488" t="str">
        <f t="shared" si="69"/>
        <v/>
      </c>
      <c r="G429" s="488" t="str">
        <f t="shared" si="70"/>
        <v/>
      </c>
      <c r="H429" s="765" t="str">
        <f t="shared" si="71"/>
        <v>否</v>
      </c>
      <c r="I429" s="768" t="str">
        <f t="shared" si="72"/>
        <v>项</v>
      </c>
      <c r="L429" s="558">
        <v>0</v>
      </c>
      <c r="M429" s="558">
        <f t="shared" ref="M429:M436" si="80">D429-E429</f>
        <v>0</v>
      </c>
    </row>
    <row r="430" ht="34.9" hidden="1" customHeight="1" spans="1:13">
      <c r="A430" s="766">
        <v>2060202</v>
      </c>
      <c r="B430" s="252" t="s">
        <v>414</v>
      </c>
      <c r="C430" s="735"/>
      <c r="D430" s="735"/>
      <c r="E430" s="509"/>
      <c r="F430" s="488" t="str">
        <f t="shared" si="69"/>
        <v/>
      </c>
      <c r="G430" s="488" t="str">
        <f t="shared" si="70"/>
        <v/>
      </c>
      <c r="H430" s="765" t="str">
        <f t="shared" si="71"/>
        <v>否</v>
      </c>
      <c r="I430" s="768" t="str">
        <f t="shared" si="72"/>
        <v>项</v>
      </c>
      <c r="L430" s="558">
        <v>0</v>
      </c>
      <c r="M430" s="558">
        <f t="shared" si="80"/>
        <v>0</v>
      </c>
    </row>
    <row r="431" ht="34.9" hidden="1" customHeight="1" spans="1:13">
      <c r="A431" s="766">
        <v>2060203</v>
      </c>
      <c r="B431" s="252" t="s">
        <v>415</v>
      </c>
      <c r="C431" s="735"/>
      <c r="D431" s="735">
        <v>0</v>
      </c>
      <c r="E431" s="509">
        <v>0</v>
      </c>
      <c r="F431" s="488" t="str">
        <f t="shared" si="69"/>
        <v/>
      </c>
      <c r="G431" s="488" t="str">
        <f t="shared" si="70"/>
        <v/>
      </c>
      <c r="H431" s="765" t="str">
        <f t="shared" si="71"/>
        <v>否</v>
      </c>
      <c r="I431" s="768" t="str">
        <f t="shared" si="72"/>
        <v>项</v>
      </c>
      <c r="L431" s="558">
        <v>0</v>
      </c>
      <c r="M431" s="558">
        <f t="shared" si="80"/>
        <v>0</v>
      </c>
    </row>
    <row r="432" ht="34.9" hidden="1" customHeight="1" spans="1:13">
      <c r="A432" s="766">
        <v>2060204</v>
      </c>
      <c r="B432" s="252" t="s">
        <v>416</v>
      </c>
      <c r="C432" s="735"/>
      <c r="D432" s="735">
        <v>0</v>
      </c>
      <c r="E432" s="509">
        <v>0</v>
      </c>
      <c r="F432" s="488" t="str">
        <f t="shared" si="69"/>
        <v/>
      </c>
      <c r="G432" s="488" t="str">
        <f t="shared" si="70"/>
        <v/>
      </c>
      <c r="H432" s="765" t="str">
        <f t="shared" si="71"/>
        <v>否</v>
      </c>
      <c r="I432" s="768" t="str">
        <f t="shared" si="72"/>
        <v>项</v>
      </c>
      <c r="L432" s="558">
        <v>0</v>
      </c>
      <c r="M432" s="558">
        <f t="shared" si="80"/>
        <v>0</v>
      </c>
    </row>
    <row r="433" ht="34.9" hidden="1" customHeight="1" spans="1:13">
      <c r="A433" s="766">
        <v>2060205</v>
      </c>
      <c r="B433" s="252" t="s">
        <v>417</v>
      </c>
      <c r="C433" s="735"/>
      <c r="D433" s="735">
        <v>0</v>
      </c>
      <c r="E433" s="509">
        <v>0</v>
      </c>
      <c r="F433" s="488" t="str">
        <f t="shared" si="69"/>
        <v/>
      </c>
      <c r="G433" s="488" t="str">
        <f t="shared" si="70"/>
        <v/>
      </c>
      <c r="H433" s="765" t="str">
        <f t="shared" si="71"/>
        <v>否</v>
      </c>
      <c r="I433" s="768" t="str">
        <f t="shared" si="72"/>
        <v>项</v>
      </c>
      <c r="L433" s="558">
        <v>0</v>
      </c>
      <c r="M433" s="558">
        <f t="shared" si="80"/>
        <v>0</v>
      </c>
    </row>
    <row r="434" ht="34.9" hidden="1" customHeight="1" spans="1:13">
      <c r="A434" s="766">
        <v>2060206</v>
      </c>
      <c r="B434" s="252" t="s">
        <v>418</v>
      </c>
      <c r="C434" s="735"/>
      <c r="D434" s="735">
        <v>0</v>
      </c>
      <c r="E434" s="509">
        <v>0</v>
      </c>
      <c r="F434" s="488" t="str">
        <f t="shared" si="69"/>
        <v/>
      </c>
      <c r="G434" s="488" t="str">
        <f t="shared" si="70"/>
        <v/>
      </c>
      <c r="H434" s="765" t="str">
        <f t="shared" si="71"/>
        <v>否</v>
      </c>
      <c r="I434" s="768" t="str">
        <f t="shared" si="72"/>
        <v>项</v>
      </c>
      <c r="L434" s="558">
        <v>0</v>
      </c>
      <c r="M434" s="558">
        <f t="shared" si="80"/>
        <v>0</v>
      </c>
    </row>
    <row r="435" ht="34.9" hidden="1" customHeight="1" spans="1:13">
      <c r="A435" s="766">
        <v>2060207</v>
      </c>
      <c r="B435" s="252" t="s">
        <v>419</v>
      </c>
      <c r="C435" s="735"/>
      <c r="D435" s="735">
        <v>0</v>
      </c>
      <c r="E435" s="509">
        <v>0</v>
      </c>
      <c r="F435" s="488" t="str">
        <f t="shared" si="69"/>
        <v/>
      </c>
      <c r="G435" s="488" t="str">
        <f t="shared" si="70"/>
        <v/>
      </c>
      <c r="H435" s="765" t="str">
        <f t="shared" si="71"/>
        <v>否</v>
      </c>
      <c r="I435" s="768" t="str">
        <f t="shared" si="72"/>
        <v>项</v>
      </c>
      <c r="L435" s="558">
        <v>0</v>
      </c>
      <c r="M435" s="558">
        <f t="shared" si="80"/>
        <v>0</v>
      </c>
    </row>
    <row r="436" ht="34.9" hidden="1" customHeight="1" spans="1:13">
      <c r="A436" s="766">
        <v>2060299</v>
      </c>
      <c r="B436" s="252" t="s">
        <v>420</v>
      </c>
      <c r="C436" s="735"/>
      <c r="D436" s="735">
        <v>0</v>
      </c>
      <c r="E436" s="509">
        <v>0</v>
      </c>
      <c r="F436" s="488" t="str">
        <f t="shared" si="69"/>
        <v/>
      </c>
      <c r="G436" s="488" t="str">
        <f t="shared" si="70"/>
        <v/>
      </c>
      <c r="H436" s="765" t="str">
        <f t="shared" si="71"/>
        <v>否</v>
      </c>
      <c r="I436" s="768" t="str">
        <f t="shared" si="72"/>
        <v>项</v>
      </c>
      <c r="L436" s="558">
        <v>0</v>
      </c>
      <c r="M436" s="558">
        <f t="shared" si="80"/>
        <v>0</v>
      </c>
    </row>
    <row r="437" s="547" customFormat="1" ht="34.9" hidden="1" customHeight="1" spans="1:13">
      <c r="A437" s="766">
        <v>20603</v>
      </c>
      <c r="B437" s="252" t="s">
        <v>421</v>
      </c>
      <c r="C437" s="730">
        <f>SUM(C438:C442)</f>
        <v>0</v>
      </c>
      <c r="D437" s="730">
        <f>SUM(D438:D442)</f>
        <v>0</v>
      </c>
      <c r="E437" s="730">
        <f>SUM(E438:E442)</f>
        <v>0</v>
      </c>
      <c r="F437" s="488" t="str">
        <f t="shared" si="69"/>
        <v/>
      </c>
      <c r="G437" s="488" t="str">
        <f t="shared" si="70"/>
        <v/>
      </c>
      <c r="H437" s="765" t="str">
        <f t="shared" si="71"/>
        <v>否</v>
      </c>
      <c r="I437" s="768" t="str">
        <f t="shared" si="72"/>
        <v>款</v>
      </c>
      <c r="J437" s="558"/>
      <c r="K437" s="558"/>
      <c r="L437" s="558"/>
      <c r="M437" s="558"/>
    </row>
    <row r="438" ht="34.9" hidden="1" customHeight="1" spans="1:13">
      <c r="A438" s="766">
        <v>2060301</v>
      </c>
      <c r="B438" s="252" t="s">
        <v>413</v>
      </c>
      <c r="C438" s="735"/>
      <c r="D438" s="735">
        <v>0</v>
      </c>
      <c r="E438" s="509">
        <v>0</v>
      </c>
      <c r="F438" s="488" t="str">
        <f t="shared" si="69"/>
        <v/>
      </c>
      <c r="G438" s="488" t="str">
        <f t="shared" si="70"/>
        <v/>
      </c>
      <c r="H438" s="765" t="str">
        <f t="shared" si="71"/>
        <v>否</v>
      </c>
      <c r="I438" s="768" t="str">
        <f t="shared" si="72"/>
        <v>项</v>
      </c>
      <c r="L438" s="558">
        <v>0</v>
      </c>
      <c r="M438" s="558">
        <f t="shared" ref="M438:M442" si="81">D438-E438</f>
        <v>0</v>
      </c>
    </row>
    <row r="439" ht="34.9" hidden="1" customHeight="1" spans="1:13">
      <c r="A439" s="766">
        <v>2060302</v>
      </c>
      <c r="B439" s="252" t="s">
        <v>422</v>
      </c>
      <c r="C439" s="735"/>
      <c r="D439" s="735">
        <v>0</v>
      </c>
      <c r="E439" s="509">
        <v>0</v>
      </c>
      <c r="F439" s="488" t="str">
        <f t="shared" si="69"/>
        <v/>
      </c>
      <c r="G439" s="488" t="str">
        <f t="shared" si="70"/>
        <v/>
      </c>
      <c r="H439" s="765" t="str">
        <f t="shared" si="71"/>
        <v>否</v>
      </c>
      <c r="I439" s="768" t="str">
        <f t="shared" si="72"/>
        <v>项</v>
      </c>
      <c r="L439" s="558">
        <v>0</v>
      </c>
      <c r="M439" s="558">
        <f t="shared" si="81"/>
        <v>0</v>
      </c>
    </row>
    <row r="440" ht="34.9" hidden="1" customHeight="1" spans="1:13">
      <c r="A440" s="766">
        <v>2060303</v>
      </c>
      <c r="B440" s="252" t="s">
        <v>423</v>
      </c>
      <c r="C440" s="735"/>
      <c r="D440" s="735">
        <v>0</v>
      </c>
      <c r="E440" s="509">
        <v>0</v>
      </c>
      <c r="F440" s="488" t="str">
        <f t="shared" si="69"/>
        <v/>
      </c>
      <c r="G440" s="488" t="str">
        <f t="shared" si="70"/>
        <v/>
      </c>
      <c r="H440" s="765" t="str">
        <f t="shared" si="71"/>
        <v>否</v>
      </c>
      <c r="I440" s="768" t="str">
        <f t="shared" si="72"/>
        <v>项</v>
      </c>
      <c r="L440" s="558">
        <v>0</v>
      </c>
      <c r="M440" s="558">
        <f t="shared" si="81"/>
        <v>0</v>
      </c>
    </row>
    <row r="441" ht="34.9" hidden="1" customHeight="1" spans="1:13">
      <c r="A441" s="766">
        <v>2060304</v>
      </c>
      <c r="B441" s="252" t="s">
        <v>424</v>
      </c>
      <c r="C441" s="735"/>
      <c r="D441" s="735">
        <v>0</v>
      </c>
      <c r="E441" s="509">
        <v>0</v>
      </c>
      <c r="F441" s="488" t="str">
        <f t="shared" si="69"/>
        <v/>
      </c>
      <c r="G441" s="488" t="str">
        <f t="shared" si="70"/>
        <v/>
      </c>
      <c r="H441" s="765" t="str">
        <f t="shared" si="71"/>
        <v>否</v>
      </c>
      <c r="I441" s="768" t="str">
        <f t="shared" si="72"/>
        <v>项</v>
      </c>
      <c r="L441" s="558">
        <v>0</v>
      </c>
      <c r="M441" s="558">
        <f t="shared" si="81"/>
        <v>0</v>
      </c>
    </row>
    <row r="442" ht="34.9" hidden="1" customHeight="1" spans="1:13">
      <c r="A442" s="766">
        <v>2060399</v>
      </c>
      <c r="B442" s="252" t="s">
        <v>425</v>
      </c>
      <c r="C442" s="735"/>
      <c r="D442" s="735">
        <v>0</v>
      </c>
      <c r="E442" s="509">
        <v>0</v>
      </c>
      <c r="F442" s="488" t="str">
        <f t="shared" si="69"/>
        <v/>
      </c>
      <c r="G442" s="488" t="str">
        <f t="shared" si="70"/>
        <v/>
      </c>
      <c r="H442" s="765" t="str">
        <f t="shared" si="71"/>
        <v>否</v>
      </c>
      <c r="I442" s="768" t="str">
        <f t="shared" si="72"/>
        <v>项</v>
      </c>
      <c r="L442" s="558">
        <v>0</v>
      </c>
      <c r="M442" s="558">
        <f t="shared" si="81"/>
        <v>0</v>
      </c>
    </row>
    <row r="443" ht="34.9" customHeight="1" spans="1:9">
      <c r="A443" s="766">
        <v>20604</v>
      </c>
      <c r="B443" s="252" t="s">
        <v>426</v>
      </c>
      <c r="C443" s="730">
        <f>SUM(C444:C448)</f>
        <v>134</v>
      </c>
      <c r="D443" s="730">
        <f>SUM(D444:D448)</f>
        <v>0</v>
      </c>
      <c r="E443" s="730">
        <f>SUM(E444:E448)</f>
        <v>0</v>
      </c>
      <c r="F443" s="488">
        <f t="shared" si="69"/>
        <v>-1</v>
      </c>
      <c r="G443" s="488" t="str">
        <f t="shared" si="70"/>
        <v/>
      </c>
      <c r="H443" s="765" t="str">
        <f t="shared" si="71"/>
        <v>是</v>
      </c>
      <c r="I443" s="768" t="str">
        <f t="shared" si="72"/>
        <v>款</v>
      </c>
    </row>
    <row r="444" ht="34.9" hidden="1" customHeight="1" spans="1:13">
      <c r="A444" s="766">
        <v>2060401</v>
      </c>
      <c r="B444" s="252" t="s">
        <v>413</v>
      </c>
      <c r="C444" s="735"/>
      <c r="D444" s="735">
        <v>0</v>
      </c>
      <c r="E444" s="509">
        <v>0</v>
      </c>
      <c r="F444" s="488" t="str">
        <f t="shared" si="69"/>
        <v/>
      </c>
      <c r="G444" s="488" t="str">
        <f t="shared" si="70"/>
        <v/>
      </c>
      <c r="H444" s="765" t="str">
        <f t="shared" si="71"/>
        <v>否</v>
      </c>
      <c r="I444" s="768" t="str">
        <f t="shared" si="72"/>
        <v>项</v>
      </c>
      <c r="L444" s="558">
        <v>0</v>
      </c>
      <c r="M444" s="558">
        <f t="shared" ref="M444:M448" si="82">D444-E444</f>
        <v>0</v>
      </c>
    </row>
    <row r="445" ht="34.9" hidden="1" customHeight="1" spans="1:13">
      <c r="A445" s="766">
        <v>2060402</v>
      </c>
      <c r="B445" s="252" t="s">
        <v>427</v>
      </c>
      <c r="C445" s="735"/>
      <c r="D445" s="735"/>
      <c r="E445" s="509"/>
      <c r="F445" s="488" t="str">
        <f t="shared" si="69"/>
        <v/>
      </c>
      <c r="G445" s="488" t="str">
        <f t="shared" si="70"/>
        <v/>
      </c>
      <c r="H445" s="765" t="str">
        <f t="shared" si="71"/>
        <v>否</v>
      </c>
      <c r="I445" s="768" t="str">
        <f t="shared" si="72"/>
        <v>项</v>
      </c>
      <c r="L445" s="558">
        <v>0</v>
      </c>
      <c r="M445" s="558">
        <f t="shared" si="82"/>
        <v>0</v>
      </c>
    </row>
    <row r="446" ht="34.9" hidden="1" customHeight="1" spans="1:13">
      <c r="A446" s="766">
        <v>2060403</v>
      </c>
      <c r="B446" s="252" t="s">
        <v>428</v>
      </c>
      <c r="C446" s="735"/>
      <c r="D446" s="735"/>
      <c r="E446" s="509"/>
      <c r="F446" s="488" t="str">
        <f t="shared" si="69"/>
        <v/>
      </c>
      <c r="G446" s="488" t="str">
        <f t="shared" si="70"/>
        <v/>
      </c>
      <c r="H446" s="765" t="str">
        <f t="shared" si="71"/>
        <v>否</v>
      </c>
      <c r="I446" s="768" t="str">
        <f t="shared" si="72"/>
        <v>项</v>
      </c>
      <c r="L446" s="558">
        <v>0</v>
      </c>
      <c r="M446" s="558">
        <f t="shared" si="82"/>
        <v>0</v>
      </c>
    </row>
    <row r="447" ht="34.9" hidden="1" customHeight="1" spans="1:13">
      <c r="A447" s="766">
        <v>2060404</v>
      </c>
      <c r="B447" s="252" t="s">
        <v>429</v>
      </c>
      <c r="C447" s="735"/>
      <c r="D447" s="735">
        <v>0</v>
      </c>
      <c r="E447" s="509">
        <v>0</v>
      </c>
      <c r="F447" s="488" t="str">
        <f t="shared" si="69"/>
        <v/>
      </c>
      <c r="G447" s="488" t="str">
        <f t="shared" si="70"/>
        <v/>
      </c>
      <c r="H447" s="765" t="str">
        <f t="shared" si="71"/>
        <v>否</v>
      </c>
      <c r="I447" s="768" t="str">
        <f t="shared" si="72"/>
        <v>项</v>
      </c>
      <c r="L447" s="558">
        <v>0</v>
      </c>
      <c r="M447" s="558">
        <f t="shared" si="82"/>
        <v>0</v>
      </c>
    </row>
    <row r="448" ht="34.9" customHeight="1" spans="1:13">
      <c r="A448" s="766">
        <v>2060499</v>
      </c>
      <c r="B448" s="252" t="s">
        <v>430</v>
      </c>
      <c r="C448" s="735">
        <v>134</v>
      </c>
      <c r="D448" s="735">
        <v>0</v>
      </c>
      <c r="E448" s="509">
        <v>0</v>
      </c>
      <c r="F448" s="488">
        <f t="shared" si="69"/>
        <v>-1</v>
      </c>
      <c r="G448" s="488" t="str">
        <f t="shared" si="70"/>
        <v/>
      </c>
      <c r="H448" s="765" t="str">
        <f t="shared" si="71"/>
        <v>是</v>
      </c>
      <c r="I448" s="768" t="str">
        <f t="shared" si="72"/>
        <v>项</v>
      </c>
      <c r="L448" s="558">
        <v>0</v>
      </c>
      <c r="M448" s="558">
        <f t="shared" si="82"/>
        <v>0</v>
      </c>
    </row>
    <row r="449" ht="34.9" hidden="1" customHeight="1" spans="1:9">
      <c r="A449" s="766">
        <v>20605</v>
      </c>
      <c r="B449" s="252" t="s">
        <v>431</v>
      </c>
      <c r="C449" s="730">
        <f>SUM(C450:C453)</f>
        <v>0</v>
      </c>
      <c r="D449" s="730">
        <f>SUM(D450:D453)</f>
        <v>0</v>
      </c>
      <c r="E449" s="730">
        <f>SUM(E450:E453)</f>
        <v>0</v>
      </c>
      <c r="F449" s="488" t="str">
        <f t="shared" si="69"/>
        <v/>
      </c>
      <c r="G449" s="488" t="str">
        <f t="shared" si="70"/>
        <v/>
      </c>
      <c r="H449" s="765" t="str">
        <f t="shared" si="71"/>
        <v>否</v>
      </c>
      <c r="I449" s="768" t="str">
        <f t="shared" si="72"/>
        <v>款</v>
      </c>
    </row>
    <row r="450" ht="34.9" hidden="1" customHeight="1" spans="1:13">
      <c r="A450" s="766">
        <v>2060501</v>
      </c>
      <c r="B450" s="252" t="s">
        <v>413</v>
      </c>
      <c r="C450" s="735"/>
      <c r="D450" s="735">
        <v>0</v>
      </c>
      <c r="E450" s="509">
        <v>0</v>
      </c>
      <c r="F450" s="488" t="str">
        <f t="shared" si="69"/>
        <v/>
      </c>
      <c r="G450" s="488" t="str">
        <f t="shared" si="70"/>
        <v/>
      </c>
      <c r="H450" s="765" t="str">
        <f t="shared" si="71"/>
        <v>否</v>
      </c>
      <c r="I450" s="768" t="str">
        <f t="shared" si="72"/>
        <v>项</v>
      </c>
      <c r="L450" s="558">
        <v>0</v>
      </c>
      <c r="M450" s="558">
        <f t="shared" ref="M450:M453" si="83">D450-E450</f>
        <v>0</v>
      </c>
    </row>
    <row r="451" ht="34.9" hidden="1" customHeight="1" spans="1:13">
      <c r="A451" s="766">
        <v>2060502</v>
      </c>
      <c r="B451" s="252" t="s">
        <v>432</v>
      </c>
      <c r="C451" s="735"/>
      <c r="D451" s="735">
        <v>0</v>
      </c>
      <c r="E451" s="509">
        <v>0</v>
      </c>
      <c r="F451" s="488" t="str">
        <f t="shared" si="69"/>
        <v/>
      </c>
      <c r="G451" s="488" t="str">
        <f t="shared" si="70"/>
        <v/>
      </c>
      <c r="H451" s="765" t="str">
        <f t="shared" si="71"/>
        <v>否</v>
      </c>
      <c r="I451" s="768" t="str">
        <f t="shared" si="72"/>
        <v>项</v>
      </c>
      <c r="L451" s="558">
        <v>0</v>
      </c>
      <c r="M451" s="558">
        <f t="shared" si="83"/>
        <v>0</v>
      </c>
    </row>
    <row r="452" ht="34.9" hidden="1" customHeight="1" spans="1:13">
      <c r="A452" s="766">
        <v>2060503</v>
      </c>
      <c r="B452" s="252" t="s">
        <v>433</v>
      </c>
      <c r="C452" s="735"/>
      <c r="D452" s="735">
        <v>0</v>
      </c>
      <c r="E452" s="509">
        <v>0</v>
      </c>
      <c r="F452" s="488" t="str">
        <f t="shared" si="69"/>
        <v/>
      </c>
      <c r="G452" s="488" t="str">
        <f t="shared" si="70"/>
        <v/>
      </c>
      <c r="H452" s="765" t="str">
        <f t="shared" si="71"/>
        <v>否</v>
      </c>
      <c r="I452" s="768" t="str">
        <f t="shared" si="72"/>
        <v>项</v>
      </c>
      <c r="L452" s="558">
        <v>0</v>
      </c>
      <c r="M452" s="558">
        <f t="shared" si="83"/>
        <v>0</v>
      </c>
    </row>
    <row r="453" ht="34.9" hidden="1" customHeight="1" spans="1:13">
      <c r="A453" s="766">
        <v>2060599</v>
      </c>
      <c r="B453" s="252" t="s">
        <v>434</v>
      </c>
      <c r="C453" s="735"/>
      <c r="D453" s="735">
        <v>0</v>
      </c>
      <c r="E453" s="509">
        <v>0</v>
      </c>
      <c r="F453" s="488" t="str">
        <f t="shared" ref="F453:F516" si="84">IF(C453&lt;&gt;0,E453/C453-1,"")</f>
        <v/>
      </c>
      <c r="G453" s="488" t="str">
        <f t="shared" ref="G453:G516" si="85">IF(D453&lt;&gt;0,E453/D453,"")</f>
        <v/>
      </c>
      <c r="H453" s="765" t="str">
        <f t="shared" ref="H453:H516" si="86">IF(LEN(A453)=3,"是",IF(B453&lt;&gt;"",IF(SUM(C453:E453)&lt;&gt;0,"是","否"),"是"))</f>
        <v>否</v>
      </c>
      <c r="I453" s="768" t="str">
        <f t="shared" ref="I453:I516" si="87">IF(LEN(A453)=3,"类",IF(LEN(A453)=5,"款","项"))</f>
        <v>项</v>
      </c>
      <c r="L453" s="558">
        <v>0</v>
      </c>
      <c r="M453" s="558">
        <f t="shared" si="83"/>
        <v>0</v>
      </c>
    </row>
    <row r="454" ht="34.9" hidden="1" customHeight="1" spans="1:9">
      <c r="A454" s="766">
        <v>20606</v>
      </c>
      <c r="B454" s="252" t="s">
        <v>435</v>
      </c>
      <c r="C454" s="730">
        <f>SUM(C455:C458)</f>
        <v>0</v>
      </c>
      <c r="D454" s="730">
        <f>SUM(D455:D458)</f>
        <v>0</v>
      </c>
      <c r="E454" s="730">
        <f>SUM(E455:E458)</f>
        <v>0</v>
      </c>
      <c r="F454" s="488" t="str">
        <f t="shared" si="84"/>
        <v/>
      </c>
      <c r="G454" s="488" t="str">
        <f t="shared" si="85"/>
        <v/>
      </c>
      <c r="H454" s="765" t="str">
        <f t="shared" si="86"/>
        <v>否</v>
      </c>
      <c r="I454" s="768" t="str">
        <f t="shared" si="87"/>
        <v>款</v>
      </c>
    </row>
    <row r="455" ht="34.9" hidden="1" customHeight="1" spans="1:13">
      <c r="A455" s="766">
        <v>2060601</v>
      </c>
      <c r="B455" s="252" t="s">
        <v>436</v>
      </c>
      <c r="C455" s="735"/>
      <c r="D455" s="735">
        <v>0</v>
      </c>
      <c r="E455" s="509">
        <v>0</v>
      </c>
      <c r="F455" s="488" t="str">
        <f t="shared" si="84"/>
        <v/>
      </c>
      <c r="G455" s="488" t="str">
        <f t="shared" si="85"/>
        <v/>
      </c>
      <c r="H455" s="765" t="str">
        <f t="shared" si="86"/>
        <v>否</v>
      </c>
      <c r="I455" s="768" t="str">
        <f t="shared" si="87"/>
        <v>项</v>
      </c>
      <c r="L455" s="558">
        <v>0</v>
      </c>
      <c r="M455" s="558">
        <f t="shared" ref="M455:M458" si="88">D455-E455</f>
        <v>0</v>
      </c>
    </row>
    <row r="456" ht="34.9" hidden="1" customHeight="1" spans="1:13">
      <c r="A456" s="766">
        <v>2060602</v>
      </c>
      <c r="B456" s="252" t="s">
        <v>437</v>
      </c>
      <c r="C456" s="735"/>
      <c r="D456" s="735">
        <v>0</v>
      </c>
      <c r="E456" s="509">
        <v>0</v>
      </c>
      <c r="F456" s="488" t="str">
        <f t="shared" si="84"/>
        <v/>
      </c>
      <c r="G456" s="488" t="str">
        <f t="shared" si="85"/>
        <v/>
      </c>
      <c r="H456" s="765" t="str">
        <f t="shared" si="86"/>
        <v>否</v>
      </c>
      <c r="I456" s="768" t="str">
        <f t="shared" si="87"/>
        <v>项</v>
      </c>
      <c r="L456" s="558">
        <v>0</v>
      </c>
      <c r="M456" s="558">
        <f t="shared" si="88"/>
        <v>0</v>
      </c>
    </row>
    <row r="457" ht="34.9" hidden="1" customHeight="1" spans="1:13">
      <c r="A457" s="766">
        <v>2060603</v>
      </c>
      <c r="B457" s="252" t="s">
        <v>438</v>
      </c>
      <c r="C457" s="735"/>
      <c r="D457" s="735">
        <v>0</v>
      </c>
      <c r="E457" s="509">
        <v>0</v>
      </c>
      <c r="F457" s="488" t="str">
        <f t="shared" si="84"/>
        <v/>
      </c>
      <c r="G457" s="488" t="str">
        <f t="shared" si="85"/>
        <v/>
      </c>
      <c r="H457" s="765" t="str">
        <f t="shared" si="86"/>
        <v>否</v>
      </c>
      <c r="I457" s="768" t="str">
        <f t="shared" si="87"/>
        <v>项</v>
      </c>
      <c r="L457" s="558">
        <v>0</v>
      </c>
      <c r="M457" s="558">
        <f t="shared" si="88"/>
        <v>0</v>
      </c>
    </row>
    <row r="458" s="547" customFormat="1" ht="34.9" hidden="1" customHeight="1" spans="1:13">
      <c r="A458" s="766">
        <v>2060699</v>
      </c>
      <c r="B458" s="252" t="s">
        <v>439</v>
      </c>
      <c r="C458" s="735">
        <v>0</v>
      </c>
      <c r="D458" s="735">
        <v>0</v>
      </c>
      <c r="E458" s="509">
        <v>0</v>
      </c>
      <c r="F458" s="488" t="str">
        <f t="shared" si="84"/>
        <v/>
      </c>
      <c r="G458" s="488" t="str">
        <f t="shared" si="85"/>
        <v/>
      </c>
      <c r="H458" s="765" t="str">
        <f t="shared" si="86"/>
        <v>否</v>
      </c>
      <c r="I458" s="768" t="str">
        <f t="shared" si="87"/>
        <v>项</v>
      </c>
      <c r="J458" s="558"/>
      <c r="K458" s="558"/>
      <c r="L458" s="558">
        <v>0</v>
      </c>
      <c r="M458" s="558">
        <f t="shared" si="88"/>
        <v>0</v>
      </c>
    </row>
    <row r="459" ht="34.9" customHeight="1" spans="1:9">
      <c r="A459" s="766">
        <v>20607</v>
      </c>
      <c r="B459" s="252" t="s">
        <v>440</v>
      </c>
      <c r="C459" s="730">
        <f>SUM(C460:C465)</f>
        <v>239</v>
      </c>
      <c r="D459" s="730">
        <f>SUM(D460:D465)</f>
        <v>329</v>
      </c>
      <c r="E459" s="730">
        <f>SUM(E460:E465)</f>
        <v>189</v>
      </c>
      <c r="F459" s="488">
        <f t="shared" si="84"/>
        <v>-0.209205020920502</v>
      </c>
      <c r="G459" s="488">
        <f t="shared" si="85"/>
        <v>0.574468085106383</v>
      </c>
      <c r="H459" s="765" t="str">
        <f t="shared" si="86"/>
        <v>是</v>
      </c>
      <c r="I459" s="768" t="str">
        <f t="shared" si="87"/>
        <v>款</v>
      </c>
    </row>
    <row r="460" s="547" customFormat="1" ht="34.9" customHeight="1" spans="1:13">
      <c r="A460" s="766">
        <v>2060701</v>
      </c>
      <c r="B460" s="252" t="s">
        <v>413</v>
      </c>
      <c r="C460" s="735">
        <v>158</v>
      </c>
      <c r="D460" s="735">
        <v>114</v>
      </c>
      <c r="E460" s="509">
        <v>99</v>
      </c>
      <c r="F460" s="488">
        <f t="shared" si="84"/>
        <v>-0.373417721518987</v>
      </c>
      <c r="G460" s="488">
        <f t="shared" si="85"/>
        <v>0.868421052631579</v>
      </c>
      <c r="H460" s="765" t="str">
        <f t="shared" si="86"/>
        <v>是</v>
      </c>
      <c r="I460" s="768" t="str">
        <f t="shared" si="87"/>
        <v>项</v>
      </c>
      <c r="J460" s="558"/>
      <c r="K460" s="558"/>
      <c r="L460" s="558">
        <v>0</v>
      </c>
      <c r="M460" s="558">
        <f t="shared" ref="M460:M465" si="89">D460-E460</f>
        <v>15</v>
      </c>
    </row>
    <row r="461" ht="34.9" customHeight="1" spans="1:13">
      <c r="A461" s="766">
        <v>2060702</v>
      </c>
      <c r="B461" s="252" t="s">
        <v>441</v>
      </c>
      <c r="C461" s="735">
        <v>65</v>
      </c>
      <c r="D461" s="735">
        <v>143</v>
      </c>
      <c r="E461" s="509">
        <v>67</v>
      </c>
      <c r="F461" s="488">
        <f t="shared" si="84"/>
        <v>0.0307692307692307</v>
      </c>
      <c r="G461" s="488">
        <f t="shared" si="85"/>
        <v>0.468531468531469</v>
      </c>
      <c r="H461" s="765" t="str">
        <f t="shared" si="86"/>
        <v>是</v>
      </c>
      <c r="I461" s="768" t="str">
        <f t="shared" si="87"/>
        <v>项</v>
      </c>
      <c r="L461" s="558">
        <v>17</v>
      </c>
      <c r="M461" s="558">
        <f t="shared" si="89"/>
        <v>76</v>
      </c>
    </row>
    <row r="462" ht="34.9" hidden="1" customHeight="1" spans="1:13">
      <c r="A462" s="766">
        <v>2060703</v>
      </c>
      <c r="B462" s="252" t="s">
        <v>442</v>
      </c>
      <c r="C462" s="735"/>
      <c r="D462" s="735">
        <v>0</v>
      </c>
      <c r="E462" s="509">
        <v>0</v>
      </c>
      <c r="F462" s="488" t="str">
        <f t="shared" si="84"/>
        <v/>
      </c>
      <c r="G462" s="488" t="str">
        <f t="shared" si="85"/>
        <v/>
      </c>
      <c r="H462" s="765" t="str">
        <f t="shared" si="86"/>
        <v>否</v>
      </c>
      <c r="I462" s="768" t="str">
        <f t="shared" si="87"/>
        <v>项</v>
      </c>
      <c r="L462" s="558">
        <v>0</v>
      </c>
      <c r="M462" s="558">
        <f t="shared" si="89"/>
        <v>0</v>
      </c>
    </row>
    <row r="463" ht="34.9" hidden="1" customHeight="1" spans="1:13">
      <c r="A463" s="766">
        <v>2060704</v>
      </c>
      <c r="B463" s="252" t="s">
        <v>443</v>
      </c>
      <c r="C463" s="735"/>
      <c r="D463" s="735">
        <v>0</v>
      </c>
      <c r="E463" s="509">
        <v>0</v>
      </c>
      <c r="F463" s="488" t="str">
        <f t="shared" si="84"/>
        <v/>
      </c>
      <c r="G463" s="488" t="str">
        <f t="shared" si="85"/>
        <v/>
      </c>
      <c r="H463" s="765" t="str">
        <f t="shared" si="86"/>
        <v>否</v>
      </c>
      <c r="I463" s="768" t="str">
        <f t="shared" si="87"/>
        <v>项</v>
      </c>
      <c r="L463" s="558">
        <v>0</v>
      </c>
      <c r="M463" s="558">
        <f t="shared" si="89"/>
        <v>0</v>
      </c>
    </row>
    <row r="464" ht="34.9" customHeight="1" spans="1:13">
      <c r="A464" s="766">
        <v>2060705</v>
      </c>
      <c r="B464" s="252" t="s">
        <v>444</v>
      </c>
      <c r="C464" s="735">
        <v>15</v>
      </c>
      <c r="D464" s="735">
        <v>68</v>
      </c>
      <c r="E464" s="509">
        <v>19</v>
      </c>
      <c r="F464" s="488">
        <f t="shared" si="84"/>
        <v>0.266666666666667</v>
      </c>
      <c r="G464" s="488">
        <f t="shared" si="85"/>
        <v>0.279411764705882</v>
      </c>
      <c r="H464" s="765" t="str">
        <f t="shared" si="86"/>
        <v>是</v>
      </c>
      <c r="I464" s="768" t="str">
        <f t="shared" si="87"/>
        <v>项</v>
      </c>
      <c r="L464" s="558">
        <v>38.141005</v>
      </c>
      <c r="M464" s="558">
        <f t="shared" si="89"/>
        <v>49</v>
      </c>
    </row>
    <row r="465" ht="34.9" customHeight="1" spans="1:13">
      <c r="A465" s="766">
        <v>2060799</v>
      </c>
      <c r="B465" s="252" t="s">
        <v>445</v>
      </c>
      <c r="C465" s="735">
        <v>1</v>
      </c>
      <c r="D465" s="735">
        <v>4</v>
      </c>
      <c r="E465" s="509">
        <v>4</v>
      </c>
      <c r="F465" s="488">
        <f t="shared" si="84"/>
        <v>3</v>
      </c>
      <c r="G465" s="488">
        <f t="shared" si="85"/>
        <v>1</v>
      </c>
      <c r="H465" s="765" t="str">
        <f t="shared" si="86"/>
        <v>是</v>
      </c>
      <c r="I465" s="768" t="str">
        <f t="shared" si="87"/>
        <v>项</v>
      </c>
      <c r="L465" s="558">
        <v>0</v>
      </c>
      <c r="M465" s="558">
        <f t="shared" si="89"/>
        <v>0</v>
      </c>
    </row>
    <row r="466" s="547" customFormat="1" ht="34.9" hidden="1" customHeight="1" spans="1:13">
      <c r="A466" s="766">
        <v>20608</v>
      </c>
      <c r="B466" s="252" t="s">
        <v>446</v>
      </c>
      <c r="C466" s="730">
        <f>SUM(C467:C469)</f>
        <v>0</v>
      </c>
      <c r="D466" s="730">
        <f>SUM(D467:D469)</f>
        <v>0</v>
      </c>
      <c r="E466" s="730">
        <f>SUM(E467:E469)</f>
        <v>0</v>
      </c>
      <c r="F466" s="488" t="str">
        <f t="shared" si="84"/>
        <v/>
      </c>
      <c r="G466" s="488" t="str">
        <f t="shared" si="85"/>
        <v/>
      </c>
      <c r="H466" s="765" t="str">
        <f t="shared" si="86"/>
        <v>否</v>
      </c>
      <c r="I466" s="768" t="str">
        <f t="shared" si="87"/>
        <v>款</v>
      </c>
      <c r="J466" s="558"/>
      <c r="K466" s="558"/>
      <c r="L466" s="558"/>
      <c r="M466" s="558"/>
    </row>
    <row r="467" ht="34.9" hidden="1" customHeight="1" spans="1:13">
      <c r="A467" s="766">
        <v>2060801</v>
      </c>
      <c r="B467" s="252" t="s">
        <v>447</v>
      </c>
      <c r="C467" s="735"/>
      <c r="D467" s="735">
        <v>0</v>
      </c>
      <c r="E467" s="509">
        <v>0</v>
      </c>
      <c r="F467" s="488" t="str">
        <f t="shared" si="84"/>
        <v/>
      </c>
      <c r="G467" s="488" t="str">
        <f t="shared" si="85"/>
        <v/>
      </c>
      <c r="H467" s="765" t="str">
        <f t="shared" si="86"/>
        <v>否</v>
      </c>
      <c r="I467" s="768" t="str">
        <f t="shared" si="87"/>
        <v>项</v>
      </c>
      <c r="L467" s="558">
        <v>0</v>
      </c>
      <c r="M467" s="558">
        <f t="shared" ref="M467:M469" si="90">D467-E467</f>
        <v>0</v>
      </c>
    </row>
    <row r="468" ht="34.9" hidden="1" customHeight="1" spans="1:13">
      <c r="A468" s="766">
        <v>2060802</v>
      </c>
      <c r="B468" s="252" t="s">
        <v>448</v>
      </c>
      <c r="C468" s="735"/>
      <c r="D468" s="735">
        <v>0</v>
      </c>
      <c r="E468" s="509">
        <v>0</v>
      </c>
      <c r="F468" s="488" t="str">
        <f t="shared" si="84"/>
        <v/>
      </c>
      <c r="G468" s="488" t="str">
        <f t="shared" si="85"/>
        <v/>
      </c>
      <c r="H468" s="765" t="str">
        <f t="shared" si="86"/>
        <v>否</v>
      </c>
      <c r="I468" s="768" t="str">
        <f t="shared" si="87"/>
        <v>项</v>
      </c>
      <c r="L468" s="558">
        <v>0</v>
      </c>
      <c r="M468" s="558">
        <f t="shared" si="90"/>
        <v>0</v>
      </c>
    </row>
    <row r="469" ht="34.9" hidden="1" customHeight="1" spans="1:13">
      <c r="A469" s="766">
        <v>2060899</v>
      </c>
      <c r="B469" s="252" t="s">
        <v>449</v>
      </c>
      <c r="C469" s="735"/>
      <c r="D469" s="735">
        <v>0</v>
      </c>
      <c r="E469" s="509">
        <v>0</v>
      </c>
      <c r="F469" s="488" t="str">
        <f t="shared" si="84"/>
        <v/>
      </c>
      <c r="G469" s="488" t="str">
        <f t="shared" si="85"/>
        <v/>
      </c>
      <c r="H469" s="765" t="str">
        <f t="shared" si="86"/>
        <v>否</v>
      </c>
      <c r="I469" s="768" t="str">
        <f t="shared" si="87"/>
        <v>项</v>
      </c>
      <c r="L469" s="558">
        <v>0</v>
      </c>
      <c r="M469" s="558">
        <f t="shared" si="90"/>
        <v>0</v>
      </c>
    </row>
    <row r="470" ht="34.9" hidden="1" customHeight="1" spans="1:9">
      <c r="A470" s="766">
        <v>20609</v>
      </c>
      <c r="B470" s="252" t="s">
        <v>450</v>
      </c>
      <c r="C470" s="730">
        <f>SUM(C471:C473)</f>
        <v>0</v>
      </c>
      <c r="D470" s="730">
        <f>SUM(D471:D473)</f>
        <v>0</v>
      </c>
      <c r="E470" s="730">
        <f>SUM(E471:E473)</f>
        <v>0</v>
      </c>
      <c r="F470" s="488" t="str">
        <f t="shared" si="84"/>
        <v/>
      </c>
      <c r="G470" s="488" t="str">
        <f t="shared" si="85"/>
        <v/>
      </c>
      <c r="H470" s="765" t="str">
        <f t="shared" si="86"/>
        <v>否</v>
      </c>
      <c r="I470" s="768" t="str">
        <f t="shared" si="87"/>
        <v>款</v>
      </c>
    </row>
    <row r="471" ht="34.9" hidden="1" customHeight="1" spans="1:13">
      <c r="A471" s="766">
        <v>2060901</v>
      </c>
      <c r="B471" s="252" t="s">
        <v>451</v>
      </c>
      <c r="C471" s="735"/>
      <c r="D471" s="735">
        <v>0</v>
      </c>
      <c r="E471" s="509">
        <v>0</v>
      </c>
      <c r="F471" s="488" t="str">
        <f t="shared" si="84"/>
        <v/>
      </c>
      <c r="G471" s="488" t="str">
        <f t="shared" si="85"/>
        <v/>
      </c>
      <c r="H471" s="765" t="str">
        <f t="shared" si="86"/>
        <v>否</v>
      </c>
      <c r="I471" s="768" t="str">
        <f t="shared" si="87"/>
        <v>项</v>
      </c>
      <c r="L471" s="558">
        <v>0</v>
      </c>
      <c r="M471" s="558">
        <f t="shared" ref="M471:M473" si="91">D471-E471</f>
        <v>0</v>
      </c>
    </row>
    <row r="472" ht="34.9" hidden="1" customHeight="1" spans="1:13">
      <c r="A472" s="766">
        <v>2060902</v>
      </c>
      <c r="B472" s="252" t="s">
        <v>452</v>
      </c>
      <c r="C472" s="735"/>
      <c r="D472" s="735">
        <v>0</v>
      </c>
      <c r="E472" s="509">
        <v>0</v>
      </c>
      <c r="F472" s="488" t="str">
        <f t="shared" si="84"/>
        <v/>
      </c>
      <c r="G472" s="488" t="str">
        <f t="shared" si="85"/>
        <v/>
      </c>
      <c r="H472" s="765" t="str">
        <f t="shared" si="86"/>
        <v>否</v>
      </c>
      <c r="I472" s="768" t="str">
        <f t="shared" si="87"/>
        <v>项</v>
      </c>
      <c r="L472" s="558">
        <v>0</v>
      </c>
      <c r="M472" s="558">
        <f t="shared" si="91"/>
        <v>0</v>
      </c>
    </row>
    <row r="473" ht="34.9" hidden="1" customHeight="1" spans="1:13">
      <c r="A473" s="766">
        <v>2060999</v>
      </c>
      <c r="B473" s="252" t="s">
        <v>453</v>
      </c>
      <c r="C473" s="735"/>
      <c r="D473" s="735">
        <v>0</v>
      </c>
      <c r="E473" s="509">
        <v>0</v>
      </c>
      <c r="F473" s="488" t="str">
        <f t="shared" si="84"/>
        <v/>
      </c>
      <c r="G473" s="488" t="str">
        <f t="shared" si="85"/>
        <v/>
      </c>
      <c r="H473" s="765" t="str">
        <f t="shared" si="86"/>
        <v>否</v>
      </c>
      <c r="I473" s="768" t="str">
        <f t="shared" si="87"/>
        <v>项</v>
      </c>
      <c r="L473" s="558">
        <v>0</v>
      </c>
      <c r="M473" s="558">
        <f t="shared" si="91"/>
        <v>0</v>
      </c>
    </row>
    <row r="474" ht="34.9" hidden="1" customHeight="1" spans="1:9">
      <c r="A474" s="766">
        <v>20699</v>
      </c>
      <c r="B474" s="252" t="s">
        <v>454</v>
      </c>
      <c r="C474" s="730">
        <f>SUM(C475:C478)</f>
        <v>0</v>
      </c>
      <c r="D474" s="730">
        <f>SUM(D475:D478)</f>
        <v>0</v>
      </c>
      <c r="E474" s="730">
        <f>SUM(E475:E478)</f>
        <v>0</v>
      </c>
      <c r="F474" s="488" t="str">
        <f t="shared" si="84"/>
        <v/>
      </c>
      <c r="G474" s="488" t="str">
        <f t="shared" si="85"/>
        <v/>
      </c>
      <c r="H474" s="765" t="str">
        <f t="shared" si="86"/>
        <v>否</v>
      </c>
      <c r="I474" s="768" t="str">
        <f t="shared" si="87"/>
        <v>款</v>
      </c>
    </row>
    <row r="475" ht="34.9" hidden="1" customHeight="1" spans="1:13">
      <c r="A475" s="766">
        <v>2069901</v>
      </c>
      <c r="B475" s="252" t="s">
        <v>455</v>
      </c>
      <c r="C475" s="735"/>
      <c r="D475" s="735">
        <v>0</v>
      </c>
      <c r="E475" s="509">
        <v>0</v>
      </c>
      <c r="F475" s="488" t="str">
        <f t="shared" si="84"/>
        <v/>
      </c>
      <c r="G475" s="488" t="str">
        <f t="shared" si="85"/>
        <v/>
      </c>
      <c r="H475" s="765" t="str">
        <f t="shared" si="86"/>
        <v>否</v>
      </c>
      <c r="I475" s="768" t="str">
        <f t="shared" si="87"/>
        <v>项</v>
      </c>
      <c r="L475" s="558">
        <v>0</v>
      </c>
      <c r="M475" s="558">
        <f t="shared" ref="M475:M478" si="92">D475-E475</f>
        <v>0</v>
      </c>
    </row>
    <row r="476" ht="34.9" hidden="1" customHeight="1" spans="1:13">
      <c r="A476" s="766">
        <v>2069902</v>
      </c>
      <c r="B476" s="252" t="s">
        <v>456</v>
      </c>
      <c r="C476" s="735"/>
      <c r="D476" s="735">
        <v>0</v>
      </c>
      <c r="E476" s="509">
        <v>0</v>
      </c>
      <c r="F476" s="488" t="str">
        <f t="shared" si="84"/>
        <v/>
      </c>
      <c r="G476" s="488" t="str">
        <f t="shared" si="85"/>
        <v/>
      </c>
      <c r="H476" s="765" t="str">
        <f t="shared" si="86"/>
        <v>否</v>
      </c>
      <c r="I476" s="768" t="str">
        <f t="shared" si="87"/>
        <v>项</v>
      </c>
      <c r="L476" s="558">
        <v>0</v>
      </c>
      <c r="M476" s="558">
        <f t="shared" si="92"/>
        <v>0</v>
      </c>
    </row>
    <row r="477" ht="34.9" hidden="1" customHeight="1" spans="1:13">
      <c r="A477" s="766">
        <v>2069903</v>
      </c>
      <c r="B477" s="252" t="s">
        <v>457</v>
      </c>
      <c r="C477" s="735"/>
      <c r="D477" s="735">
        <v>0</v>
      </c>
      <c r="E477" s="509">
        <v>0</v>
      </c>
      <c r="F477" s="488" t="str">
        <f t="shared" si="84"/>
        <v/>
      </c>
      <c r="G477" s="488" t="str">
        <f t="shared" si="85"/>
        <v/>
      </c>
      <c r="H477" s="765" t="str">
        <f t="shared" si="86"/>
        <v>否</v>
      </c>
      <c r="I477" s="768" t="str">
        <f t="shared" si="87"/>
        <v>项</v>
      </c>
      <c r="L477" s="558">
        <v>0</v>
      </c>
      <c r="M477" s="558">
        <f t="shared" si="92"/>
        <v>0</v>
      </c>
    </row>
    <row r="478" ht="34.9" hidden="1" customHeight="1" spans="1:13">
      <c r="A478" s="766">
        <v>2069999</v>
      </c>
      <c r="B478" s="252" t="s">
        <v>458</v>
      </c>
      <c r="C478" s="735">
        <v>0</v>
      </c>
      <c r="D478" s="735">
        <v>0</v>
      </c>
      <c r="E478" s="509">
        <v>0</v>
      </c>
      <c r="F478" s="488" t="str">
        <f t="shared" si="84"/>
        <v/>
      </c>
      <c r="G478" s="488" t="str">
        <f t="shared" si="85"/>
        <v/>
      </c>
      <c r="H478" s="765" t="str">
        <f t="shared" si="86"/>
        <v>否</v>
      </c>
      <c r="I478" s="768" t="str">
        <f t="shared" si="87"/>
        <v>项</v>
      </c>
      <c r="L478" s="558">
        <v>0</v>
      </c>
      <c r="M478" s="558">
        <f t="shared" si="92"/>
        <v>0</v>
      </c>
    </row>
    <row r="479" ht="34.9" customHeight="1" spans="1:9">
      <c r="A479" s="764">
        <v>207</v>
      </c>
      <c r="B479" s="248" t="s">
        <v>94</v>
      </c>
      <c r="C479" s="361">
        <f>SUM(C480,C496,C504,C515,C524,C532)</f>
        <v>1090</v>
      </c>
      <c r="D479" s="361">
        <f>SUM(D480,D496,D504,D515,D524,D532)</f>
        <v>1827</v>
      </c>
      <c r="E479" s="361">
        <f>SUM(E480,E496,E504,E515,E524,E532)</f>
        <v>1354</v>
      </c>
      <c r="F479" s="486">
        <f t="shared" si="84"/>
        <v>0.242201834862385</v>
      </c>
      <c r="G479" s="486">
        <f t="shared" si="85"/>
        <v>0.741105637657362</v>
      </c>
      <c r="H479" s="765" t="str">
        <f t="shared" si="86"/>
        <v>是</v>
      </c>
      <c r="I479" s="768" t="str">
        <f t="shared" si="87"/>
        <v>类</v>
      </c>
    </row>
    <row r="480" ht="34.9" customHeight="1" spans="1:9">
      <c r="A480" s="766">
        <v>20701</v>
      </c>
      <c r="B480" s="252" t="s">
        <v>459</v>
      </c>
      <c r="C480" s="730">
        <f>SUM(C481:C495)</f>
        <v>701</v>
      </c>
      <c r="D480" s="730">
        <f>SUM(D481:D495)</f>
        <v>1179</v>
      </c>
      <c r="E480" s="730">
        <f>SUM(E481:E495)</f>
        <v>1196</v>
      </c>
      <c r="F480" s="488">
        <f t="shared" si="84"/>
        <v>0.706134094151213</v>
      </c>
      <c r="G480" s="488">
        <f t="shared" si="85"/>
        <v>1.01441899915182</v>
      </c>
      <c r="H480" s="765" t="str">
        <f t="shared" si="86"/>
        <v>是</v>
      </c>
      <c r="I480" s="768" t="str">
        <f t="shared" si="87"/>
        <v>款</v>
      </c>
    </row>
    <row r="481" ht="34.9" customHeight="1" spans="1:13">
      <c r="A481" s="766">
        <v>2070101</v>
      </c>
      <c r="B481" s="252" t="s">
        <v>145</v>
      </c>
      <c r="C481" s="735">
        <v>0</v>
      </c>
      <c r="D481" s="735">
        <v>194</v>
      </c>
      <c r="E481" s="509">
        <v>213</v>
      </c>
      <c r="F481" s="488" t="str">
        <f t="shared" si="84"/>
        <v/>
      </c>
      <c r="G481" s="488">
        <f t="shared" si="85"/>
        <v>1.0979381443299</v>
      </c>
      <c r="H481" s="765" t="str">
        <f t="shared" si="86"/>
        <v>是</v>
      </c>
      <c r="I481" s="768" t="str">
        <f t="shared" si="87"/>
        <v>项</v>
      </c>
      <c r="L481" s="558">
        <v>0</v>
      </c>
      <c r="M481" s="558">
        <f t="shared" ref="M481:M495" si="93">D481-E481</f>
        <v>-19</v>
      </c>
    </row>
    <row r="482" s="547" customFormat="1" ht="34.9" hidden="1" customHeight="1" spans="1:13">
      <c r="A482" s="766">
        <v>2070102</v>
      </c>
      <c r="B482" s="252" t="s">
        <v>146</v>
      </c>
      <c r="C482" s="735"/>
      <c r="D482" s="735">
        <v>0</v>
      </c>
      <c r="E482" s="509">
        <v>0</v>
      </c>
      <c r="F482" s="488" t="str">
        <f t="shared" si="84"/>
        <v/>
      </c>
      <c r="G482" s="488" t="str">
        <f t="shared" si="85"/>
        <v/>
      </c>
      <c r="H482" s="765" t="str">
        <f t="shared" si="86"/>
        <v>否</v>
      </c>
      <c r="I482" s="768" t="str">
        <f t="shared" si="87"/>
        <v>项</v>
      </c>
      <c r="J482" s="558"/>
      <c r="K482" s="558"/>
      <c r="L482" s="558">
        <v>0</v>
      </c>
      <c r="M482" s="558">
        <f t="shared" si="93"/>
        <v>0</v>
      </c>
    </row>
    <row r="483" ht="34.9" hidden="1" customHeight="1" spans="1:13">
      <c r="A483" s="766">
        <v>2070103</v>
      </c>
      <c r="B483" s="252" t="s">
        <v>147</v>
      </c>
      <c r="C483" s="735"/>
      <c r="D483" s="735">
        <v>0</v>
      </c>
      <c r="E483" s="509">
        <v>0</v>
      </c>
      <c r="F483" s="488" t="str">
        <f t="shared" si="84"/>
        <v/>
      </c>
      <c r="G483" s="488" t="str">
        <f t="shared" si="85"/>
        <v/>
      </c>
      <c r="H483" s="765" t="str">
        <f t="shared" si="86"/>
        <v>否</v>
      </c>
      <c r="I483" s="768" t="str">
        <f t="shared" si="87"/>
        <v>项</v>
      </c>
      <c r="L483" s="558">
        <v>0</v>
      </c>
      <c r="M483" s="558">
        <f t="shared" si="93"/>
        <v>0</v>
      </c>
    </row>
    <row r="484" ht="34.9" customHeight="1" spans="1:13">
      <c r="A484" s="766">
        <v>2070104</v>
      </c>
      <c r="B484" s="252" t="s">
        <v>460</v>
      </c>
      <c r="C484" s="735">
        <v>0</v>
      </c>
      <c r="D484" s="735">
        <v>152</v>
      </c>
      <c r="E484" s="509">
        <v>168</v>
      </c>
      <c r="F484" s="488" t="str">
        <f t="shared" si="84"/>
        <v/>
      </c>
      <c r="G484" s="488">
        <f t="shared" si="85"/>
        <v>1.10526315789474</v>
      </c>
      <c r="H484" s="765" t="str">
        <f t="shared" si="86"/>
        <v>是</v>
      </c>
      <c r="I484" s="768" t="str">
        <f t="shared" si="87"/>
        <v>项</v>
      </c>
      <c r="L484" s="558">
        <v>0</v>
      </c>
      <c r="M484" s="558">
        <f t="shared" si="93"/>
        <v>-16</v>
      </c>
    </row>
    <row r="485" ht="34.9" hidden="1" customHeight="1" spans="1:13">
      <c r="A485" s="766">
        <v>2070105</v>
      </c>
      <c r="B485" s="252" t="s">
        <v>461</v>
      </c>
      <c r="C485" s="735"/>
      <c r="D485" s="735">
        <v>0</v>
      </c>
      <c r="E485" s="509">
        <v>0</v>
      </c>
      <c r="F485" s="488" t="str">
        <f t="shared" si="84"/>
        <v/>
      </c>
      <c r="G485" s="488" t="str">
        <f t="shared" si="85"/>
        <v/>
      </c>
      <c r="H485" s="765" t="str">
        <f t="shared" si="86"/>
        <v>否</v>
      </c>
      <c r="I485" s="768" t="str">
        <f t="shared" si="87"/>
        <v>项</v>
      </c>
      <c r="L485" s="558">
        <v>0</v>
      </c>
      <c r="M485" s="558">
        <f t="shared" si="93"/>
        <v>0</v>
      </c>
    </row>
    <row r="486" ht="34.9" hidden="1" customHeight="1" spans="1:13">
      <c r="A486" s="766">
        <v>2070106</v>
      </c>
      <c r="B486" s="252" t="s">
        <v>462</v>
      </c>
      <c r="C486" s="735">
        <v>0</v>
      </c>
      <c r="D486" s="735">
        <v>0</v>
      </c>
      <c r="E486" s="509">
        <v>0</v>
      </c>
      <c r="F486" s="488" t="str">
        <f t="shared" si="84"/>
        <v/>
      </c>
      <c r="G486" s="488" t="str">
        <f t="shared" si="85"/>
        <v/>
      </c>
      <c r="H486" s="765" t="str">
        <f t="shared" si="86"/>
        <v>否</v>
      </c>
      <c r="I486" s="768" t="str">
        <f t="shared" si="87"/>
        <v>项</v>
      </c>
      <c r="L486" s="558">
        <v>0</v>
      </c>
      <c r="M486" s="558">
        <f t="shared" si="93"/>
        <v>0</v>
      </c>
    </row>
    <row r="487" ht="34.9" hidden="1" customHeight="1" spans="1:13">
      <c r="A487" s="766">
        <v>2070107</v>
      </c>
      <c r="B487" s="252" t="s">
        <v>463</v>
      </c>
      <c r="C487" s="735"/>
      <c r="D487" s="735">
        <v>0</v>
      </c>
      <c r="E487" s="509">
        <v>0</v>
      </c>
      <c r="F487" s="488" t="str">
        <f t="shared" si="84"/>
        <v/>
      </c>
      <c r="G487" s="488" t="str">
        <f t="shared" si="85"/>
        <v/>
      </c>
      <c r="H487" s="765" t="str">
        <f t="shared" si="86"/>
        <v>否</v>
      </c>
      <c r="I487" s="768" t="str">
        <f t="shared" si="87"/>
        <v>项</v>
      </c>
      <c r="L487" s="558">
        <v>0</v>
      </c>
      <c r="M487" s="558">
        <f t="shared" si="93"/>
        <v>0</v>
      </c>
    </row>
    <row r="488" ht="34.9" hidden="1" customHeight="1" spans="1:13">
      <c r="A488" s="766">
        <v>2070108</v>
      </c>
      <c r="B488" s="252" t="s">
        <v>464</v>
      </c>
      <c r="C488" s="735"/>
      <c r="D488" s="735">
        <v>0</v>
      </c>
      <c r="E488" s="509">
        <v>0</v>
      </c>
      <c r="F488" s="488" t="str">
        <f t="shared" si="84"/>
        <v/>
      </c>
      <c r="G488" s="488" t="str">
        <f t="shared" si="85"/>
        <v/>
      </c>
      <c r="H488" s="765" t="str">
        <f t="shared" si="86"/>
        <v>否</v>
      </c>
      <c r="I488" s="768" t="str">
        <f t="shared" si="87"/>
        <v>项</v>
      </c>
      <c r="L488" s="558">
        <v>0</v>
      </c>
      <c r="M488" s="558">
        <f t="shared" si="93"/>
        <v>0</v>
      </c>
    </row>
    <row r="489" ht="34.9" customHeight="1" spans="1:13">
      <c r="A489" s="766">
        <v>2070109</v>
      </c>
      <c r="B489" s="252" t="s">
        <v>465</v>
      </c>
      <c r="C489" s="735">
        <v>156</v>
      </c>
      <c r="D489" s="735">
        <v>487</v>
      </c>
      <c r="E489" s="509">
        <v>506</v>
      </c>
      <c r="F489" s="488">
        <f t="shared" si="84"/>
        <v>2.24358974358974</v>
      </c>
      <c r="G489" s="488">
        <f t="shared" si="85"/>
        <v>1.03901437371663</v>
      </c>
      <c r="H489" s="765" t="str">
        <f t="shared" si="86"/>
        <v>是</v>
      </c>
      <c r="I489" s="768" t="str">
        <f t="shared" si="87"/>
        <v>项</v>
      </c>
      <c r="L489" s="558">
        <v>26.612997</v>
      </c>
      <c r="M489" s="558">
        <f t="shared" si="93"/>
        <v>-19</v>
      </c>
    </row>
    <row r="490" ht="34.9" hidden="1" customHeight="1" spans="1:13">
      <c r="A490" s="766">
        <v>2070110</v>
      </c>
      <c r="B490" s="252" t="s">
        <v>466</v>
      </c>
      <c r="C490" s="735"/>
      <c r="D490" s="735">
        <v>0</v>
      </c>
      <c r="E490" s="509">
        <v>0</v>
      </c>
      <c r="F490" s="488" t="str">
        <f t="shared" si="84"/>
        <v/>
      </c>
      <c r="G490" s="488" t="str">
        <f t="shared" si="85"/>
        <v/>
      </c>
      <c r="H490" s="765" t="str">
        <f t="shared" si="86"/>
        <v>否</v>
      </c>
      <c r="I490" s="768" t="str">
        <f t="shared" si="87"/>
        <v>项</v>
      </c>
      <c r="L490" s="558">
        <v>0</v>
      </c>
      <c r="M490" s="558">
        <f t="shared" si="93"/>
        <v>0</v>
      </c>
    </row>
    <row r="491" ht="34.9" customHeight="1" spans="1:13">
      <c r="A491" s="766">
        <v>2070111</v>
      </c>
      <c r="B491" s="252" t="s">
        <v>467</v>
      </c>
      <c r="C491" s="735">
        <v>1</v>
      </c>
      <c r="D491" s="735">
        <v>0</v>
      </c>
      <c r="E491" s="509">
        <v>1</v>
      </c>
      <c r="F491" s="488">
        <f t="shared" si="84"/>
        <v>0</v>
      </c>
      <c r="G491" s="488" t="str">
        <f t="shared" si="85"/>
        <v/>
      </c>
      <c r="H491" s="765" t="str">
        <f t="shared" si="86"/>
        <v>是</v>
      </c>
      <c r="I491" s="768" t="str">
        <f t="shared" si="87"/>
        <v>项</v>
      </c>
      <c r="L491" s="558">
        <v>0</v>
      </c>
      <c r="M491" s="558">
        <f t="shared" si="93"/>
        <v>-1</v>
      </c>
    </row>
    <row r="492" ht="34.9" customHeight="1" spans="1:13">
      <c r="A492" s="766">
        <v>2070112</v>
      </c>
      <c r="B492" s="252" t="s">
        <v>468</v>
      </c>
      <c r="C492" s="735">
        <v>0</v>
      </c>
      <c r="D492" s="735">
        <v>58</v>
      </c>
      <c r="E492" s="509">
        <v>61</v>
      </c>
      <c r="F492" s="488" t="str">
        <f t="shared" si="84"/>
        <v/>
      </c>
      <c r="G492" s="488">
        <f t="shared" si="85"/>
        <v>1.05172413793103</v>
      </c>
      <c r="H492" s="765" t="str">
        <f t="shared" si="86"/>
        <v>是</v>
      </c>
      <c r="I492" s="768" t="str">
        <f t="shared" si="87"/>
        <v>项</v>
      </c>
      <c r="L492" s="558">
        <v>0</v>
      </c>
      <c r="M492" s="558">
        <f t="shared" si="93"/>
        <v>-3</v>
      </c>
    </row>
    <row r="493" ht="34.9" hidden="1" customHeight="1" spans="1:13">
      <c r="A493" s="766">
        <v>2070113</v>
      </c>
      <c r="B493" s="252" t="s">
        <v>469</v>
      </c>
      <c r="C493" s="735"/>
      <c r="D493" s="735">
        <v>0</v>
      </c>
      <c r="E493" s="509">
        <v>0</v>
      </c>
      <c r="F493" s="488" t="str">
        <f t="shared" si="84"/>
        <v/>
      </c>
      <c r="G493" s="488" t="str">
        <f t="shared" si="85"/>
        <v/>
      </c>
      <c r="H493" s="765" t="str">
        <f t="shared" si="86"/>
        <v>否</v>
      </c>
      <c r="I493" s="768" t="str">
        <f t="shared" si="87"/>
        <v>项</v>
      </c>
      <c r="L493" s="558">
        <v>0</v>
      </c>
      <c r="M493" s="558">
        <f t="shared" si="93"/>
        <v>0</v>
      </c>
    </row>
    <row r="494" ht="34.9" customHeight="1" spans="1:13">
      <c r="A494" s="766">
        <v>2070114</v>
      </c>
      <c r="B494" s="252" t="s">
        <v>470</v>
      </c>
      <c r="C494" s="735"/>
      <c r="D494" s="735">
        <v>168</v>
      </c>
      <c r="E494" s="509">
        <v>187</v>
      </c>
      <c r="F494" s="488" t="str">
        <f t="shared" si="84"/>
        <v/>
      </c>
      <c r="G494" s="488">
        <f t="shared" si="85"/>
        <v>1.11309523809524</v>
      </c>
      <c r="H494" s="765" t="str">
        <f t="shared" si="86"/>
        <v>是</v>
      </c>
      <c r="I494" s="768" t="str">
        <f t="shared" si="87"/>
        <v>项</v>
      </c>
      <c r="L494" s="558">
        <v>0</v>
      </c>
      <c r="M494" s="558">
        <f t="shared" si="93"/>
        <v>-19</v>
      </c>
    </row>
    <row r="495" ht="34.9" customHeight="1" spans="1:13">
      <c r="A495" s="766">
        <v>2070199</v>
      </c>
      <c r="B495" s="252" t="s">
        <v>471</v>
      </c>
      <c r="C495" s="735">
        <v>544</v>
      </c>
      <c r="D495" s="735">
        <v>120</v>
      </c>
      <c r="E495" s="509">
        <v>60</v>
      </c>
      <c r="F495" s="488">
        <f t="shared" si="84"/>
        <v>-0.889705882352941</v>
      </c>
      <c r="G495" s="488">
        <f t="shared" si="85"/>
        <v>0.5</v>
      </c>
      <c r="H495" s="765" t="str">
        <f t="shared" si="86"/>
        <v>是</v>
      </c>
      <c r="I495" s="768" t="str">
        <f t="shared" si="87"/>
        <v>项</v>
      </c>
      <c r="L495" s="558">
        <v>34.875191</v>
      </c>
      <c r="M495" s="558">
        <f t="shared" si="93"/>
        <v>60</v>
      </c>
    </row>
    <row r="496" ht="34.9" customHeight="1" spans="1:9">
      <c r="A496" s="766">
        <v>20702</v>
      </c>
      <c r="B496" s="252" t="s">
        <v>472</v>
      </c>
      <c r="C496" s="730">
        <f>SUM(C497:C503)</f>
        <v>3</v>
      </c>
      <c r="D496" s="730">
        <f>SUM(D497:D503)</f>
        <v>57</v>
      </c>
      <c r="E496" s="730">
        <f>SUM(E497:E503)</f>
        <v>64</v>
      </c>
      <c r="F496" s="488">
        <f t="shared" si="84"/>
        <v>20.3333333333333</v>
      </c>
      <c r="G496" s="488">
        <f t="shared" si="85"/>
        <v>1.12280701754386</v>
      </c>
      <c r="H496" s="765" t="str">
        <f t="shared" si="86"/>
        <v>是</v>
      </c>
      <c r="I496" s="768" t="str">
        <f t="shared" si="87"/>
        <v>款</v>
      </c>
    </row>
    <row r="497" s="547" customFormat="1" ht="34.9" customHeight="1" spans="1:13">
      <c r="A497" s="766">
        <v>2070201</v>
      </c>
      <c r="B497" s="252" t="s">
        <v>145</v>
      </c>
      <c r="C497" s="735">
        <v>0</v>
      </c>
      <c r="D497" s="735">
        <v>52</v>
      </c>
      <c r="E497" s="509">
        <v>64</v>
      </c>
      <c r="F497" s="488" t="str">
        <f t="shared" si="84"/>
        <v/>
      </c>
      <c r="G497" s="488">
        <f t="shared" si="85"/>
        <v>1.23076923076923</v>
      </c>
      <c r="H497" s="765" t="str">
        <f t="shared" si="86"/>
        <v>是</v>
      </c>
      <c r="I497" s="768" t="str">
        <f t="shared" si="87"/>
        <v>项</v>
      </c>
      <c r="J497" s="558"/>
      <c r="K497" s="558"/>
      <c r="L497" s="558">
        <v>0</v>
      </c>
      <c r="M497" s="558">
        <f t="shared" ref="M497:M503" si="94">D497-E497</f>
        <v>-12</v>
      </c>
    </row>
    <row r="498" ht="34.9" hidden="1" customHeight="1" spans="1:13">
      <c r="A498" s="766">
        <v>2070202</v>
      </c>
      <c r="B498" s="252" t="s">
        <v>146</v>
      </c>
      <c r="C498" s="735"/>
      <c r="D498" s="735">
        <v>0</v>
      </c>
      <c r="E498" s="509">
        <v>0</v>
      </c>
      <c r="F498" s="488" t="str">
        <f t="shared" si="84"/>
        <v/>
      </c>
      <c r="G498" s="488" t="str">
        <f t="shared" si="85"/>
        <v/>
      </c>
      <c r="H498" s="765" t="str">
        <f t="shared" si="86"/>
        <v>否</v>
      </c>
      <c r="I498" s="768" t="str">
        <f t="shared" si="87"/>
        <v>项</v>
      </c>
      <c r="L498" s="558">
        <v>0</v>
      </c>
      <c r="M498" s="558">
        <f t="shared" si="94"/>
        <v>0</v>
      </c>
    </row>
    <row r="499" ht="34.9" hidden="1" customHeight="1" spans="1:13">
      <c r="A499" s="766">
        <v>2070203</v>
      </c>
      <c r="B499" s="252" t="s">
        <v>147</v>
      </c>
      <c r="C499" s="735"/>
      <c r="D499" s="735">
        <v>0</v>
      </c>
      <c r="E499" s="509">
        <v>0</v>
      </c>
      <c r="F499" s="488" t="str">
        <f t="shared" si="84"/>
        <v/>
      </c>
      <c r="G499" s="488" t="str">
        <f t="shared" si="85"/>
        <v/>
      </c>
      <c r="H499" s="765" t="str">
        <f t="shared" si="86"/>
        <v>否</v>
      </c>
      <c r="I499" s="768" t="str">
        <f t="shared" si="87"/>
        <v>项</v>
      </c>
      <c r="L499" s="558">
        <v>0</v>
      </c>
      <c r="M499" s="558">
        <f t="shared" si="94"/>
        <v>0</v>
      </c>
    </row>
    <row r="500" s="547" customFormat="1" ht="34.9" customHeight="1" spans="1:13">
      <c r="A500" s="766">
        <v>2070204</v>
      </c>
      <c r="B500" s="252" t="s">
        <v>473</v>
      </c>
      <c r="C500" s="735">
        <v>3</v>
      </c>
      <c r="D500" s="735">
        <v>5</v>
      </c>
      <c r="E500" s="509">
        <v>0</v>
      </c>
      <c r="F500" s="488">
        <f t="shared" si="84"/>
        <v>-1</v>
      </c>
      <c r="G500" s="488">
        <f t="shared" si="85"/>
        <v>0</v>
      </c>
      <c r="H500" s="765" t="str">
        <f t="shared" si="86"/>
        <v>是</v>
      </c>
      <c r="I500" s="768" t="str">
        <f t="shared" si="87"/>
        <v>项</v>
      </c>
      <c r="J500" s="558"/>
      <c r="K500" s="558"/>
      <c r="L500" s="558">
        <v>0</v>
      </c>
      <c r="M500" s="558">
        <f t="shared" si="94"/>
        <v>5</v>
      </c>
    </row>
    <row r="501" ht="34.9" hidden="1" customHeight="1" spans="1:13">
      <c r="A501" s="766">
        <v>2070205</v>
      </c>
      <c r="B501" s="252" t="s">
        <v>474</v>
      </c>
      <c r="C501" s="735">
        <v>0</v>
      </c>
      <c r="D501" s="735">
        <v>0</v>
      </c>
      <c r="E501" s="509">
        <v>0</v>
      </c>
      <c r="F501" s="488" t="str">
        <f t="shared" si="84"/>
        <v/>
      </c>
      <c r="G501" s="488" t="str">
        <f t="shared" si="85"/>
        <v/>
      </c>
      <c r="H501" s="765" t="str">
        <f t="shared" si="86"/>
        <v>否</v>
      </c>
      <c r="I501" s="768" t="str">
        <f t="shared" si="87"/>
        <v>项</v>
      </c>
      <c r="L501" s="558">
        <v>0</v>
      </c>
      <c r="M501" s="558">
        <f t="shared" si="94"/>
        <v>0</v>
      </c>
    </row>
    <row r="502" ht="34.9" hidden="1" customHeight="1" spans="1:13">
      <c r="A502" s="766">
        <v>2070206</v>
      </c>
      <c r="B502" s="252" t="s">
        <v>475</v>
      </c>
      <c r="C502" s="735"/>
      <c r="D502" s="735">
        <v>0</v>
      </c>
      <c r="E502" s="509">
        <v>0</v>
      </c>
      <c r="F502" s="488" t="str">
        <f t="shared" si="84"/>
        <v/>
      </c>
      <c r="G502" s="488" t="str">
        <f t="shared" si="85"/>
        <v/>
      </c>
      <c r="H502" s="765" t="str">
        <f t="shared" si="86"/>
        <v>否</v>
      </c>
      <c r="I502" s="768" t="str">
        <f t="shared" si="87"/>
        <v>项</v>
      </c>
      <c r="L502" s="558">
        <v>0</v>
      </c>
      <c r="M502" s="558">
        <f t="shared" si="94"/>
        <v>0</v>
      </c>
    </row>
    <row r="503" ht="34.9" hidden="1" customHeight="1" spans="1:13">
      <c r="A503" s="766">
        <v>2070299</v>
      </c>
      <c r="B503" s="252" t="s">
        <v>476</v>
      </c>
      <c r="C503" s="735">
        <v>0</v>
      </c>
      <c r="D503" s="735">
        <v>0</v>
      </c>
      <c r="E503" s="509">
        <v>0</v>
      </c>
      <c r="F503" s="488" t="str">
        <f t="shared" si="84"/>
        <v/>
      </c>
      <c r="G503" s="488" t="str">
        <f t="shared" si="85"/>
        <v/>
      </c>
      <c r="H503" s="765" t="str">
        <f t="shared" si="86"/>
        <v>否</v>
      </c>
      <c r="I503" s="768" t="str">
        <f t="shared" si="87"/>
        <v>项</v>
      </c>
      <c r="L503" s="558">
        <v>0</v>
      </c>
      <c r="M503" s="558">
        <f t="shared" si="94"/>
        <v>0</v>
      </c>
    </row>
    <row r="504" ht="34.9" customHeight="1" spans="1:9">
      <c r="A504" s="766">
        <v>20703</v>
      </c>
      <c r="B504" s="252" t="s">
        <v>477</v>
      </c>
      <c r="C504" s="730">
        <f>SUM(C505:C514)</f>
        <v>20</v>
      </c>
      <c r="D504" s="730">
        <f>SUM(D505:D514)</f>
        <v>19</v>
      </c>
      <c r="E504" s="730">
        <f>SUM(E505:E514)</f>
        <v>0</v>
      </c>
      <c r="F504" s="488">
        <f t="shared" si="84"/>
        <v>-1</v>
      </c>
      <c r="G504" s="488">
        <f t="shared" si="85"/>
        <v>0</v>
      </c>
      <c r="H504" s="765" t="str">
        <f t="shared" si="86"/>
        <v>是</v>
      </c>
      <c r="I504" s="768" t="str">
        <f t="shared" si="87"/>
        <v>款</v>
      </c>
    </row>
    <row r="505" ht="34.9" hidden="1" customHeight="1" spans="1:13">
      <c r="A505" s="766">
        <v>2070301</v>
      </c>
      <c r="B505" s="252" t="s">
        <v>145</v>
      </c>
      <c r="C505" s="735"/>
      <c r="D505" s="735">
        <v>0</v>
      </c>
      <c r="E505" s="509">
        <v>0</v>
      </c>
      <c r="F505" s="488" t="str">
        <f t="shared" si="84"/>
        <v/>
      </c>
      <c r="G505" s="488" t="str">
        <f t="shared" si="85"/>
        <v/>
      </c>
      <c r="H505" s="765" t="str">
        <f t="shared" si="86"/>
        <v>否</v>
      </c>
      <c r="I505" s="768" t="str">
        <f t="shared" si="87"/>
        <v>项</v>
      </c>
      <c r="L505" s="558">
        <v>0</v>
      </c>
      <c r="M505" s="558">
        <f t="shared" ref="M505:M514" si="95">D505-E505</f>
        <v>0</v>
      </c>
    </row>
    <row r="506" ht="34.9" hidden="1" customHeight="1" spans="1:13">
      <c r="A506" s="766">
        <v>2070302</v>
      </c>
      <c r="B506" s="252" t="s">
        <v>146</v>
      </c>
      <c r="C506" s="735"/>
      <c r="D506" s="735">
        <v>0</v>
      </c>
      <c r="E506" s="509">
        <v>0</v>
      </c>
      <c r="F506" s="488" t="str">
        <f t="shared" si="84"/>
        <v/>
      </c>
      <c r="G506" s="488" t="str">
        <f t="shared" si="85"/>
        <v/>
      </c>
      <c r="H506" s="765" t="str">
        <f t="shared" si="86"/>
        <v>否</v>
      </c>
      <c r="I506" s="768" t="str">
        <f t="shared" si="87"/>
        <v>项</v>
      </c>
      <c r="L506" s="558">
        <v>0</v>
      </c>
      <c r="M506" s="558">
        <f t="shared" si="95"/>
        <v>0</v>
      </c>
    </row>
    <row r="507" ht="34.9" hidden="1" customHeight="1" spans="1:13">
      <c r="A507" s="766">
        <v>2070303</v>
      </c>
      <c r="B507" s="252" t="s">
        <v>147</v>
      </c>
      <c r="C507" s="735"/>
      <c r="D507" s="735">
        <v>0</v>
      </c>
      <c r="E507" s="509">
        <v>0</v>
      </c>
      <c r="F507" s="488" t="str">
        <f t="shared" si="84"/>
        <v/>
      </c>
      <c r="G507" s="488" t="str">
        <f t="shared" si="85"/>
        <v/>
      </c>
      <c r="H507" s="765" t="str">
        <f t="shared" si="86"/>
        <v>否</v>
      </c>
      <c r="I507" s="768" t="str">
        <f t="shared" si="87"/>
        <v>项</v>
      </c>
      <c r="L507" s="558">
        <v>0</v>
      </c>
      <c r="M507" s="558">
        <f t="shared" si="95"/>
        <v>0</v>
      </c>
    </row>
    <row r="508" ht="34.9" hidden="1" customHeight="1" spans="1:13">
      <c r="A508" s="766">
        <v>2070304</v>
      </c>
      <c r="B508" s="252" t="s">
        <v>478</v>
      </c>
      <c r="C508" s="735"/>
      <c r="D508" s="735">
        <v>0</v>
      </c>
      <c r="E508" s="509">
        <v>0</v>
      </c>
      <c r="F508" s="488" t="str">
        <f t="shared" si="84"/>
        <v/>
      </c>
      <c r="G508" s="488" t="str">
        <f t="shared" si="85"/>
        <v/>
      </c>
      <c r="H508" s="765" t="str">
        <f t="shared" si="86"/>
        <v>否</v>
      </c>
      <c r="I508" s="768" t="str">
        <f t="shared" si="87"/>
        <v>项</v>
      </c>
      <c r="L508" s="558">
        <v>0</v>
      </c>
      <c r="M508" s="558">
        <f t="shared" si="95"/>
        <v>0</v>
      </c>
    </row>
    <row r="509" ht="34.9" hidden="1" customHeight="1" spans="1:13">
      <c r="A509" s="766">
        <v>2070305</v>
      </c>
      <c r="B509" s="252" t="s">
        <v>479</v>
      </c>
      <c r="C509" s="735"/>
      <c r="D509" s="735">
        <v>0</v>
      </c>
      <c r="E509" s="509">
        <v>0</v>
      </c>
      <c r="F509" s="488" t="str">
        <f t="shared" si="84"/>
        <v/>
      </c>
      <c r="G509" s="488" t="str">
        <f t="shared" si="85"/>
        <v/>
      </c>
      <c r="H509" s="765" t="str">
        <f t="shared" si="86"/>
        <v>否</v>
      </c>
      <c r="I509" s="768" t="str">
        <f t="shared" si="87"/>
        <v>项</v>
      </c>
      <c r="L509" s="558">
        <v>0</v>
      </c>
      <c r="M509" s="558">
        <f t="shared" si="95"/>
        <v>0</v>
      </c>
    </row>
    <row r="510" ht="34.9" hidden="1" customHeight="1" spans="1:13">
      <c r="A510" s="766">
        <v>2070306</v>
      </c>
      <c r="B510" s="252" t="s">
        <v>480</v>
      </c>
      <c r="C510" s="735"/>
      <c r="D510" s="735">
        <v>0</v>
      </c>
      <c r="E510" s="509">
        <v>0</v>
      </c>
      <c r="F510" s="488" t="str">
        <f t="shared" si="84"/>
        <v/>
      </c>
      <c r="G510" s="488" t="str">
        <f t="shared" si="85"/>
        <v/>
      </c>
      <c r="H510" s="765" t="str">
        <f t="shared" si="86"/>
        <v>否</v>
      </c>
      <c r="I510" s="768" t="str">
        <f t="shared" si="87"/>
        <v>项</v>
      </c>
      <c r="L510" s="558">
        <v>0</v>
      </c>
      <c r="M510" s="558">
        <f t="shared" si="95"/>
        <v>0</v>
      </c>
    </row>
    <row r="511" ht="34.9" customHeight="1" spans="1:13">
      <c r="A511" s="766">
        <v>2070307</v>
      </c>
      <c r="B511" s="252" t="s">
        <v>481</v>
      </c>
      <c r="C511" s="735">
        <v>0</v>
      </c>
      <c r="D511" s="735">
        <v>19</v>
      </c>
      <c r="E511" s="509">
        <v>0</v>
      </c>
      <c r="F511" s="488" t="str">
        <f t="shared" si="84"/>
        <v/>
      </c>
      <c r="G511" s="488">
        <f t="shared" si="85"/>
        <v>0</v>
      </c>
      <c r="H511" s="765" t="str">
        <f t="shared" si="86"/>
        <v>是</v>
      </c>
      <c r="I511" s="768" t="str">
        <f t="shared" si="87"/>
        <v>项</v>
      </c>
      <c r="L511" s="558">
        <v>19.05</v>
      </c>
      <c r="M511" s="558">
        <f t="shared" si="95"/>
        <v>19</v>
      </c>
    </row>
    <row r="512" ht="34.9" customHeight="1" spans="1:13">
      <c r="A512" s="766">
        <v>2070308</v>
      </c>
      <c r="B512" s="252" t="s">
        <v>482</v>
      </c>
      <c r="C512" s="735">
        <v>20</v>
      </c>
      <c r="D512" s="735">
        <v>0</v>
      </c>
      <c r="E512" s="509">
        <v>0</v>
      </c>
      <c r="F512" s="488">
        <f t="shared" si="84"/>
        <v>-1</v>
      </c>
      <c r="G512" s="488" t="str">
        <f t="shared" si="85"/>
        <v/>
      </c>
      <c r="H512" s="765" t="str">
        <f t="shared" si="86"/>
        <v>是</v>
      </c>
      <c r="I512" s="768" t="str">
        <f t="shared" si="87"/>
        <v>项</v>
      </c>
      <c r="L512" s="558">
        <v>0</v>
      </c>
      <c r="M512" s="558">
        <f t="shared" si="95"/>
        <v>0</v>
      </c>
    </row>
    <row r="513" ht="34.9" hidden="1" customHeight="1" spans="1:13">
      <c r="A513" s="766">
        <v>2070309</v>
      </c>
      <c r="B513" s="252" t="s">
        <v>483</v>
      </c>
      <c r="C513" s="735"/>
      <c r="D513" s="735">
        <v>0</v>
      </c>
      <c r="E513" s="509">
        <v>0</v>
      </c>
      <c r="F513" s="488" t="str">
        <f t="shared" si="84"/>
        <v/>
      </c>
      <c r="G513" s="488" t="str">
        <f t="shared" si="85"/>
        <v/>
      </c>
      <c r="H513" s="765" t="str">
        <f t="shared" si="86"/>
        <v>否</v>
      </c>
      <c r="I513" s="768" t="str">
        <f t="shared" si="87"/>
        <v>项</v>
      </c>
      <c r="L513" s="558">
        <v>0</v>
      </c>
      <c r="M513" s="558">
        <f t="shared" si="95"/>
        <v>0</v>
      </c>
    </row>
    <row r="514" ht="34.9" hidden="1" customHeight="1" spans="1:13">
      <c r="A514" s="766">
        <v>2070399</v>
      </c>
      <c r="B514" s="252" t="s">
        <v>484</v>
      </c>
      <c r="C514" s="735"/>
      <c r="D514" s="735">
        <v>0</v>
      </c>
      <c r="E514" s="509">
        <v>0</v>
      </c>
      <c r="F514" s="488" t="str">
        <f t="shared" si="84"/>
        <v/>
      </c>
      <c r="G514" s="488" t="str">
        <f t="shared" si="85"/>
        <v/>
      </c>
      <c r="H514" s="765" t="str">
        <f t="shared" si="86"/>
        <v>否</v>
      </c>
      <c r="I514" s="768" t="str">
        <f t="shared" si="87"/>
        <v>项</v>
      </c>
      <c r="L514" s="558">
        <v>0</v>
      </c>
      <c r="M514" s="558">
        <f t="shared" si="95"/>
        <v>0</v>
      </c>
    </row>
    <row r="515" ht="34.9" hidden="1" customHeight="1" spans="1:9">
      <c r="A515" s="766">
        <v>20706</v>
      </c>
      <c r="B515" s="252" t="s">
        <v>485</v>
      </c>
      <c r="C515" s="730">
        <f>SUM(C516:C523)</f>
        <v>0</v>
      </c>
      <c r="D515" s="730">
        <f>SUM(D516:D523)</f>
        <v>0</v>
      </c>
      <c r="E515" s="730">
        <f>SUM(E516:E523)</f>
        <v>0</v>
      </c>
      <c r="F515" s="488" t="str">
        <f t="shared" si="84"/>
        <v/>
      </c>
      <c r="G515" s="488" t="str">
        <f t="shared" si="85"/>
        <v/>
      </c>
      <c r="H515" s="765" t="str">
        <f t="shared" si="86"/>
        <v>否</v>
      </c>
      <c r="I515" s="768" t="str">
        <f t="shared" si="87"/>
        <v>款</v>
      </c>
    </row>
    <row r="516" ht="34.9" hidden="1" customHeight="1" spans="1:13">
      <c r="A516" s="766">
        <v>2070601</v>
      </c>
      <c r="B516" s="252" t="s">
        <v>145</v>
      </c>
      <c r="C516" s="735"/>
      <c r="D516" s="735">
        <v>0</v>
      </c>
      <c r="E516" s="509">
        <v>0</v>
      </c>
      <c r="F516" s="488" t="str">
        <f t="shared" si="84"/>
        <v/>
      </c>
      <c r="G516" s="488" t="str">
        <f t="shared" si="85"/>
        <v/>
      </c>
      <c r="H516" s="765" t="str">
        <f t="shared" si="86"/>
        <v>否</v>
      </c>
      <c r="I516" s="768" t="str">
        <f t="shared" si="87"/>
        <v>项</v>
      </c>
      <c r="L516" s="558">
        <v>0</v>
      </c>
      <c r="M516" s="558">
        <f t="shared" ref="M516:M523" si="96">D516-E516</f>
        <v>0</v>
      </c>
    </row>
    <row r="517" ht="34.9" hidden="1" customHeight="1" spans="1:13">
      <c r="A517" s="766">
        <v>2070602</v>
      </c>
      <c r="B517" s="252" t="s">
        <v>146</v>
      </c>
      <c r="C517" s="735"/>
      <c r="D517" s="735">
        <v>0</v>
      </c>
      <c r="E517" s="509">
        <v>0</v>
      </c>
      <c r="F517" s="488" t="str">
        <f t="shared" ref="F517:F580" si="97">IF(C517&lt;&gt;0,E517/C517-1,"")</f>
        <v/>
      </c>
      <c r="G517" s="488" t="str">
        <f t="shared" ref="G517:G580" si="98">IF(D517&lt;&gt;0,E517/D517,"")</f>
        <v/>
      </c>
      <c r="H517" s="765" t="str">
        <f t="shared" ref="H517:H580" si="99">IF(LEN(A517)=3,"是",IF(B517&lt;&gt;"",IF(SUM(C517:E517)&lt;&gt;0,"是","否"),"是"))</f>
        <v>否</v>
      </c>
      <c r="I517" s="768" t="str">
        <f t="shared" ref="I517:I580" si="100">IF(LEN(A517)=3,"类",IF(LEN(A517)=5,"款","项"))</f>
        <v>项</v>
      </c>
      <c r="L517" s="558">
        <v>0</v>
      </c>
      <c r="M517" s="558">
        <f t="shared" si="96"/>
        <v>0</v>
      </c>
    </row>
    <row r="518" ht="34.9" hidden="1" customHeight="1" spans="1:13">
      <c r="A518" s="766">
        <v>2070603</v>
      </c>
      <c r="B518" s="252" t="s">
        <v>147</v>
      </c>
      <c r="C518" s="735"/>
      <c r="D518" s="735">
        <v>0</v>
      </c>
      <c r="E518" s="509">
        <v>0</v>
      </c>
      <c r="F518" s="488" t="str">
        <f t="shared" si="97"/>
        <v/>
      </c>
      <c r="G518" s="488" t="str">
        <f t="shared" si="98"/>
        <v/>
      </c>
      <c r="H518" s="765" t="str">
        <f t="shared" si="99"/>
        <v>否</v>
      </c>
      <c r="I518" s="768" t="str">
        <f t="shared" si="100"/>
        <v>项</v>
      </c>
      <c r="L518" s="558">
        <v>0</v>
      </c>
      <c r="M518" s="558">
        <f t="shared" si="96"/>
        <v>0</v>
      </c>
    </row>
    <row r="519" ht="34.9" hidden="1" customHeight="1" spans="1:13">
      <c r="A519" s="766">
        <v>2070604</v>
      </c>
      <c r="B519" s="252" t="s">
        <v>486</v>
      </c>
      <c r="C519" s="735"/>
      <c r="D519" s="735">
        <v>0</v>
      </c>
      <c r="E519" s="509">
        <v>0</v>
      </c>
      <c r="F519" s="488" t="str">
        <f t="shared" si="97"/>
        <v/>
      </c>
      <c r="G519" s="488" t="str">
        <f t="shared" si="98"/>
        <v/>
      </c>
      <c r="H519" s="765" t="str">
        <f t="shared" si="99"/>
        <v>否</v>
      </c>
      <c r="I519" s="768" t="str">
        <f t="shared" si="100"/>
        <v>项</v>
      </c>
      <c r="L519" s="558">
        <v>0</v>
      </c>
      <c r="M519" s="558">
        <f t="shared" si="96"/>
        <v>0</v>
      </c>
    </row>
    <row r="520" ht="34.9" hidden="1" customHeight="1" spans="1:13">
      <c r="A520" s="766">
        <v>2070605</v>
      </c>
      <c r="B520" s="252" t="s">
        <v>487</v>
      </c>
      <c r="C520" s="735"/>
      <c r="D520" s="735">
        <v>0</v>
      </c>
      <c r="E520" s="509">
        <v>0</v>
      </c>
      <c r="F520" s="488" t="str">
        <f t="shared" si="97"/>
        <v/>
      </c>
      <c r="G520" s="488" t="str">
        <f t="shared" si="98"/>
        <v/>
      </c>
      <c r="H520" s="765" t="str">
        <f t="shared" si="99"/>
        <v>否</v>
      </c>
      <c r="I520" s="768" t="str">
        <f t="shared" si="100"/>
        <v>项</v>
      </c>
      <c r="L520" s="558">
        <v>0</v>
      </c>
      <c r="M520" s="558">
        <f t="shared" si="96"/>
        <v>0</v>
      </c>
    </row>
    <row r="521" s="547" customFormat="1" ht="34.9" hidden="1" customHeight="1" spans="1:13">
      <c r="A521" s="766">
        <v>2070606</v>
      </c>
      <c r="B521" s="252" t="s">
        <v>488</v>
      </c>
      <c r="C521" s="735"/>
      <c r="D521" s="735">
        <v>0</v>
      </c>
      <c r="E521" s="509">
        <v>0</v>
      </c>
      <c r="F521" s="488" t="str">
        <f t="shared" si="97"/>
        <v/>
      </c>
      <c r="G521" s="488" t="str">
        <f t="shared" si="98"/>
        <v/>
      </c>
      <c r="H521" s="765" t="str">
        <f t="shared" si="99"/>
        <v>否</v>
      </c>
      <c r="I521" s="768" t="str">
        <f t="shared" si="100"/>
        <v>项</v>
      </c>
      <c r="J521" s="558"/>
      <c r="K521" s="558"/>
      <c r="L521" s="558">
        <v>0</v>
      </c>
      <c r="M521" s="558">
        <f t="shared" si="96"/>
        <v>0</v>
      </c>
    </row>
    <row r="522" ht="34.9" hidden="1" customHeight="1" spans="1:13">
      <c r="A522" s="766">
        <v>2070607</v>
      </c>
      <c r="B522" s="252" t="s">
        <v>489</v>
      </c>
      <c r="C522" s="735"/>
      <c r="D522" s="735">
        <v>0</v>
      </c>
      <c r="E522" s="509">
        <v>0</v>
      </c>
      <c r="F522" s="488" t="str">
        <f t="shared" si="97"/>
        <v/>
      </c>
      <c r="G522" s="488" t="str">
        <f t="shared" si="98"/>
        <v/>
      </c>
      <c r="H522" s="765" t="str">
        <f t="shared" si="99"/>
        <v>否</v>
      </c>
      <c r="I522" s="768" t="str">
        <f t="shared" si="100"/>
        <v>项</v>
      </c>
      <c r="L522" s="558">
        <v>0</v>
      </c>
      <c r="M522" s="558">
        <f t="shared" si="96"/>
        <v>0</v>
      </c>
    </row>
    <row r="523" ht="34.9" hidden="1" customHeight="1" spans="1:13">
      <c r="A523" s="766">
        <v>2070699</v>
      </c>
      <c r="B523" s="252" t="s">
        <v>490</v>
      </c>
      <c r="C523" s="735"/>
      <c r="D523" s="735">
        <v>0</v>
      </c>
      <c r="E523" s="509">
        <v>0</v>
      </c>
      <c r="F523" s="488" t="str">
        <f t="shared" si="97"/>
        <v/>
      </c>
      <c r="G523" s="488" t="str">
        <f t="shared" si="98"/>
        <v/>
      </c>
      <c r="H523" s="765" t="str">
        <f t="shared" si="99"/>
        <v>否</v>
      </c>
      <c r="I523" s="768" t="str">
        <f t="shared" si="100"/>
        <v>项</v>
      </c>
      <c r="L523" s="558">
        <v>0</v>
      </c>
      <c r="M523" s="558">
        <f t="shared" si="96"/>
        <v>0</v>
      </c>
    </row>
    <row r="524" ht="34.9" customHeight="1" spans="1:9">
      <c r="A524" s="766">
        <v>20708</v>
      </c>
      <c r="B524" s="252" t="s">
        <v>491</v>
      </c>
      <c r="C524" s="730">
        <f>SUM(C525:C531)</f>
        <v>114</v>
      </c>
      <c r="D524" s="730">
        <f>SUM(D525:D531)</f>
        <v>17</v>
      </c>
      <c r="E524" s="730">
        <f>SUM(E525:E531)</f>
        <v>36</v>
      </c>
      <c r="F524" s="488">
        <f t="shared" si="97"/>
        <v>-0.684210526315789</v>
      </c>
      <c r="G524" s="488">
        <f t="shared" si="98"/>
        <v>2.11764705882353</v>
      </c>
      <c r="H524" s="765" t="str">
        <f t="shared" si="99"/>
        <v>是</v>
      </c>
      <c r="I524" s="768" t="str">
        <f t="shared" si="100"/>
        <v>款</v>
      </c>
    </row>
    <row r="525" ht="34.9" hidden="1" customHeight="1" spans="1:13">
      <c r="A525" s="766">
        <v>2070801</v>
      </c>
      <c r="B525" s="252" t="s">
        <v>145</v>
      </c>
      <c r="C525" s="735"/>
      <c r="D525" s="735">
        <v>0</v>
      </c>
      <c r="E525" s="509">
        <v>0</v>
      </c>
      <c r="F525" s="488" t="str">
        <f t="shared" si="97"/>
        <v/>
      </c>
      <c r="G525" s="488" t="str">
        <f t="shared" si="98"/>
        <v/>
      </c>
      <c r="H525" s="765" t="str">
        <f t="shared" si="99"/>
        <v>否</v>
      </c>
      <c r="I525" s="768" t="str">
        <f t="shared" si="100"/>
        <v>项</v>
      </c>
      <c r="L525" s="558">
        <v>0</v>
      </c>
      <c r="M525" s="558">
        <f t="shared" ref="M525:M531" si="101">D525-E525</f>
        <v>0</v>
      </c>
    </row>
    <row r="526" ht="34.9" hidden="1" customHeight="1" spans="1:13">
      <c r="A526" s="766">
        <v>2070802</v>
      </c>
      <c r="B526" s="252" t="s">
        <v>146</v>
      </c>
      <c r="C526" s="735"/>
      <c r="D526" s="735">
        <v>0</v>
      </c>
      <c r="E526" s="509">
        <v>0</v>
      </c>
      <c r="F526" s="488" t="str">
        <f t="shared" si="97"/>
        <v/>
      </c>
      <c r="G526" s="488" t="str">
        <f t="shared" si="98"/>
        <v/>
      </c>
      <c r="H526" s="765" t="str">
        <f t="shared" si="99"/>
        <v>否</v>
      </c>
      <c r="I526" s="768" t="str">
        <f t="shared" si="100"/>
        <v>项</v>
      </c>
      <c r="L526" s="558">
        <v>0</v>
      </c>
      <c r="M526" s="558">
        <f t="shared" si="101"/>
        <v>0</v>
      </c>
    </row>
    <row r="527" ht="34.9" hidden="1" customHeight="1" spans="1:13">
      <c r="A527" s="766">
        <v>2070803</v>
      </c>
      <c r="B527" s="252" t="s">
        <v>147</v>
      </c>
      <c r="C527" s="735"/>
      <c r="D527" s="735">
        <v>0</v>
      </c>
      <c r="E527" s="509">
        <v>0</v>
      </c>
      <c r="F527" s="488" t="str">
        <f t="shared" si="97"/>
        <v/>
      </c>
      <c r="G527" s="488" t="str">
        <f t="shared" si="98"/>
        <v/>
      </c>
      <c r="H527" s="765" t="str">
        <f t="shared" si="99"/>
        <v>否</v>
      </c>
      <c r="I527" s="768" t="str">
        <f t="shared" si="100"/>
        <v>项</v>
      </c>
      <c r="L527" s="558">
        <v>0</v>
      </c>
      <c r="M527" s="558">
        <f t="shared" si="101"/>
        <v>0</v>
      </c>
    </row>
    <row r="528" ht="34.9" hidden="1" customHeight="1" spans="1:13">
      <c r="A528" s="766">
        <v>2070804</v>
      </c>
      <c r="B528" s="252" t="s">
        <v>492</v>
      </c>
      <c r="C528" s="735">
        <v>0</v>
      </c>
      <c r="D528" s="735"/>
      <c r="E528" s="509"/>
      <c r="F528" s="488" t="str">
        <f t="shared" si="97"/>
        <v/>
      </c>
      <c r="G528" s="488" t="str">
        <f t="shared" si="98"/>
        <v/>
      </c>
      <c r="H528" s="765" t="str">
        <f t="shared" si="99"/>
        <v>否</v>
      </c>
      <c r="I528" s="768" t="str">
        <f t="shared" si="100"/>
        <v>项</v>
      </c>
      <c r="L528" s="558">
        <v>0</v>
      </c>
      <c r="M528" s="558">
        <f t="shared" si="101"/>
        <v>0</v>
      </c>
    </row>
    <row r="529" ht="34.9" hidden="1" customHeight="1" spans="1:13">
      <c r="A529" s="766">
        <v>2070805</v>
      </c>
      <c r="B529" s="252" t="s">
        <v>493</v>
      </c>
      <c r="C529" s="735">
        <v>0</v>
      </c>
      <c r="D529" s="735"/>
      <c r="E529" s="509"/>
      <c r="F529" s="488" t="str">
        <f t="shared" si="97"/>
        <v/>
      </c>
      <c r="G529" s="488" t="str">
        <f t="shared" si="98"/>
        <v/>
      </c>
      <c r="H529" s="765" t="str">
        <f t="shared" si="99"/>
        <v>否</v>
      </c>
      <c r="I529" s="768" t="str">
        <f t="shared" si="100"/>
        <v>项</v>
      </c>
      <c r="L529" s="558">
        <v>0</v>
      </c>
      <c r="M529" s="558">
        <f t="shared" si="101"/>
        <v>0</v>
      </c>
    </row>
    <row r="530" ht="34.9" hidden="1" customHeight="1" spans="1:13">
      <c r="A530" s="766">
        <v>2070806</v>
      </c>
      <c r="B530" s="252" t="s">
        <v>494</v>
      </c>
      <c r="C530" s="735"/>
      <c r="D530" s="735">
        <v>0</v>
      </c>
      <c r="E530" s="509">
        <v>0</v>
      </c>
      <c r="F530" s="488" t="str">
        <f t="shared" si="97"/>
        <v/>
      </c>
      <c r="G530" s="488" t="str">
        <f t="shared" si="98"/>
        <v/>
      </c>
      <c r="H530" s="765" t="str">
        <f t="shared" si="99"/>
        <v>否</v>
      </c>
      <c r="I530" s="768" t="str">
        <f t="shared" si="100"/>
        <v>项</v>
      </c>
      <c r="L530" s="558">
        <v>0</v>
      </c>
      <c r="M530" s="558">
        <f t="shared" si="101"/>
        <v>0</v>
      </c>
    </row>
    <row r="531" ht="34.9" customHeight="1" spans="1:13">
      <c r="A531" s="766">
        <v>2070899</v>
      </c>
      <c r="B531" s="252" t="s">
        <v>495</v>
      </c>
      <c r="C531" s="735">
        <v>114</v>
      </c>
      <c r="D531" s="735">
        <v>17</v>
      </c>
      <c r="E531" s="509">
        <v>36</v>
      </c>
      <c r="F531" s="488">
        <f t="shared" si="97"/>
        <v>-0.684210526315789</v>
      </c>
      <c r="G531" s="488">
        <f t="shared" si="98"/>
        <v>2.11764705882353</v>
      </c>
      <c r="H531" s="765" t="str">
        <f t="shared" si="99"/>
        <v>是</v>
      </c>
      <c r="I531" s="768" t="str">
        <f t="shared" si="100"/>
        <v>项</v>
      </c>
      <c r="L531" s="558">
        <v>10.907165</v>
      </c>
      <c r="M531" s="558">
        <f t="shared" si="101"/>
        <v>-19</v>
      </c>
    </row>
    <row r="532" ht="34.9" customHeight="1" spans="1:9">
      <c r="A532" s="766">
        <v>20799</v>
      </c>
      <c r="B532" s="252" t="s">
        <v>496</v>
      </c>
      <c r="C532" s="730">
        <f>SUM(C533:C535)</f>
        <v>252</v>
      </c>
      <c r="D532" s="730">
        <f>SUM(D533:D535)</f>
        <v>555</v>
      </c>
      <c r="E532" s="730">
        <f>SUM(E533:E535)</f>
        <v>58</v>
      </c>
      <c r="F532" s="488">
        <f t="shared" si="97"/>
        <v>-0.76984126984127</v>
      </c>
      <c r="G532" s="488">
        <f t="shared" si="98"/>
        <v>0.104504504504505</v>
      </c>
      <c r="H532" s="765" t="str">
        <f t="shared" si="99"/>
        <v>是</v>
      </c>
      <c r="I532" s="768" t="str">
        <f t="shared" si="100"/>
        <v>款</v>
      </c>
    </row>
    <row r="533" ht="34.9" customHeight="1" spans="1:13">
      <c r="A533" s="766">
        <v>2079902</v>
      </c>
      <c r="B533" s="252" t="s">
        <v>497</v>
      </c>
      <c r="C533" s="735">
        <v>78</v>
      </c>
      <c r="D533" s="735">
        <v>0</v>
      </c>
      <c r="E533" s="509">
        <v>0</v>
      </c>
      <c r="F533" s="488">
        <f t="shared" si="97"/>
        <v>-1</v>
      </c>
      <c r="G533" s="488" t="str">
        <f t="shared" si="98"/>
        <v/>
      </c>
      <c r="H533" s="765" t="str">
        <f t="shared" si="99"/>
        <v>是</v>
      </c>
      <c r="I533" s="768" t="str">
        <f t="shared" si="100"/>
        <v>项</v>
      </c>
      <c r="L533" s="558">
        <v>0</v>
      </c>
      <c r="M533" s="558">
        <f t="shared" ref="M533:M535" si="102">D533-E533</f>
        <v>0</v>
      </c>
    </row>
    <row r="534" ht="34.9" hidden="1" customHeight="1" spans="1:13">
      <c r="A534" s="766">
        <v>2079903</v>
      </c>
      <c r="B534" s="252" t="s">
        <v>498</v>
      </c>
      <c r="C534" s="735">
        <v>0</v>
      </c>
      <c r="D534" s="735">
        <v>0</v>
      </c>
      <c r="E534" s="509">
        <v>0</v>
      </c>
      <c r="F534" s="488" t="str">
        <f t="shared" si="97"/>
        <v/>
      </c>
      <c r="G534" s="488" t="str">
        <f t="shared" si="98"/>
        <v/>
      </c>
      <c r="H534" s="765" t="str">
        <f t="shared" si="99"/>
        <v>否</v>
      </c>
      <c r="I534" s="768" t="str">
        <f t="shared" si="100"/>
        <v>项</v>
      </c>
      <c r="L534" s="558">
        <v>0</v>
      </c>
      <c r="M534" s="558">
        <f t="shared" si="102"/>
        <v>0</v>
      </c>
    </row>
    <row r="535" ht="34.9" customHeight="1" spans="1:13">
      <c r="A535" s="766">
        <v>2079999</v>
      </c>
      <c r="B535" s="252" t="s">
        <v>499</v>
      </c>
      <c r="C535" s="735">
        <v>174</v>
      </c>
      <c r="D535" s="735">
        <v>555</v>
      </c>
      <c r="E535" s="509">
        <v>58</v>
      </c>
      <c r="F535" s="488">
        <f t="shared" si="97"/>
        <v>-0.666666666666667</v>
      </c>
      <c r="G535" s="488">
        <f t="shared" si="98"/>
        <v>0.104504504504505</v>
      </c>
      <c r="H535" s="765" t="str">
        <f t="shared" si="99"/>
        <v>是</v>
      </c>
      <c r="I535" s="768" t="str">
        <f t="shared" si="100"/>
        <v>项</v>
      </c>
      <c r="L535" s="558">
        <v>86.076721</v>
      </c>
      <c r="M535" s="558">
        <f t="shared" si="102"/>
        <v>497</v>
      </c>
    </row>
    <row r="536" ht="34.9" customHeight="1" spans="1:9">
      <c r="A536" s="764">
        <v>208</v>
      </c>
      <c r="B536" s="248" t="s">
        <v>96</v>
      </c>
      <c r="C536" s="361">
        <f>SUM(C537,C551,C559,C561,C570,C574,C584,C592,C599,C607,C616,C621,C624,C627,C630,C633,C636,C640,C645,C653,C656)</f>
        <v>79617</v>
      </c>
      <c r="D536" s="361">
        <f>SUM(D537,D551,D559,D561,D570,D574,D584,D592,D599,D607,D616,D621,D624,D627,D630,D633,D636,D640,D645,D653,D656)</f>
        <v>95007</v>
      </c>
      <c r="E536" s="361">
        <f>SUM(E537,E551,E559,E561,E570,E574,E584,E592,E599,E607,E616,E621,E624,E627,E630,E633,E636,E640,E645,E653,E656)</f>
        <v>94996</v>
      </c>
      <c r="F536" s="486">
        <f t="shared" si="97"/>
        <v>0.19316226434053</v>
      </c>
      <c r="G536" s="486">
        <f t="shared" si="98"/>
        <v>0.999884219057543</v>
      </c>
      <c r="H536" s="765" t="str">
        <f t="shared" si="99"/>
        <v>是</v>
      </c>
      <c r="I536" s="768" t="str">
        <f t="shared" si="100"/>
        <v>类</v>
      </c>
    </row>
    <row r="537" ht="34.9" customHeight="1" spans="1:9">
      <c r="A537" s="766">
        <v>20801</v>
      </c>
      <c r="B537" s="252" t="s">
        <v>500</v>
      </c>
      <c r="C537" s="730">
        <f>SUM(C538:C550)</f>
        <v>2412</v>
      </c>
      <c r="D537" s="730">
        <f>SUM(D538:D550)</f>
        <v>1443</v>
      </c>
      <c r="E537" s="730">
        <f>SUM(E538:E550)</f>
        <v>1471</v>
      </c>
      <c r="F537" s="488">
        <f t="shared" si="97"/>
        <v>-0.390132669983416</v>
      </c>
      <c r="G537" s="488">
        <f t="shared" si="98"/>
        <v>1.01940401940402</v>
      </c>
      <c r="H537" s="765" t="str">
        <f t="shared" si="99"/>
        <v>是</v>
      </c>
      <c r="I537" s="768" t="str">
        <f t="shared" si="100"/>
        <v>款</v>
      </c>
    </row>
    <row r="538" ht="34.9" customHeight="1" spans="1:13">
      <c r="A538" s="766">
        <v>2080101</v>
      </c>
      <c r="B538" s="252" t="s">
        <v>145</v>
      </c>
      <c r="C538" s="735">
        <v>680</v>
      </c>
      <c r="D538" s="735">
        <v>456</v>
      </c>
      <c r="E538" s="509">
        <v>463</v>
      </c>
      <c r="F538" s="488">
        <f t="shared" si="97"/>
        <v>-0.319117647058824</v>
      </c>
      <c r="G538" s="488">
        <f t="shared" si="98"/>
        <v>1.01535087719298</v>
      </c>
      <c r="H538" s="765" t="str">
        <f t="shared" si="99"/>
        <v>是</v>
      </c>
      <c r="I538" s="768" t="str">
        <f t="shared" si="100"/>
        <v>项</v>
      </c>
      <c r="L538" s="558">
        <v>0</v>
      </c>
      <c r="M538" s="558">
        <f t="shared" ref="M538:M550" si="103">D538-E538</f>
        <v>-7</v>
      </c>
    </row>
    <row r="539" ht="34.9" hidden="1" customHeight="1" spans="1:13">
      <c r="A539" s="766">
        <v>2080102</v>
      </c>
      <c r="B539" s="252" t="s">
        <v>146</v>
      </c>
      <c r="C539" s="735"/>
      <c r="D539" s="735">
        <v>0</v>
      </c>
      <c r="E539" s="509">
        <v>0</v>
      </c>
      <c r="F539" s="488" t="str">
        <f t="shared" si="97"/>
        <v/>
      </c>
      <c r="G539" s="488" t="str">
        <f t="shared" si="98"/>
        <v/>
      </c>
      <c r="H539" s="765" t="str">
        <f t="shared" si="99"/>
        <v>否</v>
      </c>
      <c r="I539" s="768" t="str">
        <f t="shared" si="100"/>
        <v>项</v>
      </c>
      <c r="L539" s="558">
        <v>0</v>
      </c>
      <c r="M539" s="558">
        <f t="shared" si="103"/>
        <v>0</v>
      </c>
    </row>
    <row r="540" ht="34.9" hidden="1" customHeight="1" spans="1:13">
      <c r="A540" s="766">
        <v>2080103</v>
      </c>
      <c r="B540" s="252" t="s">
        <v>147</v>
      </c>
      <c r="C540" s="735"/>
      <c r="D540" s="735">
        <v>0</v>
      </c>
      <c r="E540" s="509">
        <v>0</v>
      </c>
      <c r="F540" s="488" t="str">
        <f t="shared" si="97"/>
        <v/>
      </c>
      <c r="G540" s="488" t="str">
        <f t="shared" si="98"/>
        <v/>
      </c>
      <c r="H540" s="765" t="str">
        <f t="shared" si="99"/>
        <v>否</v>
      </c>
      <c r="I540" s="768" t="str">
        <f t="shared" si="100"/>
        <v>项</v>
      </c>
      <c r="L540" s="558">
        <v>0</v>
      </c>
      <c r="M540" s="558">
        <f t="shared" si="103"/>
        <v>0</v>
      </c>
    </row>
    <row r="541" ht="34.9" hidden="1" customHeight="1" spans="1:13">
      <c r="A541" s="766">
        <v>2080104</v>
      </c>
      <c r="B541" s="252" t="s">
        <v>501</v>
      </c>
      <c r="C541" s="735"/>
      <c r="D541" s="735">
        <v>0</v>
      </c>
      <c r="E541" s="509">
        <v>0</v>
      </c>
      <c r="F541" s="488" t="str">
        <f t="shared" si="97"/>
        <v/>
      </c>
      <c r="G541" s="488" t="str">
        <f t="shared" si="98"/>
        <v/>
      </c>
      <c r="H541" s="765" t="str">
        <f t="shared" si="99"/>
        <v>否</v>
      </c>
      <c r="I541" s="768" t="str">
        <f t="shared" si="100"/>
        <v>项</v>
      </c>
      <c r="L541" s="558">
        <v>0</v>
      </c>
      <c r="M541" s="558">
        <f t="shared" si="103"/>
        <v>0</v>
      </c>
    </row>
    <row r="542" ht="34.9" hidden="1" customHeight="1" spans="1:13">
      <c r="A542" s="766">
        <v>2080105</v>
      </c>
      <c r="B542" s="252" t="s">
        <v>502</v>
      </c>
      <c r="C542" s="735"/>
      <c r="D542" s="735">
        <v>0</v>
      </c>
      <c r="E542" s="509">
        <v>0</v>
      </c>
      <c r="F542" s="488" t="str">
        <f t="shared" si="97"/>
        <v/>
      </c>
      <c r="G542" s="488" t="str">
        <f t="shared" si="98"/>
        <v/>
      </c>
      <c r="H542" s="765" t="str">
        <f t="shared" si="99"/>
        <v>否</v>
      </c>
      <c r="I542" s="768" t="str">
        <f t="shared" si="100"/>
        <v>项</v>
      </c>
      <c r="L542" s="558">
        <v>0</v>
      </c>
      <c r="M542" s="558">
        <f t="shared" si="103"/>
        <v>0</v>
      </c>
    </row>
    <row r="543" ht="34.9" hidden="1" customHeight="1" spans="1:13">
      <c r="A543" s="766">
        <v>2080106</v>
      </c>
      <c r="B543" s="252" t="s">
        <v>503</v>
      </c>
      <c r="C543" s="735">
        <v>0</v>
      </c>
      <c r="D543" s="735">
        <v>0</v>
      </c>
      <c r="E543" s="509">
        <v>0</v>
      </c>
      <c r="F543" s="488" t="str">
        <f t="shared" si="97"/>
        <v/>
      </c>
      <c r="G543" s="488" t="str">
        <f t="shared" si="98"/>
        <v/>
      </c>
      <c r="H543" s="765" t="str">
        <f t="shared" si="99"/>
        <v>否</v>
      </c>
      <c r="I543" s="768" t="str">
        <f t="shared" si="100"/>
        <v>项</v>
      </c>
      <c r="L543" s="558">
        <v>0</v>
      </c>
      <c r="M543" s="558">
        <f t="shared" si="103"/>
        <v>0</v>
      </c>
    </row>
    <row r="544" ht="34.9" hidden="1" customHeight="1" spans="1:13">
      <c r="A544" s="766">
        <v>2080107</v>
      </c>
      <c r="B544" s="252" t="s">
        <v>504</v>
      </c>
      <c r="C544" s="735">
        <v>0</v>
      </c>
      <c r="D544" s="735">
        <v>0</v>
      </c>
      <c r="E544" s="509">
        <v>0</v>
      </c>
      <c r="F544" s="488" t="str">
        <f t="shared" si="97"/>
        <v/>
      </c>
      <c r="G544" s="488" t="str">
        <f t="shared" si="98"/>
        <v/>
      </c>
      <c r="H544" s="765" t="str">
        <f t="shared" si="99"/>
        <v>否</v>
      </c>
      <c r="I544" s="768" t="str">
        <f t="shared" si="100"/>
        <v>项</v>
      </c>
      <c r="L544" s="558">
        <v>0</v>
      </c>
      <c r="M544" s="558">
        <f t="shared" si="103"/>
        <v>0</v>
      </c>
    </row>
    <row r="545" ht="34.9" hidden="1" customHeight="1" spans="1:13">
      <c r="A545" s="766">
        <v>2080108</v>
      </c>
      <c r="B545" s="252" t="s">
        <v>186</v>
      </c>
      <c r="C545" s="735"/>
      <c r="D545" s="735">
        <v>0</v>
      </c>
      <c r="E545" s="509">
        <v>0</v>
      </c>
      <c r="F545" s="488" t="str">
        <f t="shared" si="97"/>
        <v/>
      </c>
      <c r="G545" s="488" t="str">
        <f t="shared" si="98"/>
        <v/>
      </c>
      <c r="H545" s="765" t="str">
        <f t="shared" si="99"/>
        <v>否</v>
      </c>
      <c r="I545" s="768" t="str">
        <f t="shared" si="100"/>
        <v>项</v>
      </c>
      <c r="L545" s="558">
        <v>0</v>
      </c>
      <c r="M545" s="558">
        <f t="shared" si="103"/>
        <v>0</v>
      </c>
    </row>
    <row r="546" ht="34.9" customHeight="1" spans="1:13">
      <c r="A546" s="766">
        <v>2080109</v>
      </c>
      <c r="B546" s="252" t="s">
        <v>505</v>
      </c>
      <c r="C546" s="735">
        <v>1357</v>
      </c>
      <c r="D546" s="735">
        <v>925</v>
      </c>
      <c r="E546" s="509">
        <v>985</v>
      </c>
      <c r="F546" s="488">
        <f t="shared" si="97"/>
        <v>-0.274134119380987</v>
      </c>
      <c r="G546" s="488">
        <f t="shared" si="98"/>
        <v>1.06486486486486</v>
      </c>
      <c r="H546" s="765" t="str">
        <f t="shared" si="99"/>
        <v>是</v>
      </c>
      <c r="I546" s="768" t="str">
        <f t="shared" si="100"/>
        <v>项</v>
      </c>
      <c r="L546" s="558">
        <v>0</v>
      </c>
      <c r="M546" s="558">
        <f t="shared" si="103"/>
        <v>-60</v>
      </c>
    </row>
    <row r="547" ht="34.9" hidden="1" customHeight="1" spans="1:13">
      <c r="A547" s="766">
        <v>2080110</v>
      </c>
      <c r="B547" s="252" t="s">
        <v>506</v>
      </c>
      <c r="C547" s="735">
        <v>0</v>
      </c>
      <c r="D547" s="735">
        <v>0</v>
      </c>
      <c r="E547" s="509">
        <v>0</v>
      </c>
      <c r="F547" s="488" t="str">
        <f t="shared" si="97"/>
        <v/>
      </c>
      <c r="G547" s="488" t="str">
        <f t="shared" si="98"/>
        <v/>
      </c>
      <c r="H547" s="765" t="str">
        <f t="shared" si="99"/>
        <v>否</v>
      </c>
      <c r="I547" s="768" t="str">
        <f t="shared" si="100"/>
        <v>项</v>
      </c>
      <c r="L547" s="558">
        <v>0</v>
      </c>
      <c r="M547" s="558">
        <f t="shared" si="103"/>
        <v>0</v>
      </c>
    </row>
    <row r="548" ht="34.9" customHeight="1" spans="1:13">
      <c r="A548" s="766">
        <v>2080111</v>
      </c>
      <c r="B548" s="252" t="s">
        <v>507</v>
      </c>
      <c r="C548" s="735">
        <v>148</v>
      </c>
      <c r="D548" s="735">
        <v>0</v>
      </c>
      <c r="E548" s="509">
        <v>0</v>
      </c>
      <c r="F548" s="488">
        <f t="shared" si="97"/>
        <v>-1</v>
      </c>
      <c r="G548" s="488" t="str">
        <f t="shared" si="98"/>
        <v/>
      </c>
      <c r="H548" s="765" t="str">
        <f t="shared" si="99"/>
        <v>是</v>
      </c>
      <c r="I548" s="768" t="str">
        <f t="shared" si="100"/>
        <v>项</v>
      </c>
      <c r="L548" s="558">
        <v>0</v>
      </c>
      <c r="M548" s="558">
        <f t="shared" si="103"/>
        <v>0</v>
      </c>
    </row>
    <row r="549" ht="34.9" hidden="1" customHeight="1" spans="1:13">
      <c r="A549" s="766">
        <v>2080112</v>
      </c>
      <c r="B549" s="252" t="s">
        <v>508</v>
      </c>
      <c r="C549" s="735"/>
      <c r="D549" s="735">
        <v>0</v>
      </c>
      <c r="E549" s="509">
        <v>0</v>
      </c>
      <c r="F549" s="488" t="str">
        <f t="shared" si="97"/>
        <v/>
      </c>
      <c r="G549" s="488" t="str">
        <f t="shared" si="98"/>
        <v/>
      </c>
      <c r="H549" s="765" t="str">
        <f t="shared" si="99"/>
        <v>否</v>
      </c>
      <c r="I549" s="768" t="str">
        <f t="shared" si="100"/>
        <v>项</v>
      </c>
      <c r="L549" s="558">
        <v>0</v>
      </c>
      <c r="M549" s="558">
        <f t="shared" si="103"/>
        <v>0</v>
      </c>
    </row>
    <row r="550" ht="34.9" customHeight="1" spans="1:13">
      <c r="A550" s="766">
        <v>2080199</v>
      </c>
      <c r="B550" s="252" t="s">
        <v>509</v>
      </c>
      <c r="C550" s="735">
        <v>227</v>
      </c>
      <c r="D550" s="735">
        <v>62</v>
      </c>
      <c r="E550" s="509">
        <v>23</v>
      </c>
      <c r="F550" s="488">
        <f t="shared" si="97"/>
        <v>-0.898678414096916</v>
      </c>
      <c r="G550" s="488">
        <f t="shared" si="98"/>
        <v>0.370967741935484</v>
      </c>
      <c r="H550" s="765" t="str">
        <f t="shared" si="99"/>
        <v>是</v>
      </c>
      <c r="I550" s="768" t="str">
        <f t="shared" si="100"/>
        <v>项</v>
      </c>
      <c r="L550" s="558">
        <v>0</v>
      </c>
      <c r="M550" s="558">
        <f t="shared" si="103"/>
        <v>39</v>
      </c>
    </row>
    <row r="551" ht="34.9" customHeight="1" spans="1:9">
      <c r="A551" s="766">
        <v>20802</v>
      </c>
      <c r="B551" s="252" t="s">
        <v>510</v>
      </c>
      <c r="C551" s="730">
        <f>SUM(C552:C558)</f>
        <v>5222</v>
      </c>
      <c r="D551" s="730">
        <f>SUM(D552:D558)</f>
        <v>3531</v>
      </c>
      <c r="E551" s="730">
        <f>SUM(E552:E558)</f>
        <v>4437</v>
      </c>
      <c r="F551" s="488">
        <f t="shared" si="97"/>
        <v>-0.150325545767905</v>
      </c>
      <c r="G551" s="488">
        <f t="shared" si="98"/>
        <v>1.25658453695837</v>
      </c>
      <c r="H551" s="765" t="str">
        <f t="shared" si="99"/>
        <v>是</v>
      </c>
      <c r="I551" s="768" t="str">
        <f t="shared" si="100"/>
        <v>款</v>
      </c>
    </row>
    <row r="552" ht="34.9" customHeight="1" spans="1:13">
      <c r="A552" s="766">
        <v>2080201</v>
      </c>
      <c r="B552" s="252" t="s">
        <v>145</v>
      </c>
      <c r="C552" s="735">
        <v>469</v>
      </c>
      <c r="D552" s="735">
        <v>323</v>
      </c>
      <c r="E552" s="509">
        <v>318</v>
      </c>
      <c r="F552" s="488">
        <f t="shared" si="97"/>
        <v>-0.321961620469083</v>
      </c>
      <c r="G552" s="488">
        <f t="shared" si="98"/>
        <v>0.984520123839009</v>
      </c>
      <c r="H552" s="765" t="str">
        <f t="shared" si="99"/>
        <v>是</v>
      </c>
      <c r="I552" s="768" t="str">
        <f t="shared" si="100"/>
        <v>项</v>
      </c>
      <c r="L552" s="558">
        <v>0</v>
      </c>
      <c r="M552" s="558">
        <f t="shared" ref="M552:M558" si="104">D552-E552</f>
        <v>5</v>
      </c>
    </row>
    <row r="553" ht="34.9" hidden="1" customHeight="1" spans="1:13">
      <c r="A553" s="766">
        <v>2080202</v>
      </c>
      <c r="B553" s="252" t="s">
        <v>146</v>
      </c>
      <c r="C553" s="735"/>
      <c r="D553" s="735">
        <v>0</v>
      </c>
      <c r="E553" s="509">
        <v>0</v>
      </c>
      <c r="F553" s="488" t="str">
        <f t="shared" si="97"/>
        <v/>
      </c>
      <c r="G553" s="488" t="str">
        <f t="shared" si="98"/>
        <v/>
      </c>
      <c r="H553" s="765" t="str">
        <f t="shared" si="99"/>
        <v>否</v>
      </c>
      <c r="I553" s="768" t="str">
        <f t="shared" si="100"/>
        <v>项</v>
      </c>
      <c r="L553" s="558">
        <v>0</v>
      </c>
      <c r="M553" s="558">
        <f t="shared" si="104"/>
        <v>0</v>
      </c>
    </row>
    <row r="554" ht="34.9" hidden="1" customHeight="1" spans="1:13">
      <c r="A554" s="766">
        <v>2080203</v>
      </c>
      <c r="B554" s="252" t="s">
        <v>147</v>
      </c>
      <c r="C554" s="735"/>
      <c r="D554" s="735">
        <v>0</v>
      </c>
      <c r="E554" s="509">
        <v>0</v>
      </c>
      <c r="F554" s="488" t="str">
        <f t="shared" si="97"/>
        <v/>
      </c>
      <c r="G554" s="488" t="str">
        <f t="shared" si="98"/>
        <v/>
      </c>
      <c r="H554" s="765" t="str">
        <f t="shared" si="99"/>
        <v>否</v>
      </c>
      <c r="I554" s="768" t="str">
        <f t="shared" si="100"/>
        <v>项</v>
      </c>
      <c r="L554" s="558">
        <v>0</v>
      </c>
      <c r="M554" s="558">
        <f t="shared" si="104"/>
        <v>0</v>
      </c>
    </row>
    <row r="555" ht="34.9" hidden="1" customHeight="1" spans="1:13">
      <c r="A555" s="766">
        <v>2080206</v>
      </c>
      <c r="B555" s="252" t="s">
        <v>511</v>
      </c>
      <c r="C555" s="735"/>
      <c r="D555" s="735">
        <v>0</v>
      </c>
      <c r="E555" s="509">
        <v>0</v>
      </c>
      <c r="F555" s="488" t="str">
        <f t="shared" si="97"/>
        <v/>
      </c>
      <c r="G555" s="488" t="str">
        <f t="shared" si="98"/>
        <v/>
      </c>
      <c r="H555" s="765" t="str">
        <f t="shared" si="99"/>
        <v>否</v>
      </c>
      <c r="I555" s="768" t="str">
        <f t="shared" si="100"/>
        <v>项</v>
      </c>
      <c r="L555" s="558">
        <v>0</v>
      </c>
      <c r="M555" s="558">
        <f t="shared" si="104"/>
        <v>0</v>
      </c>
    </row>
    <row r="556" ht="34.9" hidden="1" customHeight="1" spans="1:13">
      <c r="A556" s="766">
        <v>2080207</v>
      </c>
      <c r="B556" s="252" t="s">
        <v>512</v>
      </c>
      <c r="C556" s="735">
        <v>0</v>
      </c>
      <c r="D556" s="735">
        <v>0</v>
      </c>
      <c r="E556" s="509">
        <v>0</v>
      </c>
      <c r="F556" s="488" t="str">
        <f t="shared" si="97"/>
        <v/>
      </c>
      <c r="G556" s="488" t="str">
        <f t="shared" si="98"/>
        <v/>
      </c>
      <c r="H556" s="765" t="str">
        <f t="shared" si="99"/>
        <v>否</v>
      </c>
      <c r="I556" s="768" t="str">
        <f t="shared" si="100"/>
        <v>项</v>
      </c>
      <c r="L556" s="558">
        <v>0</v>
      </c>
      <c r="M556" s="558">
        <f t="shared" si="104"/>
        <v>0</v>
      </c>
    </row>
    <row r="557" ht="34.9" customHeight="1" spans="1:13">
      <c r="A557" s="766">
        <v>2080208</v>
      </c>
      <c r="B557" s="252" t="s">
        <v>513</v>
      </c>
      <c r="C557" s="735">
        <v>3932</v>
      </c>
      <c r="D557" s="735">
        <v>2528</v>
      </c>
      <c r="E557" s="509">
        <v>3509</v>
      </c>
      <c r="F557" s="488">
        <f t="shared" si="97"/>
        <v>-0.107578840284842</v>
      </c>
      <c r="G557" s="488">
        <f t="shared" si="98"/>
        <v>1.38805379746835</v>
      </c>
      <c r="H557" s="765" t="str">
        <f t="shared" si="99"/>
        <v>是</v>
      </c>
      <c r="I557" s="768" t="str">
        <f t="shared" si="100"/>
        <v>项</v>
      </c>
      <c r="L557" s="558">
        <v>0</v>
      </c>
      <c r="M557" s="558">
        <f t="shared" si="104"/>
        <v>-981</v>
      </c>
    </row>
    <row r="558" ht="34.9" customHeight="1" spans="1:13">
      <c r="A558" s="766">
        <v>2080299</v>
      </c>
      <c r="B558" s="252" t="s">
        <v>514</v>
      </c>
      <c r="C558" s="735">
        <v>821</v>
      </c>
      <c r="D558" s="735">
        <v>680</v>
      </c>
      <c r="E558" s="509">
        <v>610</v>
      </c>
      <c r="F558" s="488">
        <f t="shared" si="97"/>
        <v>-0.25700365408039</v>
      </c>
      <c r="G558" s="488">
        <f t="shared" si="98"/>
        <v>0.897058823529412</v>
      </c>
      <c r="H558" s="765" t="str">
        <f t="shared" si="99"/>
        <v>是</v>
      </c>
      <c r="I558" s="768" t="str">
        <f t="shared" si="100"/>
        <v>项</v>
      </c>
      <c r="L558" s="558">
        <v>0</v>
      </c>
      <c r="M558" s="558">
        <f t="shared" si="104"/>
        <v>70</v>
      </c>
    </row>
    <row r="559" ht="34.9" hidden="1" customHeight="1" spans="1:9">
      <c r="A559" s="766">
        <v>20804</v>
      </c>
      <c r="B559" s="252" t="s">
        <v>515</v>
      </c>
      <c r="C559" s="730">
        <f>SUM(C560:C560)</f>
        <v>0</v>
      </c>
      <c r="D559" s="730">
        <f>SUM(D560:D560)</f>
        <v>0</v>
      </c>
      <c r="E559" s="730">
        <f>SUM(E560:E560)</f>
        <v>0</v>
      </c>
      <c r="F559" s="488" t="str">
        <f t="shared" si="97"/>
        <v/>
      </c>
      <c r="G559" s="488" t="str">
        <f t="shared" si="98"/>
        <v/>
      </c>
      <c r="H559" s="765" t="str">
        <f t="shared" si="99"/>
        <v>否</v>
      </c>
      <c r="I559" s="768" t="str">
        <f t="shared" si="100"/>
        <v>款</v>
      </c>
    </row>
    <row r="560" ht="34.9" hidden="1" customHeight="1" spans="1:13">
      <c r="A560" s="766">
        <v>2080402</v>
      </c>
      <c r="B560" s="252" t="s">
        <v>516</v>
      </c>
      <c r="C560" s="735"/>
      <c r="D560" s="735">
        <v>0</v>
      </c>
      <c r="E560" s="509">
        <v>0</v>
      </c>
      <c r="F560" s="488" t="str">
        <f t="shared" si="97"/>
        <v/>
      </c>
      <c r="G560" s="488" t="str">
        <f t="shared" si="98"/>
        <v/>
      </c>
      <c r="H560" s="765" t="str">
        <f t="shared" si="99"/>
        <v>否</v>
      </c>
      <c r="I560" s="768" t="str">
        <f t="shared" si="100"/>
        <v>项</v>
      </c>
      <c r="L560" s="558">
        <v>0</v>
      </c>
      <c r="M560" s="558">
        <f t="shared" ref="M560:M569" si="105">D560-E560</f>
        <v>0</v>
      </c>
    </row>
    <row r="561" ht="34.9" customHeight="1" spans="1:9">
      <c r="A561" s="766">
        <v>20805</v>
      </c>
      <c r="B561" s="252" t="s">
        <v>517</v>
      </c>
      <c r="C561" s="730">
        <f>SUM(C562:C569)</f>
        <v>20843</v>
      </c>
      <c r="D561" s="730">
        <f>SUM(D562:D569)</f>
        <v>37525</v>
      </c>
      <c r="E561" s="730">
        <f>SUM(E562:E569)</f>
        <v>36517</v>
      </c>
      <c r="F561" s="488">
        <f t="shared" si="97"/>
        <v>0.752003070575253</v>
      </c>
      <c r="G561" s="488">
        <f t="shared" si="98"/>
        <v>0.973137908061293</v>
      </c>
      <c r="H561" s="765" t="str">
        <f t="shared" si="99"/>
        <v>是</v>
      </c>
      <c r="I561" s="768" t="str">
        <f t="shared" si="100"/>
        <v>款</v>
      </c>
    </row>
    <row r="562" ht="34.9" customHeight="1" spans="1:13">
      <c r="A562" s="766">
        <v>2080501</v>
      </c>
      <c r="B562" s="252" t="s">
        <v>518</v>
      </c>
      <c r="C562" s="735">
        <v>2959</v>
      </c>
      <c r="D562" s="735">
        <v>2448</v>
      </c>
      <c r="E562" s="509">
        <v>2218</v>
      </c>
      <c r="F562" s="488">
        <f t="shared" si="97"/>
        <v>-0.250422440013518</v>
      </c>
      <c r="G562" s="488">
        <f t="shared" si="98"/>
        <v>0.906045751633987</v>
      </c>
      <c r="H562" s="765" t="str">
        <f t="shared" si="99"/>
        <v>是</v>
      </c>
      <c r="I562" s="768" t="str">
        <f t="shared" si="100"/>
        <v>项</v>
      </c>
      <c r="L562" s="558">
        <v>0</v>
      </c>
      <c r="M562" s="558">
        <f t="shared" si="105"/>
        <v>230</v>
      </c>
    </row>
    <row r="563" ht="34.9" customHeight="1" spans="1:13">
      <c r="A563" s="766">
        <v>2080502</v>
      </c>
      <c r="B563" s="252" t="s">
        <v>519</v>
      </c>
      <c r="C563" s="735">
        <v>5168</v>
      </c>
      <c r="D563" s="735">
        <v>4327</v>
      </c>
      <c r="E563" s="509">
        <v>4219</v>
      </c>
      <c r="F563" s="488">
        <f t="shared" si="97"/>
        <v>-0.183630030959752</v>
      </c>
      <c r="G563" s="488">
        <f t="shared" si="98"/>
        <v>0.975040443725445</v>
      </c>
      <c r="H563" s="765" t="str">
        <f t="shared" si="99"/>
        <v>是</v>
      </c>
      <c r="I563" s="768" t="str">
        <f t="shared" si="100"/>
        <v>项</v>
      </c>
      <c r="L563" s="558">
        <v>0</v>
      </c>
      <c r="M563" s="558">
        <f t="shared" si="105"/>
        <v>108</v>
      </c>
    </row>
    <row r="564" ht="34.9" hidden="1" customHeight="1" spans="1:13">
      <c r="A564" s="766">
        <v>2080503</v>
      </c>
      <c r="B564" s="252" t="s">
        <v>520</v>
      </c>
      <c r="C564" s="735">
        <v>0</v>
      </c>
      <c r="D564" s="735">
        <v>0</v>
      </c>
      <c r="E564" s="509">
        <v>0</v>
      </c>
      <c r="F564" s="488" t="str">
        <f t="shared" si="97"/>
        <v/>
      </c>
      <c r="G564" s="488" t="str">
        <f t="shared" si="98"/>
        <v/>
      </c>
      <c r="H564" s="765" t="str">
        <f t="shared" si="99"/>
        <v>否</v>
      </c>
      <c r="I564" s="768" t="str">
        <f t="shared" si="100"/>
        <v>项</v>
      </c>
      <c r="L564" s="558">
        <v>0</v>
      </c>
      <c r="M564" s="558">
        <f t="shared" si="105"/>
        <v>0</v>
      </c>
    </row>
    <row r="565" ht="34.9" hidden="1" customHeight="1" spans="1:13">
      <c r="A565" s="766">
        <v>2080504</v>
      </c>
      <c r="B565" s="252" t="s">
        <v>521</v>
      </c>
      <c r="C565" s="735"/>
      <c r="D565" s="735"/>
      <c r="E565" s="509"/>
      <c r="F565" s="488" t="str">
        <f t="shared" si="97"/>
        <v/>
      </c>
      <c r="G565" s="488" t="str">
        <f t="shared" si="98"/>
        <v/>
      </c>
      <c r="H565" s="765" t="str">
        <f t="shared" si="99"/>
        <v>否</v>
      </c>
      <c r="I565" s="768" t="str">
        <f t="shared" si="100"/>
        <v>项</v>
      </c>
      <c r="L565" s="558">
        <v>0</v>
      </c>
      <c r="M565" s="558">
        <f t="shared" si="105"/>
        <v>0</v>
      </c>
    </row>
    <row r="566" ht="34.9" customHeight="1" spans="1:13">
      <c r="A566" s="766">
        <v>2080505</v>
      </c>
      <c r="B566" s="252" t="s">
        <v>522</v>
      </c>
      <c r="C566" s="735"/>
      <c r="D566" s="735">
        <v>13080</v>
      </c>
      <c r="E566" s="509">
        <v>13109</v>
      </c>
      <c r="F566" s="488" t="str">
        <f t="shared" si="97"/>
        <v/>
      </c>
      <c r="G566" s="488">
        <f t="shared" si="98"/>
        <v>1.00221712538226</v>
      </c>
      <c r="H566" s="765" t="str">
        <f t="shared" si="99"/>
        <v>是</v>
      </c>
      <c r="I566" s="768" t="str">
        <f t="shared" si="100"/>
        <v>项</v>
      </c>
      <c r="L566" s="558">
        <v>0</v>
      </c>
      <c r="M566" s="558">
        <f t="shared" si="105"/>
        <v>-29</v>
      </c>
    </row>
    <row r="567" ht="34.9" customHeight="1" spans="1:13">
      <c r="A567" s="766">
        <v>2080506</v>
      </c>
      <c r="B567" s="252" t="s">
        <v>523</v>
      </c>
      <c r="C567" s="735">
        <v>381</v>
      </c>
      <c r="D567" s="735">
        <v>2636</v>
      </c>
      <c r="E567" s="509">
        <v>2024</v>
      </c>
      <c r="F567" s="488">
        <f t="shared" si="97"/>
        <v>4.31233595800525</v>
      </c>
      <c r="G567" s="488">
        <f t="shared" si="98"/>
        <v>0.767830045523521</v>
      </c>
      <c r="H567" s="765" t="str">
        <f t="shared" si="99"/>
        <v>是</v>
      </c>
      <c r="I567" s="768" t="str">
        <f t="shared" si="100"/>
        <v>项</v>
      </c>
      <c r="L567" s="558">
        <v>0</v>
      </c>
      <c r="M567" s="558">
        <f t="shared" si="105"/>
        <v>612</v>
      </c>
    </row>
    <row r="568" ht="34.9" customHeight="1" spans="1:13">
      <c r="A568" s="766">
        <v>2080507</v>
      </c>
      <c r="B568" s="252" t="s">
        <v>524</v>
      </c>
      <c r="C568" s="735">
        <v>6824</v>
      </c>
      <c r="D568" s="735">
        <v>10500</v>
      </c>
      <c r="E568" s="509">
        <v>10660</v>
      </c>
      <c r="F568" s="488">
        <f t="shared" si="97"/>
        <v>0.562133645955451</v>
      </c>
      <c r="G568" s="488">
        <f t="shared" si="98"/>
        <v>1.0152380952381</v>
      </c>
      <c r="H568" s="765" t="str">
        <f t="shared" si="99"/>
        <v>是</v>
      </c>
      <c r="I568" s="768" t="str">
        <f t="shared" si="100"/>
        <v>项</v>
      </c>
      <c r="L568" s="558">
        <v>0</v>
      </c>
      <c r="M568" s="558">
        <f t="shared" si="105"/>
        <v>-160</v>
      </c>
    </row>
    <row r="569" ht="34.9" customHeight="1" spans="1:13">
      <c r="A569" s="766">
        <v>2080599</v>
      </c>
      <c r="B569" s="252" t="s">
        <v>525</v>
      </c>
      <c r="C569" s="735">
        <v>5511</v>
      </c>
      <c r="D569" s="735">
        <v>4534</v>
      </c>
      <c r="E569" s="509">
        <v>4287</v>
      </c>
      <c r="F569" s="488">
        <f t="shared" si="97"/>
        <v>-0.222101252041372</v>
      </c>
      <c r="G569" s="488">
        <f t="shared" si="98"/>
        <v>0.945522717247464</v>
      </c>
      <c r="H569" s="765" t="str">
        <f t="shared" si="99"/>
        <v>是</v>
      </c>
      <c r="I569" s="768" t="str">
        <f t="shared" si="100"/>
        <v>项</v>
      </c>
      <c r="L569" s="558">
        <v>0</v>
      </c>
      <c r="M569" s="558">
        <f t="shared" si="105"/>
        <v>247</v>
      </c>
    </row>
    <row r="570" ht="34.9" hidden="1" customHeight="1" spans="1:9">
      <c r="A570" s="766">
        <v>20806</v>
      </c>
      <c r="B570" s="252" t="s">
        <v>526</v>
      </c>
      <c r="C570" s="730">
        <f>SUM(C571:C573)</f>
        <v>0</v>
      </c>
      <c r="D570" s="730">
        <f>SUM(D571:D573)</f>
        <v>0</v>
      </c>
      <c r="E570" s="730">
        <f>SUM(E571:E573)</f>
        <v>0</v>
      </c>
      <c r="F570" s="488" t="str">
        <f t="shared" si="97"/>
        <v/>
      </c>
      <c r="G570" s="488" t="str">
        <f t="shared" si="98"/>
        <v/>
      </c>
      <c r="H570" s="765" t="str">
        <f t="shared" si="99"/>
        <v>否</v>
      </c>
      <c r="I570" s="768" t="str">
        <f t="shared" si="100"/>
        <v>款</v>
      </c>
    </row>
    <row r="571" ht="34.9" hidden="1" customHeight="1" spans="1:13">
      <c r="A571" s="766">
        <v>2080601</v>
      </c>
      <c r="B571" s="252" t="s">
        <v>527</v>
      </c>
      <c r="C571" s="735"/>
      <c r="D571" s="735">
        <v>0</v>
      </c>
      <c r="E571" s="509">
        <v>0</v>
      </c>
      <c r="F571" s="488" t="str">
        <f t="shared" si="97"/>
        <v/>
      </c>
      <c r="G571" s="488" t="str">
        <f t="shared" si="98"/>
        <v/>
      </c>
      <c r="H571" s="765" t="str">
        <f t="shared" si="99"/>
        <v>否</v>
      </c>
      <c r="I571" s="768" t="str">
        <f t="shared" si="100"/>
        <v>项</v>
      </c>
      <c r="L571" s="558">
        <v>0</v>
      </c>
      <c r="M571" s="558">
        <f t="shared" ref="M571:M573" si="106">D571-E571</f>
        <v>0</v>
      </c>
    </row>
    <row r="572" ht="34.9" hidden="1" customHeight="1" spans="1:13">
      <c r="A572" s="766">
        <v>2080602</v>
      </c>
      <c r="B572" s="252" t="s">
        <v>528</v>
      </c>
      <c r="C572" s="735"/>
      <c r="D572" s="735">
        <v>0</v>
      </c>
      <c r="E572" s="509">
        <v>0</v>
      </c>
      <c r="F572" s="488" t="str">
        <f t="shared" si="97"/>
        <v/>
      </c>
      <c r="G572" s="488" t="str">
        <f t="shared" si="98"/>
        <v/>
      </c>
      <c r="H572" s="765" t="str">
        <f t="shared" si="99"/>
        <v>否</v>
      </c>
      <c r="I572" s="768" t="str">
        <f t="shared" si="100"/>
        <v>项</v>
      </c>
      <c r="L572" s="558">
        <v>0</v>
      </c>
      <c r="M572" s="558">
        <f t="shared" si="106"/>
        <v>0</v>
      </c>
    </row>
    <row r="573" ht="34.9" hidden="1" customHeight="1" spans="1:13">
      <c r="A573" s="766">
        <v>2080699</v>
      </c>
      <c r="B573" s="252" t="s">
        <v>529</v>
      </c>
      <c r="C573" s="735"/>
      <c r="D573" s="735">
        <v>0</v>
      </c>
      <c r="E573" s="509">
        <v>0</v>
      </c>
      <c r="F573" s="488" t="str">
        <f t="shared" si="97"/>
        <v/>
      </c>
      <c r="G573" s="488" t="str">
        <f t="shared" si="98"/>
        <v/>
      </c>
      <c r="H573" s="765" t="str">
        <f t="shared" si="99"/>
        <v>否</v>
      </c>
      <c r="I573" s="768" t="str">
        <f t="shared" si="100"/>
        <v>项</v>
      </c>
      <c r="L573" s="558">
        <v>0</v>
      </c>
      <c r="M573" s="558">
        <f t="shared" si="106"/>
        <v>0</v>
      </c>
    </row>
    <row r="574" ht="34.9" customHeight="1" spans="1:9">
      <c r="A574" s="766">
        <v>20807</v>
      </c>
      <c r="B574" s="252" t="s">
        <v>530</v>
      </c>
      <c r="C574" s="730">
        <f>SUM(C575:C583)</f>
        <v>6559</v>
      </c>
      <c r="D574" s="730">
        <f>SUM(D575:D583)</f>
        <v>6454</v>
      </c>
      <c r="E574" s="730">
        <f>SUM(E575:E583)</f>
        <v>5827</v>
      </c>
      <c r="F574" s="488">
        <f t="shared" si="97"/>
        <v>-0.111602378411343</v>
      </c>
      <c r="G574" s="488">
        <f t="shared" si="98"/>
        <v>0.902850945150294</v>
      </c>
      <c r="H574" s="765" t="str">
        <f t="shared" si="99"/>
        <v>是</v>
      </c>
      <c r="I574" s="768" t="str">
        <f t="shared" si="100"/>
        <v>款</v>
      </c>
    </row>
    <row r="575" ht="34.9" hidden="1" customHeight="1" spans="1:13">
      <c r="A575" s="766">
        <v>2080701</v>
      </c>
      <c r="B575" s="252" t="s">
        <v>531</v>
      </c>
      <c r="C575" s="735">
        <v>0</v>
      </c>
      <c r="D575" s="735">
        <v>0</v>
      </c>
      <c r="E575" s="509">
        <v>0</v>
      </c>
      <c r="F575" s="488" t="str">
        <f t="shared" si="97"/>
        <v/>
      </c>
      <c r="G575" s="488" t="str">
        <f t="shared" si="98"/>
        <v/>
      </c>
      <c r="H575" s="765" t="str">
        <f t="shared" si="99"/>
        <v>否</v>
      </c>
      <c r="I575" s="768" t="str">
        <f t="shared" si="100"/>
        <v>项</v>
      </c>
      <c r="L575" s="558">
        <v>0</v>
      </c>
      <c r="M575" s="558">
        <f t="shared" ref="M575:M583" si="107">D575-E575</f>
        <v>0</v>
      </c>
    </row>
    <row r="576" ht="34.9" customHeight="1" spans="1:13">
      <c r="A576" s="766">
        <v>2080702</v>
      </c>
      <c r="B576" s="252" t="s">
        <v>532</v>
      </c>
      <c r="C576" s="735">
        <v>162</v>
      </c>
      <c r="D576" s="735">
        <v>66</v>
      </c>
      <c r="E576" s="509">
        <v>121</v>
      </c>
      <c r="F576" s="488">
        <f t="shared" si="97"/>
        <v>-0.253086419753086</v>
      </c>
      <c r="G576" s="488">
        <f t="shared" si="98"/>
        <v>1.83333333333333</v>
      </c>
      <c r="H576" s="765" t="str">
        <f t="shared" si="99"/>
        <v>是</v>
      </c>
      <c r="I576" s="768" t="str">
        <f t="shared" si="100"/>
        <v>项</v>
      </c>
      <c r="L576" s="558">
        <v>0</v>
      </c>
      <c r="M576" s="558">
        <f t="shared" si="107"/>
        <v>-55</v>
      </c>
    </row>
    <row r="577" ht="34.9" hidden="1" customHeight="1" spans="1:13">
      <c r="A577" s="766">
        <v>2080704</v>
      </c>
      <c r="B577" s="252" t="s">
        <v>533</v>
      </c>
      <c r="C577" s="735"/>
      <c r="D577" s="735">
        <v>0</v>
      </c>
      <c r="E577" s="509">
        <v>0</v>
      </c>
      <c r="F577" s="488" t="str">
        <f t="shared" si="97"/>
        <v/>
      </c>
      <c r="G577" s="488" t="str">
        <f t="shared" si="98"/>
        <v/>
      </c>
      <c r="H577" s="765" t="str">
        <f t="shared" si="99"/>
        <v>否</v>
      </c>
      <c r="I577" s="768" t="str">
        <f t="shared" si="100"/>
        <v>项</v>
      </c>
      <c r="L577" s="558">
        <v>0</v>
      </c>
      <c r="M577" s="558">
        <f t="shared" si="107"/>
        <v>0</v>
      </c>
    </row>
    <row r="578" ht="34.9" customHeight="1" spans="1:13">
      <c r="A578" s="766">
        <v>2080705</v>
      </c>
      <c r="B578" s="252" t="s">
        <v>534</v>
      </c>
      <c r="C578" s="735">
        <v>316</v>
      </c>
      <c r="D578" s="735">
        <v>0</v>
      </c>
      <c r="E578" s="509">
        <v>12</v>
      </c>
      <c r="F578" s="488">
        <f t="shared" si="97"/>
        <v>-0.962025316455696</v>
      </c>
      <c r="G578" s="488" t="str">
        <f t="shared" si="98"/>
        <v/>
      </c>
      <c r="H578" s="765" t="str">
        <f t="shared" si="99"/>
        <v>是</v>
      </c>
      <c r="I578" s="768" t="str">
        <f t="shared" si="100"/>
        <v>项</v>
      </c>
      <c r="L578" s="558">
        <v>0</v>
      </c>
      <c r="M578" s="558">
        <f t="shared" si="107"/>
        <v>-12</v>
      </c>
    </row>
    <row r="579" ht="34.9" hidden="1" customHeight="1" spans="1:13">
      <c r="A579" s="766">
        <v>2080709</v>
      </c>
      <c r="B579" s="252" t="s">
        <v>535</v>
      </c>
      <c r="C579" s="735"/>
      <c r="D579" s="735">
        <v>0</v>
      </c>
      <c r="E579" s="509">
        <v>0</v>
      </c>
      <c r="F579" s="488" t="str">
        <f t="shared" si="97"/>
        <v/>
      </c>
      <c r="G579" s="488" t="str">
        <f t="shared" si="98"/>
        <v/>
      </c>
      <c r="H579" s="765" t="str">
        <f t="shared" si="99"/>
        <v>否</v>
      </c>
      <c r="I579" s="768" t="str">
        <f t="shared" si="100"/>
        <v>项</v>
      </c>
      <c r="L579" s="558">
        <v>0</v>
      </c>
      <c r="M579" s="558">
        <f t="shared" si="107"/>
        <v>0</v>
      </c>
    </row>
    <row r="580" ht="34.9" customHeight="1" spans="1:13">
      <c r="A580" s="766">
        <v>2080711</v>
      </c>
      <c r="B580" s="252" t="s">
        <v>536</v>
      </c>
      <c r="C580" s="735">
        <v>91</v>
      </c>
      <c r="D580" s="735">
        <v>27</v>
      </c>
      <c r="E580" s="509">
        <v>91</v>
      </c>
      <c r="F580" s="488">
        <f t="shared" si="97"/>
        <v>0</v>
      </c>
      <c r="G580" s="488">
        <f t="shared" si="98"/>
        <v>3.37037037037037</v>
      </c>
      <c r="H580" s="765" t="str">
        <f t="shared" si="99"/>
        <v>是</v>
      </c>
      <c r="I580" s="768" t="str">
        <f t="shared" si="100"/>
        <v>项</v>
      </c>
      <c r="L580" s="558">
        <v>0</v>
      </c>
      <c r="M580" s="558">
        <f t="shared" si="107"/>
        <v>-64</v>
      </c>
    </row>
    <row r="581" ht="34.9" hidden="1" customHeight="1" spans="1:13">
      <c r="A581" s="766">
        <v>2080712</v>
      </c>
      <c r="B581" s="252" t="s">
        <v>537</v>
      </c>
      <c r="C581" s="735"/>
      <c r="D581" s="735">
        <v>0</v>
      </c>
      <c r="E581" s="509">
        <v>0</v>
      </c>
      <c r="F581" s="488" t="str">
        <f t="shared" ref="F581:F644" si="108">IF(C581&lt;&gt;0,E581/C581-1,"")</f>
        <v/>
      </c>
      <c r="G581" s="488" t="str">
        <f t="shared" ref="G581:G644" si="109">IF(D581&lt;&gt;0,E581/D581,"")</f>
        <v/>
      </c>
      <c r="H581" s="765" t="str">
        <f t="shared" ref="H581:H644" si="110">IF(LEN(A581)=3,"是",IF(B581&lt;&gt;"",IF(SUM(C581:E581)&lt;&gt;0,"是","否"),"是"))</f>
        <v>否</v>
      </c>
      <c r="I581" s="768" t="str">
        <f t="shared" ref="I581:I644" si="111">IF(LEN(A581)=3,"类",IF(LEN(A581)=5,"款","项"))</f>
        <v>项</v>
      </c>
      <c r="L581" s="558">
        <v>0</v>
      </c>
      <c r="M581" s="558">
        <f t="shared" si="107"/>
        <v>0</v>
      </c>
    </row>
    <row r="582" ht="34.9" hidden="1" customHeight="1" spans="1:13">
      <c r="A582" s="766">
        <v>2080713</v>
      </c>
      <c r="B582" s="252" t="s">
        <v>538</v>
      </c>
      <c r="C582" s="735"/>
      <c r="D582" s="735">
        <v>0</v>
      </c>
      <c r="E582" s="509">
        <v>0</v>
      </c>
      <c r="F582" s="488" t="str">
        <f t="shared" si="108"/>
        <v/>
      </c>
      <c r="G582" s="488" t="str">
        <f t="shared" si="109"/>
        <v/>
      </c>
      <c r="H582" s="765" t="str">
        <f t="shared" si="110"/>
        <v>否</v>
      </c>
      <c r="I582" s="768" t="str">
        <f t="shared" si="111"/>
        <v>项</v>
      </c>
      <c r="L582" s="558">
        <v>0</v>
      </c>
      <c r="M582" s="558">
        <f t="shared" si="107"/>
        <v>0</v>
      </c>
    </row>
    <row r="583" ht="34.9" customHeight="1" spans="1:13">
      <c r="A583" s="766">
        <v>2080799</v>
      </c>
      <c r="B583" s="252" t="s">
        <v>539</v>
      </c>
      <c r="C583" s="735">
        <v>5990</v>
      </c>
      <c r="D583" s="735">
        <v>6361</v>
      </c>
      <c r="E583" s="509">
        <v>5603</v>
      </c>
      <c r="F583" s="488">
        <f t="shared" si="108"/>
        <v>-0.0646076794657763</v>
      </c>
      <c r="G583" s="488">
        <f t="shared" si="109"/>
        <v>0.880836346486402</v>
      </c>
      <c r="H583" s="765" t="str">
        <f t="shared" si="110"/>
        <v>是</v>
      </c>
      <c r="I583" s="768" t="str">
        <f t="shared" si="111"/>
        <v>项</v>
      </c>
      <c r="L583" s="558">
        <v>414.834552</v>
      </c>
      <c r="M583" s="558">
        <f t="shared" si="107"/>
        <v>758</v>
      </c>
    </row>
    <row r="584" ht="34.9" customHeight="1" spans="1:9">
      <c r="A584" s="766">
        <v>20808</v>
      </c>
      <c r="B584" s="252" t="s">
        <v>540</v>
      </c>
      <c r="C584" s="730">
        <f>SUM(C585:C591)</f>
        <v>3901</v>
      </c>
      <c r="D584" s="730">
        <f>SUM(D585:D591)</f>
        <v>5460</v>
      </c>
      <c r="E584" s="730">
        <f>SUM(E585:E591)</f>
        <v>5286</v>
      </c>
      <c r="F584" s="488">
        <f t="shared" si="108"/>
        <v>0.355037169956421</v>
      </c>
      <c r="G584" s="488">
        <f t="shared" si="109"/>
        <v>0.968131868131868</v>
      </c>
      <c r="H584" s="765" t="str">
        <f t="shared" si="110"/>
        <v>是</v>
      </c>
      <c r="I584" s="768" t="str">
        <f t="shared" si="111"/>
        <v>款</v>
      </c>
    </row>
    <row r="585" ht="34.9" customHeight="1" spans="1:13">
      <c r="A585" s="766">
        <v>2080801</v>
      </c>
      <c r="B585" s="252" t="s">
        <v>541</v>
      </c>
      <c r="C585" s="735">
        <v>1253</v>
      </c>
      <c r="D585" s="735">
        <v>2309</v>
      </c>
      <c r="E585" s="509">
        <v>2525</v>
      </c>
      <c r="F585" s="488">
        <f t="shared" si="108"/>
        <v>1.01516360734238</v>
      </c>
      <c r="G585" s="488">
        <f t="shared" si="109"/>
        <v>1.09354699003898</v>
      </c>
      <c r="H585" s="765" t="str">
        <f t="shared" si="110"/>
        <v>是</v>
      </c>
      <c r="I585" s="768" t="str">
        <f t="shared" si="111"/>
        <v>项</v>
      </c>
      <c r="L585" s="558">
        <v>0</v>
      </c>
      <c r="M585" s="558">
        <f t="shared" ref="M585:M591" si="112">D585-E585</f>
        <v>-216</v>
      </c>
    </row>
    <row r="586" ht="34.9" customHeight="1" spans="1:13">
      <c r="A586" s="766">
        <v>2080802</v>
      </c>
      <c r="B586" s="252" t="s">
        <v>542</v>
      </c>
      <c r="C586" s="735">
        <v>790</v>
      </c>
      <c r="D586" s="735">
        <v>254</v>
      </c>
      <c r="E586" s="509">
        <v>662</v>
      </c>
      <c r="F586" s="488">
        <f t="shared" si="108"/>
        <v>-0.162025316455696</v>
      </c>
      <c r="G586" s="488">
        <f t="shared" si="109"/>
        <v>2.60629921259842</v>
      </c>
      <c r="H586" s="765" t="str">
        <f t="shared" si="110"/>
        <v>是</v>
      </c>
      <c r="I586" s="768" t="str">
        <f t="shared" si="111"/>
        <v>项</v>
      </c>
      <c r="L586" s="558">
        <v>0</v>
      </c>
      <c r="M586" s="558">
        <f t="shared" si="112"/>
        <v>-408</v>
      </c>
    </row>
    <row r="587" ht="34.9" customHeight="1" spans="1:13">
      <c r="A587" s="766">
        <v>2080803</v>
      </c>
      <c r="B587" s="252" t="s">
        <v>543</v>
      </c>
      <c r="C587" s="735">
        <v>48</v>
      </c>
      <c r="D587" s="735">
        <v>0</v>
      </c>
      <c r="E587" s="509">
        <v>30</v>
      </c>
      <c r="F587" s="488">
        <f t="shared" si="108"/>
        <v>-0.375</v>
      </c>
      <c r="G587" s="488" t="str">
        <f t="shared" si="109"/>
        <v/>
      </c>
      <c r="H587" s="765" t="str">
        <f t="shared" si="110"/>
        <v>是</v>
      </c>
      <c r="I587" s="768" t="str">
        <f t="shared" si="111"/>
        <v>项</v>
      </c>
      <c r="L587" s="558">
        <v>0</v>
      </c>
      <c r="M587" s="558">
        <f t="shared" si="112"/>
        <v>-30</v>
      </c>
    </row>
    <row r="588" ht="34.9" hidden="1" customHeight="1" spans="1:13">
      <c r="A588" s="766">
        <v>2080804</v>
      </c>
      <c r="B588" s="252" t="s">
        <v>544</v>
      </c>
      <c r="C588" s="735">
        <v>0</v>
      </c>
      <c r="D588" s="735"/>
      <c r="E588" s="509"/>
      <c r="F588" s="488" t="str">
        <f t="shared" si="108"/>
        <v/>
      </c>
      <c r="G588" s="488" t="str">
        <f t="shared" si="109"/>
        <v/>
      </c>
      <c r="H588" s="765" t="str">
        <f t="shared" si="110"/>
        <v>否</v>
      </c>
      <c r="I588" s="768" t="str">
        <f t="shared" si="111"/>
        <v>项</v>
      </c>
      <c r="L588" s="558">
        <v>0</v>
      </c>
      <c r="M588" s="558">
        <f t="shared" si="112"/>
        <v>0</v>
      </c>
    </row>
    <row r="589" ht="34.9" customHeight="1" spans="1:13">
      <c r="A589" s="766">
        <v>2080805</v>
      </c>
      <c r="B589" s="252" t="s">
        <v>545</v>
      </c>
      <c r="C589" s="735">
        <v>152</v>
      </c>
      <c r="D589" s="735">
        <v>279</v>
      </c>
      <c r="E589" s="509">
        <v>279</v>
      </c>
      <c r="F589" s="488">
        <f t="shared" si="108"/>
        <v>0.835526315789474</v>
      </c>
      <c r="G589" s="488">
        <f t="shared" si="109"/>
        <v>1</v>
      </c>
      <c r="H589" s="765" t="str">
        <f t="shared" si="110"/>
        <v>是</v>
      </c>
      <c r="I589" s="768" t="str">
        <f t="shared" si="111"/>
        <v>项</v>
      </c>
      <c r="L589" s="558">
        <v>125.49</v>
      </c>
      <c r="M589" s="558">
        <f t="shared" si="112"/>
        <v>0</v>
      </c>
    </row>
    <row r="590" ht="34.9" customHeight="1" spans="1:13">
      <c r="A590" s="771">
        <v>2080808</v>
      </c>
      <c r="B590" s="252" t="s">
        <v>546</v>
      </c>
      <c r="C590" s="735">
        <v>37</v>
      </c>
      <c r="D590" s="735">
        <v>1</v>
      </c>
      <c r="E590" s="509">
        <v>1</v>
      </c>
      <c r="F590" s="488">
        <f t="shared" si="108"/>
        <v>-0.972972972972973</v>
      </c>
      <c r="G590" s="488">
        <f t="shared" si="109"/>
        <v>1</v>
      </c>
      <c r="H590" s="765" t="str">
        <f t="shared" si="110"/>
        <v>是</v>
      </c>
      <c r="I590" s="768" t="str">
        <f t="shared" si="111"/>
        <v>项</v>
      </c>
      <c r="L590" s="558">
        <v>1.172842</v>
      </c>
      <c r="M590" s="558">
        <f t="shared" si="112"/>
        <v>0</v>
      </c>
    </row>
    <row r="591" ht="34.9" customHeight="1" spans="1:13">
      <c r="A591" s="772">
        <v>2080899</v>
      </c>
      <c r="B591" s="252" t="s">
        <v>547</v>
      </c>
      <c r="C591" s="735">
        <v>1621</v>
      </c>
      <c r="D591" s="735">
        <v>2617</v>
      </c>
      <c r="E591" s="509">
        <v>1789</v>
      </c>
      <c r="F591" s="488">
        <f t="shared" si="108"/>
        <v>0.103639728562616</v>
      </c>
      <c r="G591" s="488">
        <f t="shared" si="109"/>
        <v>0.683607183798242</v>
      </c>
      <c r="H591" s="765" t="str">
        <f t="shared" si="110"/>
        <v>是</v>
      </c>
      <c r="I591" s="768" t="str">
        <f t="shared" si="111"/>
        <v>项</v>
      </c>
      <c r="L591" s="558">
        <v>0</v>
      </c>
      <c r="M591" s="558">
        <f t="shared" si="112"/>
        <v>828</v>
      </c>
    </row>
    <row r="592" ht="34.9" customHeight="1" spans="1:9">
      <c r="A592" s="773">
        <v>20809</v>
      </c>
      <c r="B592" s="732" t="s">
        <v>548</v>
      </c>
      <c r="C592" s="730">
        <f>SUM(C593:C598)</f>
        <v>300</v>
      </c>
      <c r="D592" s="730">
        <f>SUM(D593:D598)</f>
        <v>665</v>
      </c>
      <c r="E592" s="730">
        <f>SUM(E593:E598)</f>
        <v>333</v>
      </c>
      <c r="F592" s="488">
        <f t="shared" si="108"/>
        <v>0.11</v>
      </c>
      <c r="G592" s="488">
        <f t="shared" si="109"/>
        <v>0.500751879699248</v>
      </c>
      <c r="H592" s="765" t="str">
        <f t="shared" si="110"/>
        <v>是</v>
      </c>
      <c r="I592" s="768" t="str">
        <f t="shared" si="111"/>
        <v>款</v>
      </c>
    </row>
    <row r="593" ht="34.9" customHeight="1" spans="1:13">
      <c r="A593" s="766">
        <v>2080901</v>
      </c>
      <c r="B593" s="732" t="s">
        <v>549</v>
      </c>
      <c r="C593" s="735">
        <v>135</v>
      </c>
      <c r="D593" s="735">
        <v>447</v>
      </c>
      <c r="E593" s="509">
        <v>117</v>
      </c>
      <c r="F593" s="488">
        <f t="shared" si="108"/>
        <v>-0.133333333333333</v>
      </c>
      <c r="G593" s="488">
        <f t="shared" si="109"/>
        <v>0.261744966442953</v>
      </c>
      <c r="H593" s="765" t="str">
        <f t="shared" si="110"/>
        <v>是</v>
      </c>
      <c r="I593" s="768" t="str">
        <f t="shared" si="111"/>
        <v>项</v>
      </c>
      <c r="L593" s="558">
        <v>0</v>
      </c>
      <c r="M593" s="558">
        <f t="shared" ref="M593:M598" si="113">D593-E593</f>
        <v>330</v>
      </c>
    </row>
    <row r="594" s="547" customFormat="1" ht="34.9" customHeight="1" spans="1:13">
      <c r="A594" s="766">
        <v>2080902</v>
      </c>
      <c r="B594" s="732" t="s">
        <v>550</v>
      </c>
      <c r="C594" s="735">
        <v>46</v>
      </c>
      <c r="D594" s="735">
        <v>64</v>
      </c>
      <c r="E594" s="509">
        <v>48</v>
      </c>
      <c r="F594" s="488">
        <f t="shared" si="108"/>
        <v>0.0434782608695652</v>
      </c>
      <c r="G594" s="488">
        <f t="shared" si="109"/>
        <v>0.75</v>
      </c>
      <c r="H594" s="765" t="str">
        <f t="shared" si="110"/>
        <v>是</v>
      </c>
      <c r="I594" s="768" t="str">
        <f t="shared" si="111"/>
        <v>项</v>
      </c>
      <c r="J594" s="558"/>
      <c r="K594" s="558"/>
      <c r="L594" s="558">
        <v>52.31</v>
      </c>
      <c r="M594" s="558">
        <f t="shared" si="113"/>
        <v>16</v>
      </c>
    </row>
    <row r="595" ht="34.9" customHeight="1" spans="1:13">
      <c r="A595" s="766">
        <v>2080903</v>
      </c>
      <c r="B595" s="732" t="s">
        <v>551</v>
      </c>
      <c r="C595" s="735">
        <v>12</v>
      </c>
      <c r="D595" s="735">
        <v>4</v>
      </c>
      <c r="E595" s="509">
        <v>12</v>
      </c>
      <c r="F595" s="488">
        <f t="shared" si="108"/>
        <v>0</v>
      </c>
      <c r="G595" s="488">
        <f t="shared" si="109"/>
        <v>3</v>
      </c>
      <c r="H595" s="765" t="str">
        <f t="shared" si="110"/>
        <v>是</v>
      </c>
      <c r="I595" s="768" t="str">
        <f t="shared" si="111"/>
        <v>项</v>
      </c>
      <c r="L595" s="558">
        <v>6.332276</v>
      </c>
      <c r="M595" s="558">
        <f t="shared" si="113"/>
        <v>-8</v>
      </c>
    </row>
    <row r="596" ht="34.9" customHeight="1" spans="1:13">
      <c r="A596" s="766">
        <v>2080904</v>
      </c>
      <c r="B596" s="732" t="s">
        <v>552</v>
      </c>
      <c r="C596" s="735">
        <v>11</v>
      </c>
      <c r="D596" s="735">
        <v>0</v>
      </c>
      <c r="E596" s="509">
        <v>0</v>
      </c>
      <c r="F596" s="488">
        <f t="shared" si="108"/>
        <v>-1</v>
      </c>
      <c r="G596" s="488" t="str">
        <f t="shared" si="109"/>
        <v/>
      </c>
      <c r="H596" s="765" t="str">
        <f t="shared" si="110"/>
        <v>是</v>
      </c>
      <c r="I596" s="768" t="str">
        <f t="shared" si="111"/>
        <v>项</v>
      </c>
      <c r="L596" s="558">
        <v>0</v>
      </c>
      <c r="M596" s="558">
        <f t="shared" si="113"/>
        <v>0</v>
      </c>
    </row>
    <row r="597" ht="34.9" customHeight="1" spans="1:13">
      <c r="A597" s="766">
        <v>2080905</v>
      </c>
      <c r="B597" s="732" t="s">
        <v>553</v>
      </c>
      <c r="C597" s="735">
        <v>13</v>
      </c>
      <c r="D597" s="735">
        <v>104</v>
      </c>
      <c r="E597" s="509">
        <v>151</v>
      </c>
      <c r="F597" s="488">
        <f t="shared" si="108"/>
        <v>10.6153846153846</v>
      </c>
      <c r="G597" s="488">
        <f t="shared" si="109"/>
        <v>1.45192307692308</v>
      </c>
      <c r="H597" s="765" t="str">
        <f t="shared" si="110"/>
        <v>是</v>
      </c>
      <c r="I597" s="768" t="str">
        <f t="shared" si="111"/>
        <v>项</v>
      </c>
      <c r="L597" s="558">
        <v>104.27268</v>
      </c>
      <c r="M597" s="558">
        <f t="shared" si="113"/>
        <v>-47</v>
      </c>
    </row>
    <row r="598" ht="34.9" customHeight="1" spans="1:13">
      <c r="A598" s="766">
        <v>2080999</v>
      </c>
      <c r="B598" s="732" t="s">
        <v>554</v>
      </c>
      <c r="C598" s="735">
        <v>83</v>
      </c>
      <c r="D598" s="735">
        <v>46</v>
      </c>
      <c r="E598" s="509">
        <v>5</v>
      </c>
      <c r="F598" s="488">
        <f t="shared" si="108"/>
        <v>-0.939759036144578</v>
      </c>
      <c r="G598" s="488">
        <f t="shared" si="109"/>
        <v>0.108695652173913</v>
      </c>
      <c r="H598" s="765" t="str">
        <f t="shared" si="110"/>
        <v>是</v>
      </c>
      <c r="I598" s="768" t="str">
        <f t="shared" si="111"/>
        <v>项</v>
      </c>
      <c r="L598" s="558">
        <v>0</v>
      </c>
      <c r="M598" s="558">
        <f t="shared" si="113"/>
        <v>41</v>
      </c>
    </row>
    <row r="599" ht="34.9" customHeight="1" spans="1:9">
      <c r="A599" s="766">
        <v>20810</v>
      </c>
      <c r="B599" s="732" t="s">
        <v>555</v>
      </c>
      <c r="C599" s="730">
        <f>SUM(C600:C606)</f>
        <v>2549</v>
      </c>
      <c r="D599" s="730">
        <f>SUM(D600:D606)</f>
        <v>2326</v>
      </c>
      <c r="E599" s="730">
        <f>SUM(E600:E606)</f>
        <v>2385</v>
      </c>
      <c r="F599" s="488">
        <f t="shared" si="108"/>
        <v>-0.0643389564535112</v>
      </c>
      <c r="G599" s="488">
        <f t="shared" si="109"/>
        <v>1.02536543422184</v>
      </c>
      <c r="H599" s="765" t="str">
        <f t="shared" si="110"/>
        <v>是</v>
      </c>
      <c r="I599" s="768" t="str">
        <f t="shared" si="111"/>
        <v>款</v>
      </c>
    </row>
    <row r="600" ht="34.9" customHeight="1" spans="1:13">
      <c r="A600" s="766">
        <v>2081001</v>
      </c>
      <c r="B600" s="732" t="s">
        <v>556</v>
      </c>
      <c r="C600" s="735">
        <v>698</v>
      </c>
      <c r="D600" s="735">
        <v>186</v>
      </c>
      <c r="E600" s="509">
        <v>176</v>
      </c>
      <c r="F600" s="488">
        <f t="shared" si="108"/>
        <v>-0.74785100286533</v>
      </c>
      <c r="G600" s="488">
        <f t="shared" si="109"/>
        <v>0.946236559139785</v>
      </c>
      <c r="H600" s="765" t="str">
        <f t="shared" si="110"/>
        <v>是</v>
      </c>
      <c r="I600" s="768" t="str">
        <f t="shared" si="111"/>
        <v>项</v>
      </c>
      <c r="L600" s="558">
        <v>0.7</v>
      </c>
      <c r="M600" s="558">
        <f t="shared" ref="M600:M606" si="114">D600-E600</f>
        <v>10</v>
      </c>
    </row>
    <row r="601" ht="34.9" customHeight="1" spans="1:13">
      <c r="A601" s="766">
        <v>2081002</v>
      </c>
      <c r="B601" s="732" t="s">
        <v>557</v>
      </c>
      <c r="C601" s="735">
        <v>864</v>
      </c>
      <c r="D601" s="735">
        <v>993</v>
      </c>
      <c r="E601" s="509">
        <v>1145</v>
      </c>
      <c r="F601" s="488">
        <f t="shared" si="108"/>
        <v>0.325231481481481</v>
      </c>
      <c r="G601" s="488">
        <f t="shared" si="109"/>
        <v>1.15307150050352</v>
      </c>
      <c r="H601" s="765" t="str">
        <f t="shared" si="110"/>
        <v>是</v>
      </c>
      <c r="I601" s="768" t="str">
        <f t="shared" si="111"/>
        <v>项</v>
      </c>
      <c r="L601" s="558">
        <v>0.806</v>
      </c>
      <c r="M601" s="558">
        <f t="shared" si="114"/>
        <v>-152</v>
      </c>
    </row>
    <row r="602" s="547" customFormat="1" ht="34.9" hidden="1" customHeight="1" spans="1:13">
      <c r="A602" s="766">
        <v>2081003</v>
      </c>
      <c r="B602" s="732" t="s">
        <v>558</v>
      </c>
      <c r="C602" s="735"/>
      <c r="D602" s="735">
        <v>0</v>
      </c>
      <c r="E602" s="509">
        <v>0</v>
      </c>
      <c r="F602" s="488" t="str">
        <f t="shared" si="108"/>
        <v/>
      </c>
      <c r="G602" s="488" t="str">
        <f t="shared" si="109"/>
        <v/>
      </c>
      <c r="H602" s="765" t="str">
        <f t="shared" si="110"/>
        <v>否</v>
      </c>
      <c r="I602" s="768" t="str">
        <f t="shared" si="111"/>
        <v>项</v>
      </c>
      <c r="J602" s="558"/>
      <c r="K602" s="558"/>
      <c r="L602" s="558">
        <v>0</v>
      </c>
      <c r="M602" s="558">
        <f t="shared" si="114"/>
        <v>0</v>
      </c>
    </row>
    <row r="603" ht="34.9" customHeight="1" spans="1:13">
      <c r="A603" s="766">
        <v>2081004</v>
      </c>
      <c r="B603" s="732" t="s">
        <v>559</v>
      </c>
      <c r="C603" s="735">
        <v>467</v>
      </c>
      <c r="D603" s="735">
        <v>572</v>
      </c>
      <c r="E603" s="509">
        <v>541</v>
      </c>
      <c r="F603" s="488">
        <f t="shared" si="108"/>
        <v>0.158458244111349</v>
      </c>
      <c r="G603" s="488">
        <f t="shared" si="109"/>
        <v>0.945804195804196</v>
      </c>
      <c r="H603" s="765" t="str">
        <f t="shared" si="110"/>
        <v>是</v>
      </c>
      <c r="I603" s="768" t="str">
        <f t="shared" si="111"/>
        <v>项</v>
      </c>
      <c r="L603" s="558">
        <v>0</v>
      </c>
      <c r="M603" s="558">
        <f t="shared" si="114"/>
        <v>31</v>
      </c>
    </row>
    <row r="604" ht="34.9" customHeight="1" spans="1:13">
      <c r="A604" s="766">
        <v>2081005</v>
      </c>
      <c r="B604" s="732" t="s">
        <v>560</v>
      </c>
      <c r="C604" s="735">
        <v>399</v>
      </c>
      <c r="D604" s="735">
        <v>289</v>
      </c>
      <c r="E604" s="509">
        <v>314</v>
      </c>
      <c r="F604" s="488">
        <f t="shared" si="108"/>
        <v>-0.213032581453634</v>
      </c>
      <c r="G604" s="488">
        <f t="shared" si="109"/>
        <v>1.08650519031142</v>
      </c>
      <c r="H604" s="765" t="str">
        <f t="shared" si="110"/>
        <v>是</v>
      </c>
      <c r="I604" s="768" t="str">
        <f t="shared" si="111"/>
        <v>项</v>
      </c>
      <c r="L604" s="558">
        <v>0</v>
      </c>
      <c r="M604" s="558">
        <f t="shared" si="114"/>
        <v>-25</v>
      </c>
    </row>
    <row r="605" ht="34.9" customHeight="1" spans="1:13">
      <c r="A605" s="766">
        <v>2081006</v>
      </c>
      <c r="B605" s="732" t="s">
        <v>561</v>
      </c>
      <c r="C605" s="735">
        <v>121</v>
      </c>
      <c r="D605" s="735">
        <v>286</v>
      </c>
      <c r="E605" s="509">
        <v>209</v>
      </c>
      <c r="F605" s="488">
        <f t="shared" si="108"/>
        <v>0.727272727272727</v>
      </c>
      <c r="G605" s="488">
        <f t="shared" si="109"/>
        <v>0.730769230769231</v>
      </c>
      <c r="H605" s="765" t="str">
        <f t="shared" si="110"/>
        <v>是</v>
      </c>
      <c r="I605" s="768" t="str">
        <f t="shared" si="111"/>
        <v>项</v>
      </c>
      <c r="L605" s="558">
        <v>0</v>
      </c>
      <c r="M605" s="558">
        <f t="shared" si="114"/>
        <v>77</v>
      </c>
    </row>
    <row r="606" ht="34.9" hidden="1" customHeight="1" spans="1:13">
      <c r="A606" s="766">
        <v>2081099</v>
      </c>
      <c r="B606" s="732" t="s">
        <v>562</v>
      </c>
      <c r="C606" s="735">
        <v>0</v>
      </c>
      <c r="D606" s="735">
        <v>0</v>
      </c>
      <c r="E606" s="509">
        <v>0</v>
      </c>
      <c r="F606" s="488" t="str">
        <f t="shared" si="108"/>
        <v/>
      </c>
      <c r="G606" s="488" t="str">
        <f t="shared" si="109"/>
        <v/>
      </c>
      <c r="H606" s="765" t="str">
        <f t="shared" si="110"/>
        <v>否</v>
      </c>
      <c r="I606" s="768" t="str">
        <f t="shared" si="111"/>
        <v>项</v>
      </c>
      <c r="L606" s="558">
        <v>0</v>
      </c>
      <c r="M606" s="558">
        <f t="shared" si="114"/>
        <v>0</v>
      </c>
    </row>
    <row r="607" ht="34.9" customHeight="1" spans="1:9">
      <c r="A607" s="766">
        <v>20811</v>
      </c>
      <c r="B607" s="732" t="s">
        <v>563</v>
      </c>
      <c r="C607" s="730">
        <f>SUM(C608:C615)</f>
        <v>2343</v>
      </c>
      <c r="D607" s="730">
        <f>SUM(D608:D615)</f>
        <v>2461</v>
      </c>
      <c r="E607" s="730">
        <f>SUM(E608:E615)</f>
        <v>2494</v>
      </c>
      <c r="F607" s="488">
        <f t="shared" si="108"/>
        <v>0.0644472897994024</v>
      </c>
      <c r="G607" s="488">
        <f t="shared" si="109"/>
        <v>1.01340918325884</v>
      </c>
      <c r="H607" s="765" t="str">
        <f t="shared" si="110"/>
        <v>是</v>
      </c>
      <c r="I607" s="768" t="str">
        <f t="shared" si="111"/>
        <v>款</v>
      </c>
    </row>
    <row r="608" ht="34.9" customHeight="1" spans="1:13">
      <c r="A608" s="766">
        <v>2081101</v>
      </c>
      <c r="B608" s="732" t="s">
        <v>145</v>
      </c>
      <c r="C608" s="735">
        <v>176</v>
      </c>
      <c r="D608" s="735">
        <v>120</v>
      </c>
      <c r="E608" s="509">
        <v>124</v>
      </c>
      <c r="F608" s="488">
        <f t="shared" si="108"/>
        <v>-0.295454545454545</v>
      </c>
      <c r="G608" s="488">
        <f t="shared" si="109"/>
        <v>1.03333333333333</v>
      </c>
      <c r="H608" s="765" t="str">
        <f t="shared" si="110"/>
        <v>是</v>
      </c>
      <c r="I608" s="768" t="str">
        <f t="shared" si="111"/>
        <v>项</v>
      </c>
      <c r="L608" s="558">
        <v>0</v>
      </c>
      <c r="M608" s="558">
        <f t="shared" ref="M608:M615" si="115">D608-E608</f>
        <v>-4</v>
      </c>
    </row>
    <row r="609" ht="34.9" hidden="1" customHeight="1" spans="1:13">
      <c r="A609" s="766">
        <v>2081102</v>
      </c>
      <c r="B609" s="732" t="s">
        <v>146</v>
      </c>
      <c r="C609" s="735"/>
      <c r="D609" s="735">
        <v>0</v>
      </c>
      <c r="E609" s="509">
        <v>0</v>
      </c>
      <c r="F609" s="488" t="str">
        <f t="shared" si="108"/>
        <v/>
      </c>
      <c r="G609" s="488" t="str">
        <f t="shared" si="109"/>
        <v/>
      </c>
      <c r="H609" s="765" t="str">
        <f t="shared" si="110"/>
        <v>否</v>
      </c>
      <c r="I609" s="768" t="str">
        <f t="shared" si="111"/>
        <v>项</v>
      </c>
      <c r="L609" s="558">
        <v>0</v>
      </c>
      <c r="M609" s="558">
        <f t="shared" si="115"/>
        <v>0</v>
      </c>
    </row>
    <row r="610" ht="34.9" hidden="1" customHeight="1" spans="1:13">
      <c r="A610" s="766">
        <v>2081103</v>
      </c>
      <c r="B610" s="732" t="s">
        <v>147</v>
      </c>
      <c r="C610" s="735"/>
      <c r="D610" s="735">
        <v>0</v>
      </c>
      <c r="E610" s="509">
        <v>0</v>
      </c>
      <c r="F610" s="488" t="str">
        <f t="shared" si="108"/>
        <v/>
      </c>
      <c r="G610" s="488" t="str">
        <f t="shared" si="109"/>
        <v/>
      </c>
      <c r="H610" s="765" t="str">
        <f t="shared" si="110"/>
        <v>否</v>
      </c>
      <c r="I610" s="768" t="str">
        <f t="shared" si="111"/>
        <v>项</v>
      </c>
      <c r="L610" s="558">
        <v>0</v>
      </c>
      <c r="M610" s="558">
        <f t="shared" si="115"/>
        <v>0</v>
      </c>
    </row>
    <row r="611" ht="34.9" customHeight="1" spans="1:13">
      <c r="A611" s="766">
        <v>2081104</v>
      </c>
      <c r="B611" s="252" t="s">
        <v>564</v>
      </c>
      <c r="C611" s="735">
        <v>51</v>
      </c>
      <c r="D611" s="735">
        <v>20</v>
      </c>
      <c r="E611" s="509">
        <v>54</v>
      </c>
      <c r="F611" s="488">
        <f t="shared" si="108"/>
        <v>0.0588235294117647</v>
      </c>
      <c r="G611" s="488">
        <f t="shared" si="109"/>
        <v>2.7</v>
      </c>
      <c r="H611" s="765" t="str">
        <f t="shared" si="110"/>
        <v>是</v>
      </c>
      <c r="I611" s="768" t="str">
        <f t="shared" si="111"/>
        <v>项</v>
      </c>
      <c r="L611" s="558">
        <v>9.922386</v>
      </c>
      <c r="M611" s="558">
        <f t="shared" si="115"/>
        <v>-34</v>
      </c>
    </row>
    <row r="612" ht="34.9" customHeight="1" spans="1:13">
      <c r="A612" s="766">
        <v>2081105</v>
      </c>
      <c r="B612" s="252" t="s">
        <v>565</v>
      </c>
      <c r="C612" s="735">
        <v>177</v>
      </c>
      <c r="D612" s="735">
        <v>799</v>
      </c>
      <c r="E612" s="509">
        <v>225</v>
      </c>
      <c r="F612" s="488">
        <f t="shared" si="108"/>
        <v>0.271186440677966</v>
      </c>
      <c r="G612" s="488">
        <f t="shared" si="109"/>
        <v>0.281602002503129</v>
      </c>
      <c r="H612" s="765" t="str">
        <f t="shared" si="110"/>
        <v>是</v>
      </c>
      <c r="I612" s="768" t="str">
        <f t="shared" si="111"/>
        <v>项</v>
      </c>
      <c r="L612" s="558">
        <v>0.1</v>
      </c>
      <c r="M612" s="558">
        <f t="shared" si="115"/>
        <v>574</v>
      </c>
    </row>
    <row r="613" ht="34.9" hidden="1" customHeight="1" spans="1:13">
      <c r="A613" s="766">
        <v>2081106</v>
      </c>
      <c r="B613" s="252" t="s">
        <v>566</v>
      </c>
      <c r="C613" s="735">
        <v>0</v>
      </c>
      <c r="D613" s="735">
        <v>0</v>
      </c>
      <c r="E613" s="509">
        <v>0</v>
      </c>
      <c r="F613" s="488" t="str">
        <f t="shared" si="108"/>
        <v/>
      </c>
      <c r="G613" s="488" t="str">
        <f t="shared" si="109"/>
        <v/>
      </c>
      <c r="H613" s="765" t="str">
        <f t="shared" si="110"/>
        <v>否</v>
      </c>
      <c r="I613" s="768" t="str">
        <f t="shared" si="111"/>
        <v>项</v>
      </c>
      <c r="L613" s="558">
        <v>0</v>
      </c>
      <c r="M613" s="558">
        <f t="shared" si="115"/>
        <v>0</v>
      </c>
    </row>
    <row r="614" ht="34.9" customHeight="1" spans="1:13">
      <c r="A614" s="766">
        <v>2081107</v>
      </c>
      <c r="B614" s="252" t="s">
        <v>567</v>
      </c>
      <c r="C614" s="735">
        <v>1224</v>
      </c>
      <c r="D614" s="735">
        <v>1421</v>
      </c>
      <c r="E614" s="509">
        <v>1516</v>
      </c>
      <c r="F614" s="488">
        <f t="shared" si="108"/>
        <v>0.238562091503268</v>
      </c>
      <c r="G614" s="488">
        <f t="shared" si="109"/>
        <v>1.06685432793807</v>
      </c>
      <c r="H614" s="765" t="str">
        <f t="shared" si="110"/>
        <v>是</v>
      </c>
      <c r="I614" s="768" t="str">
        <f t="shared" si="111"/>
        <v>项</v>
      </c>
      <c r="L614" s="558">
        <v>120.804</v>
      </c>
      <c r="M614" s="558">
        <f t="shared" si="115"/>
        <v>-95</v>
      </c>
    </row>
    <row r="615" ht="34.9" customHeight="1" spans="1:13">
      <c r="A615" s="766">
        <v>2081199</v>
      </c>
      <c r="B615" s="252" t="s">
        <v>568</v>
      </c>
      <c r="C615" s="735">
        <v>715</v>
      </c>
      <c r="D615" s="735">
        <v>101</v>
      </c>
      <c r="E615" s="509">
        <v>575</v>
      </c>
      <c r="F615" s="488">
        <f t="shared" si="108"/>
        <v>-0.195804195804196</v>
      </c>
      <c r="G615" s="488">
        <f t="shared" si="109"/>
        <v>5.69306930693069</v>
      </c>
      <c r="H615" s="765" t="str">
        <f t="shared" si="110"/>
        <v>是</v>
      </c>
      <c r="I615" s="768" t="str">
        <f t="shared" si="111"/>
        <v>项</v>
      </c>
      <c r="L615" s="558">
        <v>1.87264</v>
      </c>
      <c r="M615" s="558">
        <f t="shared" si="115"/>
        <v>-474</v>
      </c>
    </row>
    <row r="616" ht="34.9" customHeight="1" spans="1:9">
      <c r="A616" s="766">
        <v>20816</v>
      </c>
      <c r="B616" s="252" t="s">
        <v>569</v>
      </c>
      <c r="C616" s="730">
        <f>SUM(C617:C620)</f>
        <v>130</v>
      </c>
      <c r="D616" s="730">
        <f>SUM(D617:D620)</f>
        <v>105</v>
      </c>
      <c r="E616" s="730">
        <f>SUM(E617:E620)</f>
        <v>103</v>
      </c>
      <c r="F616" s="488">
        <f t="shared" si="108"/>
        <v>-0.207692307692308</v>
      </c>
      <c r="G616" s="488">
        <f t="shared" si="109"/>
        <v>0.980952380952381</v>
      </c>
      <c r="H616" s="765" t="str">
        <f t="shared" si="110"/>
        <v>是</v>
      </c>
      <c r="I616" s="768" t="str">
        <f t="shared" si="111"/>
        <v>款</v>
      </c>
    </row>
    <row r="617" ht="34.9" customHeight="1" spans="1:13">
      <c r="A617" s="766">
        <v>2081601</v>
      </c>
      <c r="B617" s="252" t="s">
        <v>145</v>
      </c>
      <c r="C617" s="735">
        <v>130</v>
      </c>
      <c r="D617" s="735">
        <v>102</v>
      </c>
      <c r="E617" s="509">
        <v>100</v>
      </c>
      <c r="F617" s="488">
        <f t="shared" si="108"/>
        <v>-0.230769230769231</v>
      </c>
      <c r="G617" s="488">
        <f t="shared" si="109"/>
        <v>0.980392156862745</v>
      </c>
      <c r="H617" s="765" t="str">
        <f t="shared" si="110"/>
        <v>是</v>
      </c>
      <c r="I617" s="768" t="str">
        <f t="shared" si="111"/>
        <v>项</v>
      </c>
      <c r="L617" s="558">
        <v>0</v>
      </c>
      <c r="M617" s="558">
        <f t="shared" ref="M617:M620" si="116">D617-E617</f>
        <v>2</v>
      </c>
    </row>
    <row r="618" ht="34.9" hidden="1" customHeight="1" spans="1:13">
      <c r="A618" s="766">
        <v>2081602</v>
      </c>
      <c r="B618" s="252" t="s">
        <v>146</v>
      </c>
      <c r="C618" s="735">
        <v>0</v>
      </c>
      <c r="D618" s="735">
        <v>0</v>
      </c>
      <c r="E618" s="509">
        <v>0</v>
      </c>
      <c r="F618" s="488" t="str">
        <f t="shared" si="108"/>
        <v/>
      </c>
      <c r="G618" s="488" t="str">
        <f t="shared" si="109"/>
        <v/>
      </c>
      <c r="H618" s="765" t="str">
        <f t="shared" si="110"/>
        <v>否</v>
      </c>
      <c r="I618" s="768" t="str">
        <f t="shared" si="111"/>
        <v>项</v>
      </c>
      <c r="L618" s="558">
        <v>0</v>
      </c>
      <c r="M618" s="558">
        <f t="shared" si="116"/>
        <v>0</v>
      </c>
    </row>
    <row r="619" ht="34.9" hidden="1" customHeight="1" spans="1:13">
      <c r="A619" s="766">
        <v>2081603</v>
      </c>
      <c r="B619" s="252" t="s">
        <v>147</v>
      </c>
      <c r="C619" s="735"/>
      <c r="D619" s="735">
        <v>0</v>
      </c>
      <c r="E619" s="509">
        <v>0</v>
      </c>
      <c r="F619" s="488" t="str">
        <f t="shared" si="108"/>
        <v/>
      </c>
      <c r="G619" s="488" t="str">
        <f t="shared" si="109"/>
        <v/>
      </c>
      <c r="H619" s="765" t="str">
        <f t="shared" si="110"/>
        <v>否</v>
      </c>
      <c r="I619" s="768" t="str">
        <f t="shared" si="111"/>
        <v>项</v>
      </c>
      <c r="L619" s="558">
        <v>0</v>
      </c>
      <c r="M619" s="558">
        <f t="shared" si="116"/>
        <v>0</v>
      </c>
    </row>
    <row r="620" ht="34.9" customHeight="1" spans="1:13">
      <c r="A620" s="766">
        <v>2081699</v>
      </c>
      <c r="B620" s="252" t="s">
        <v>570</v>
      </c>
      <c r="C620" s="735">
        <v>0</v>
      </c>
      <c r="D620" s="735">
        <v>3</v>
      </c>
      <c r="E620" s="509">
        <v>3</v>
      </c>
      <c r="F620" s="488" t="str">
        <f t="shared" si="108"/>
        <v/>
      </c>
      <c r="G620" s="488">
        <f t="shared" si="109"/>
        <v>1</v>
      </c>
      <c r="H620" s="765" t="str">
        <f t="shared" si="110"/>
        <v>是</v>
      </c>
      <c r="I620" s="768" t="str">
        <f t="shared" si="111"/>
        <v>项</v>
      </c>
      <c r="L620" s="558">
        <v>0</v>
      </c>
      <c r="M620" s="558">
        <f t="shared" si="116"/>
        <v>0</v>
      </c>
    </row>
    <row r="621" ht="34.9" customHeight="1" spans="1:9">
      <c r="A621" s="766">
        <v>20819</v>
      </c>
      <c r="B621" s="252" t="s">
        <v>571</v>
      </c>
      <c r="C621" s="730">
        <f>SUM(C622:C623)</f>
        <v>24180</v>
      </c>
      <c r="D621" s="730">
        <f>SUM(D622:D623)</f>
        <v>21987</v>
      </c>
      <c r="E621" s="730">
        <f>SUM(E622:E623)</f>
        <v>23461</v>
      </c>
      <c r="F621" s="488">
        <f t="shared" si="108"/>
        <v>-0.0297353184449959</v>
      </c>
      <c r="G621" s="488">
        <f t="shared" si="109"/>
        <v>1.06703961431755</v>
      </c>
      <c r="H621" s="765" t="str">
        <f t="shared" si="110"/>
        <v>是</v>
      </c>
      <c r="I621" s="768" t="str">
        <f t="shared" si="111"/>
        <v>款</v>
      </c>
    </row>
    <row r="622" ht="34.9" customHeight="1" spans="1:13">
      <c r="A622" s="766">
        <v>2081901</v>
      </c>
      <c r="B622" s="252" t="s">
        <v>572</v>
      </c>
      <c r="C622" s="735">
        <v>13338</v>
      </c>
      <c r="D622" s="735">
        <v>11857</v>
      </c>
      <c r="E622" s="509">
        <v>12854</v>
      </c>
      <c r="F622" s="488">
        <f t="shared" si="108"/>
        <v>-0.0362872994451942</v>
      </c>
      <c r="G622" s="488">
        <f t="shared" si="109"/>
        <v>1.08408535042591</v>
      </c>
      <c r="H622" s="765" t="str">
        <f t="shared" si="110"/>
        <v>是</v>
      </c>
      <c r="I622" s="768" t="str">
        <f t="shared" si="111"/>
        <v>项</v>
      </c>
      <c r="L622" s="558">
        <v>105.7595</v>
      </c>
      <c r="M622" s="558">
        <f t="shared" ref="M622:M626" si="117">D622-E622</f>
        <v>-997</v>
      </c>
    </row>
    <row r="623" ht="34.9" customHeight="1" spans="1:13">
      <c r="A623" s="766">
        <v>2081902</v>
      </c>
      <c r="B623" s="252" t="s">
        <v>573</v>
      </c>
      <c r="C623" s="735">
        <v>10842</v>
      </c>
      <c r="D623" s="735">
        <v>10130</v>
      </c>
      <c r="E623" s="509">
        <v>10607</v>
      </c>
      <c r="F623" s="488">
        <f t="shared" si="108"/>
        <v>-0.0216749677181332</v>
      </c>
      <c r="G623" s="488">
        <f t="shared" si="109"/>
        <v>1.04708785784798</v>
      </c>
      <c r="H623" s="765" t="str">
        <f t="shared" si="110"/>
        <v>是</v>
      </c>
      <c r="I623" s="768" t="str">
        <f t="shared" si="111"/>
        <v>项</v>
      </c>
      <c r="L623" s="558">
        <v>104.6398</v>
      </c>
      <c r="M623" s="558">
        <f t="shared" si="117"/>
        <v>-477</v>
      </c>
    </row>
    <row r="624" ht="34.9" customHeight="1" spans="1:9">
      <c r="A624" s="766">
        <v>20820</v>
      </c>
      <c r="B624" s="252" t="s">
        <v>574</v>
      </c>
      <c r="C624" s="730">
        <f>SUM(C625:C626)</f>
        <v>1528</v>
      </c>
      <c r="D624" s="730">
        <f>SUM(D625:D626)</f>
        <v>1546</v>
      </c>
      <c r="E624" s="730">
        <f>SUM(E625:E626)</f>
        <v>1640</v>
      </c>
      <c r="F624" s="488">
        <f t="shared" si="108"/>
        <v>0.0732984293193717</v>
      </c>
      <c r="G624" s="488">
        <f t="shared" si="109"/>
        <v>1.0608020698577</v>
      </c>
      <c r="H624" s="765" t="str">
        <f t="shared" si="110"/>
        <v>是</v>
      </c>
      <c r="I624" s="768" t="str">
        <f t="shared" si="111"/>
        <v>款</v>
      </c>
    </row>
    <row r="625" ht="34.9" customHeight="1" spans="1:13">
      <c r="A625" s="766">
        <v>2082001</v>
      </c>
      <c r="B625" s="252" t="s">
        <v>575</v>
      </c>
      <c r="C625" s="735">
        <v>1439</v>
      </c>
      <c r="D625" s="735">
        <v>1474</v>
      </c>
      <c r="E625" s="509">
        <v>1571</v>
      </c>
      <c r="F625" s="488">
        <f t="shared" si="108"/>
        <v>0.0917303683113273</v>
      </c>
      <c r="G625" s="488">
        <f t="shared" si="109"/>
        <v>1.06580732700136</v>
      </c>
      <c r="H625" s="765" t="str">
        <f t="shared" si="110"/>
        <v>是</v>
      </c>
      <c r="I625" s="768" t="str">
        <f t="shared" si="111"/>
        <v>项</v>
      </c>
      <c r="L625" s="558">
        <v>167.441985</v>
      </c>
      <c r="M625" s="558">
        <f t="shared" si="117"/>
        <v>-97</v>
      </c>
    </row>
    <row r="626" ht="34.9" customHeight="1" spans="1:13">
      <c r="A626" s="766">
        <v>2082002</v>
      </c>
      <c r="B626" s="252" t="s">
        <v>576</v>
      </c>
      <c r="C626" s="735">
        <v>89</v>
      </c>
      <c r="D626" s="735">
        <v>72</v>
      </c>
      <c r="E626" s="509">
        <v>69</v>
      </c>
      <c r="F626" s="488">
        <f t="shared" si="108"/>
        <v>-0.224719101123595</v>
      </c>
      <c r="G626" s="488">
        <f t="shared" si="109"/>
        <v>0.958333333333333</v>
      </c>
      <c r="H626" s="765" t="str">
        <f t="shared" si="110"/>
        <v>是</v>
      </c>
      <c r="I626" s="768" t="str">
        <f t="shared" si="111"/>
        <v>项</v>
      </c>
      <c r="L626" s="558">
        <v>3.1846</v>
      </c>
      <c r="M626" s="558">
        <f t="shared" si="117"/>
        <v>3</v>
      </c>
    </row>
    <row r="627" ht="34.9" customHeight="1" spans="1:9">
      <c r="A627" s="766">
        <v>20821</v>
      </c>
      <c r="B627" s="252" t="s">
        <v>577</v>
      </c>
      <c r="C627" s="730">
        <f>SUM(C628:C629)</f>
        <v>1435</v>
      </c>
      <c r="D627" s="730">
        <f>SUM(D628:D629)</f>
        <v>1710</v>
      </c>
      <c r="E627" s="730">
        <f>SUM(E628:E629)</f>
        <v>1635</v>
      </c>
      <c r="F627" s="488">
        <f t="shared" si="108"/>
        <v>0.139372822299652</v>
      </c>
      <c r="G627" s="488">
        <f t="shared" si="109"/>
        <v>0.956140350877193</v>
      </c>
      <c r="H627" s="765" t="str">
        <f t="shared" si="110"/>
        <v>是</v>
      </c>
      <c r="I627" s="768" t="str">
        <f t="shared" si="111"/>
        <v>款</v>
      </c>
    </row>
    <row r="628" ht="34.9" customHeight="1" spans="1:13">
      <c r="A628" s="766">
        <v>2082101</v>
      </c>
      <c r="B628" s="252" t="s">
        <v>578</v>
      </c>
      <c r="C628" s="735">
        <v>1435</v>
      </c>
      <c r="D628" s="735">
        <v>1710</v>
      </c>
      <c r="E628" s="509">
        <v>1635</v>
      </c>
      <c r="F628" s="488">
        <f t="shared" si="108"/>
        <v>0.139372822299652</v>
      </c>
      <c r="G628" s="488">
        <f t="shared" si="109"/>
        <v>0.956140350877193</v>
      </c>
      <c r="H628" s="765" t="str">
        <f t="shared" si="110"/>
        <v>是</v>
      </c>
      <c r="I628" s="768" t="str">
        <f t="shared" si="111"/>
        <v>项</v>
      </c>
      <c r="L628" s="558">
        <v>122.164237</v>
      </c>
      <c r="M628" s="558">
        <f t="shared" ref="M628:M632" si="118">D628-E628</f>
        <v>75</v>
      </c>
    </row>
    <row r="629" ht="34.9" hidden="1" customHeight="1" spans="1:13">
      <c r="A629" s="766">
        <v>2082102</v>
      </c>
      <c r="B629" s="252" t="s">
        <v>579</v>
      </c>
      <c r="C629" s="735">
        <v>0</v>
      </c>
      <c r="D629" s="735">
        <v>0</v>
      </c>
      <c r="E629" s="509">
        <v>0</v>
      </c>
      <c r="F629" s="488" t="str">
        <f t="shared" si="108"/>
        <v/>
      </c>
      <c r="G629" s="488" t="str">
        <f t="shared" si="109"/>
        <v/>
      </c>
      <c r="H629" s="765" t="str">
        <f t="shared" si="110"/>
        <v>否</v>
      </c>
      <c r="I629" s="768" t="str">
        <f t="shared" si="111"/>
        <v>项</v>
      </c>
      <c r="L629" s="558">
        <v>0</v>
      </c>
      <c r="M629" s="558">
        <f t="shared" si="118"/>
        <v>0</v>
      </c>
    </row>
    <row r="630" ht="34.9" hidden="1" customHeight="1" spans="1:9">
      <c r="A630" s="766">
        <v>20824</v>
      </c>
      <c r="B630" s="252" t="s">
        <v>580</v>
      </c>
      <c r="C630" s="730">
        <f>SUM(C631:C632)</f>
        <v>0</v>
      </c>
      <c r="D630" s="730">
        <f>SUM(D631:D632)</f>
        <v>0</v>
      </c>
      <c r="E630" s="730">
        <f>SUM(E631:E632)</f>
        <v>0</v>
      </c>
      <c r="F630" s="488" t="str">
        <f t="shared" si="108"/>
        <v/>
      </c>
      <c r="G630" s="488" t="str">
        <f t="shared" si="109"/>
        <v/>
      </c>
      <c r="H630" s="765" t="str">
        <f t="shared" si="110"/>
        <v>否</v>
      </c>
      <c r="I630" s="768" t="str">
        <f t="shared" si="111"/>
        <v>款</v>
      </c>
    </row>
    <row r="631" ht="34.9" hidden="1" customHeight="1" spans="1:13">
      <c r="A631" s="766">
        <v>2082401</v>
      </c>
      <c r="B631" s="252" t="s">
        <v>581</v>
      </c>
      <c r="C631" s="735"/>
      <c r="D631" s="735">
        <v>0</v>
      </c>
      <c r="E631" s="509">
        <v>0</v>
      </c>
      <c r="F631" s="488" t="str">
        <f t="shared" si="108"/>
        <v/>
      </c>
      <c r="G631" s="488" t="str">
        <f t="shared" si="109"/>
        <v/>
      </c>
      <c r="H631" s="765" t="str">
        <f t="shared" si="110"/>
        <v>否</v>
      </c>
      <c r="I631" s="768" t="str">
        <f t="shared" si="111"/>
        <v>项</v>
      </c>
      <c r="L631" s="558">
        <v>0</v>
      </c>
      <c r="M631" s="558">
        <f t="shared" si="118"/>
        <v>0</v>
      </c>
    </row>
    <row r="632" ht="34.9" hidden="1" customHeight="1" spans="1:13">
      <c r="A632" s="766">
        <v>2082402</v>
      </c>
      <c r="B632" s="252" t="s">
        <v>582</v>
      </c>
      <c r="C632" s="735"/>
      <c r="D632" s="735">
        <v>0</v>
      </c>
      <c r="E632" s="509">
        <v>0</v>
      </c>
      <c r="F632" s="488" t="str">
        <f t="shared" si="108"/>
        <v/>
      </c>
      <c r="G632" s="488" t="str">
        <f t="shared" si="109"/>
        <v/>
      </c>
      <c r="H632" s="765" t="str">
        <f t="shared" si="110"/>
        <v>否</v>
      </c>
      <c r="I632" s="768" t="str">
        <f t="shared" si="111"/>
        <v>项</v>
      </c>
      <c r="L632" s="558">
        <v>0</v>
      </c>
      <c r="M632" s="558">
        <f t="shared" si="118"/>
        <v>0</v>
      </c>
    </row>
    <row r="633" ht="34.9" customHeight="1" spans="1:9">
      <c r="A633" s="766">
        <v>20825</v>
      </c>
      <c r="B633" s="252" t="s">
        <v>583</v>
      </c>
      <c r="C633" s="730">
        <f>SUM(C634:C635)</f>
        <v>311</v>
      </c>
      <c r="D633" s="730">
        <f>SUM(D634:D635)</f>
        <v>313</v>
      </c>
      <c r="E633" s="730">
        <f>SUM(E634:E635)</f>
        <v>280</v>
      </c>
      <c r="F633" s="488">
        <f t="shared" si="108"/>
        <v>-0.0996784565916399</v>
      </c>
      <c r="G633" s="488">
        <f t="shared" si="109"/>
        <v>0.894568690095847</v>
      </c>
      <c r="H633" s="765" t="str">
        <f t="shared" si="110"/>
        <v>是</v>
      </c>
      <c r="I633" s="768" t="str">
        <f t="shared" si="111"/>
        <v>款</v>
      </c>
    </row>
    <row r="634" ht="34.9" hidden="1" customHeight="1" spans="1:13">
      <c r="A634" s="766">
        <v>2082501</v>
      </c>
      <c r="B634" s="252" t="s">
        <v>584</v>
      </c>
      <c r="C634" s="735">
        <v>0</v>
      </c>
      <c r="D634" s="735">
        <v>0</v>
      </c>
      <c r="E634" s="509">
        <v>0</v>
      </c>
      <c r="F634" s="488" t="str">
        <f t="shared" si="108"/>
        <v/>
      </c>
      <c r="G634" s="488" t="str">
        <f t="shared" si="109"/>
        <v/>
      </c>
      <c r="H634" s="765" t="str">
        <f t="shared" si="110"/>
        <v>否</v>
      </c>
      <c r="I634" s="768" t="str">
        <f t="shared" si="111"/>
        <v>项</v>
      </c>
      <c r="L634" s="558">
        <v>0</v>
      </c>
      <c r="M634" s="558">
        <f t="shared" ref="M634:M639" si="119">D634-E634</f>
        <v>0</v>
      </c>
    </row>
    <row r="635" ht="34.9" customHeight="1" spans="1:13">
      <c r="A635" s="766">
        <v>2082502</v>
      </c>
      <c r="B635" s="252" t="s">
        <v>585</v>
      </c>
      <c r="C635" s="735">
        <v>311</v>
      </c>
      <c r="D635" s="735">
        <v>313</v>
      </c>
      <c r="E635" s="509">
        <v>280</v>
      </c>
      <c r="F635" s="488">
        <f t="shared" si="108"/>
        <v>-0.0996784565916399</v>
      </c>
      <c r="G635" s="488">
        <f t="shared" si="109"/>
        <v>0.894568690095847</v>
      </c>
      <c r="H635" s="765" t="str">
        <f t="shared" si="110"/>
        <v>是</v>
      </c>
      <c r="I635" s="768" t="str">
        <f t="shared" si="111"/>
        <v>项</v>
      </c>
      <c r="L635" s="558">
        <v>0</v>
      </c>
      <c r="M635" s="558">
        <f t="shared" si="119"/>
        <v>33</v>
      </c>
    </row>
    <row r="636" ht="34.9" customHeight="1" spans="1:9">
      <c r="A636" s="766">
        <v>20826</v>
      </c>
      <c r="B636" s="252" t="s">
        <v>586</v>
      </c>
      <c r="C636" s="730">
        <f>SUM(C637:C639)</f>
        <v>5195</v>
      </c>
      <c r="D636" s="730">
        <f>SUM(D637:D639)</f>
        <v>5895</v>
      </c>
      <c r="E636" s="730">
        <f>SUM(E637:E639)</f>
        <v>5869</v>
      </c>
      <c r="F636" s="488">
        <f t="shared" si="108"/>
        <v>0.129740134744947</v>
      </c>
      <c r="G636" s="488">
        <f t="shared" si="109"/>
        <v>0.995589482612383</v>
      </c>
      <c r="H636" s="765" t="str">
        <f t="shared" si="110"/>
        <v>是</v>
      </c>
      <c r="I636" s="768" t="str">
        <f t="shared" si="111"/>
        <v>款</v>
      </c>
    </row>
    <row r="637" ht="34.9" hidden="1" customHeight="1" spans="1:13">
      <c r="A637" s="766">
        <v>2082601</v>
      </c>
      <c r="B637" s="252" t="s">
        <v>587</v>
      </c>
      <c r="C637" s="735"/>
      <c r="D637" s="735">
        <v>0</v>
      </c>
      <c r="E637" s="509">
        <v>0</v>
      </c>
      <c r="F637" s="488" t="str">
        <f t="shared" si="108"/>
        <v/>
      </c>
      <c r="G637" s="488" t="str">
        <f t="shared" si="109"/>
        <v/>
      </c>
      <c r="H637" s="765" t="str">
        <f t="shared" si="110"/>
        <v>否</v>
      </c>
      <c r="I637" s="768" t="str">
        <f t="shared" si="111"/>
        <v>项</v>
      </c>
      <c r="L637" s="558">
        <v>0</v>
      </c>
      <c r="M637" s="558">
        <f t="shared" si="119"/>
        <v>0</v>
      </c>
    </row>
    <row r="638" ht="34.9" customHeight="1" spans="1:13">
      <c r="A638" s="766">
        <v>2082602</v>
      </c>
      <c r="B638" s="252" t="s">
        <v>588</v>
      </c>
      <c r="C638" s="735">
        <v>5195</v>
      </c>
      <c r="D638" s="735">
        <v>5895</v>
      </c>
      <c r="E638" s="509">
        <v>5869</v>
      </c>
      <c r="F638" s="488">
        <f t="shared" si="108"/>
        <v>0.129740134744947</v>
      </c>
      <c r="G638" s="488">
        <f t="shared" si="109"/>
        <v>0.995589482612383</v>
      </c>
      <c r="H638" s="765" t="str">
        <f t="shared" si="110"/>
        <v>是</v>
      </c>
      <c r="I638" s="768" t="str">
        <f t="shared" si="111"/>
        <v>项</v>
      </c>
      <c r="L638" s="558">
        <v>0</v>
      </c>
      <c r="M638" s="558">
        <f t="shared" si="119"/>
        <v>26</v>
      </c>
    </row>
    <row r="639" ht="34.9" hidden="1" customHeight="1" spans="1:13">
      <c r="A639" s="766">
        <v>2082699</v>
      </c>
      <c r="B639" s="252" t="s">
        <v>589</v>
      </c>
      <c r="C639" s="735">
        <v>0</v>
      </c>
      <c r="D639" s="735">
        <v>0</v>
      </c>
      <c r="E639" s="509">
        <v>0</v>
      </c>
      <c r="F639" s="488" t="str">
        <f t="shared" si="108"/>
        <v/>
      </c>
      <c r="G639" s="488" t="str">
        <f t="shared" si="109"/>
        <v/>
      </c>
      <c r="H639" s="765" t="str">
        <f t="shared" si="110"/>
        <v>否</v>
      </c>
      <c r="I639" s="768" t="str">
        <f t="shared" si="111"/>
        <v>项</v>
      </c>
      <c r="L639" s="558">
        <v>0</v>
      </c>
      <c r="M639" s="558">
        <f t="shared" si="119"/>
        <v>0</v>
      </c>
    </row>
    <row r="640" ht="34.9" customHeight="1" spans="1:9">
      <c r="A640" s="766">
        <v>20827</v>
      </c>
      <c r="B640" s="252" t="s">
        <v>590</v>
      </c>
      <c r="C640" s="730">
        <f>SUM(C641:C644)</f>
        <v>0</v>
      </c>
      <c r="D640" s="730">
        <f>SUM(D641:D644)</f>
        <v>21</v>
      </c>
      <c r="E640" s="730">
        <f>SUM(E641:E644)</f>
        <v>16</v>
      </c>
      <c r="F640" s="488" t="str">
        <f t="shared" si="108"/>
        <v/>
      </c>
      <c r="G640" s="488">
        <f t="shared" si="109"/>
        <v>0.761904761904762</v>
      </c>
      <c r="H640" s="765" t="str">
        <f t="shared" si="110"/>
        <v>是</v>
      </c>
      <c r="I640" s="768" t="str">
        <f t="shared" si="111"/>
        <v>款</v>
      </c>
    </row>
    <row r="641" ht="34.9" hidden="1" customHeight="1" spans="1:13">
      <c r="A641" s="766">
        <v>2082701</v>
      </c>
      <c r="B641" s="252" t="s">
        <v>591</v>
      </c>
      <c r="C641" s="735"/>
      <c r="D641" s="735">
        <v>0</v>
      </c>
      <c r="E641" s="509">
        <v>0</v>
      </c>
      <c r="F641" s="488" t="str">
        <f t="shared" si="108"/>
        <v/>
      </c>
      <c r="G641" s="488" t="str">
        <f t="shared" si="109"/>
        <v/>
      </c>
      <c r="H641" s="765" t="str">
        <f t="shared" si="110"/>
        <v>否</v>
      </c>
      <c r="I641" s="768" t="str">
        <f t="shared" si="111"/>
        <v>项</v>
      </c>
      <c r="L641" s="558">
        <v>0</v>
      </c>
      <c r="M641" s="558">
        <f t="shared" ref="M641:M644" si="120">D641-E641</f>
        <v>0</v>
      </c>
    </row>
    <row r="642" ht="34.9" hidden="1" customHeight="1" spans="1:13">
      <c r="A642" s="766">
        <v>2082702</v>
      </c>
      <c r="B642" s="252" t="s">
        <v>592</v>
      </c>
      <c r="C642" s="735"/>
      <c r="D642" s="735">
        <v>0</v>
      </c>
      <c r="E642" s="509">
        <v>0</v>
      </c>
      <c r="F642" s="488" t="str">
        <f t="shared" si="108"/>
        <v/>
      </c>
      <c r="G642" s="488" t="str">
        <f t="shared" si="109"/>
        <v/>
      </c>
      <c r="H642" s="765" t="str">
        <f t="shared" si="110"/>
        <v>否</v>
      </c>
      <c r="I642" s="768" t="str">
        <f t="shared" si="111"/>
        <v>项</v>
      </c>
      <c r="L642" s="558">
        <v>0</v>
      </c>
      <c r="M642" s="558">
        <f t="shared" si="120"/>
        <v>0</v>
      </c>
    </row>
    <row r="643" ht="34.9" hidden="1" customHeight="1" spans="1:13">
      <c r="A643" s="766">
        <v>2082703</v>
      </c>
      <c r="B643" s="252" t="s">
        <v>593</v>
      </c>
      <c r="C643" s="735"/>
      <c r="D643" s="735"/>
      <c r="E643" s="509"/>
      <c r="F643" s="488" t="str">
        <f t="shared" si="108"/>
        <v/>
      </c>
      <c r="G643" s="488" t="str">
        <f t="shared" si="109"/>
        <v/>
      </c>
      <c r="H643" s="765" t="str">
        <f t="shared" si="110"/>
        <v>否</v>
      </c>
      <c r="I643" s="768" t="str">
        <f t="shared" si="111"/>
        <v>项</v>
      </c>
      <c r="L643" s="558">
        <v>0</v>
      </c>
      <c r="M643" s="558">
        <f t="shared" si="120"/>
        <v>0</v>
      </c>
    </row>
    <row r="644" ht="34.9" customHeight="1" spans="1:13">
      <c r="A644" s="766">
        <v>2082799</v>
      </c>
      <c r="B644" s="252" t="s">
        <v>594</v>
      </c>
      <c r="C644" s="735"/>
      <c r="D644" s="735">
        <v>21</v>
      </c>
      <c r="E644" s="509">
        <v>16</v>
      </c>
      <c r="F644" s="488" t="str">
        <f t="shared" si="108"/>
        <v/>
      </c>
      <c r="G644" s="488">
        <f t="shared" si="109"/>
        <v>0.761904761904762</v>
      </c>
      <c r="H644" s="765" t="str">
        <f t="shared" si="110"/>
        <v>是</v>
      </c>
      <c r="I644" s="768" t="str">
        <f t="shared" si="111"/>
        <v>项</v>
      </c>
      <c r="L644" s="558">
        <v>0</v>
      </c>
      <c r="M644" s="558">
        <f t="shared" si="120"/>
        <v>5</v>
      </c>
    </row>
    <row r="645" ht="34.9" customHeight="1" spans="1:9">
      <c r="A645" s="766">
        <v>20828</v>
      </c>
      <c r="B645" s="732" t="s">
        <v>595</v>
      </c>
      <c r="C645" s="730">
        <f>SUM(C646:C652)</f>
        <v>735</v>
      </c>
      <c r="D645" s="730">
        <f>SUM(D646:D652)</f>
        <v>515</v>
      </c>
      <c r="E645" s="730">
        <f>SUM(E646:E652)</f>
        <v>343</v>
      </c>
      <c r="F645" s="488">
        <f t="shared" ref="F645:F708" si="121">IF(C645&lt;&gt;0,E645/C645-1,"")</f>
        <v>-0.533333333333333</v>
      </c>
      <c r="G645" s="488">
        <f t="shared" ref="G645:G708" si="122">IF(D645&lt;&gt;0,E645/D645,"")</f>
        <v>0.666019417475728</v>
      </c>
      <c r="H645" s="765" t="str">
        <f t="shared" ref="H645:H708" si="123">IF(LEN(A645)=3,"是",IF(B645&lt;&gt;"",IF(SUM(C645:E645)&lt;&gt;0,"是","否"),"是"))</f>
        <v>是</v>
      </c>
      <c r="I645" s="768" t="str">
        <f t="shared" ref="I645:I708" si="124">IF(LEN(A645)=3,"类",IF(LEN(A645)=5,"款","项"))</f>
        <v>款</v>
      </c>
    </row>
    <row r="646" ht="34.9" customHeight="1" spans="1:13">
      <c r="A646" s="766">
        <v>2082801</v>
      </c>
      <c r="B646" s="252" t="s">
        <v>145</v>
      </c>
      <c r="C646" s="735">
        <v>141</v>
      </c>
      <c r="D646" s="735">
        <v>103</v>
      </c>
      <c r="E646" s="509">
        <v>111</v>
      </c>
      <c r="F646" s="488">
        <f t="shared" si="121"/>
        <v>-0.212765957446808</v>
      </c>
      <c r="G646" s="488">
        <f t="shared" si="122"/>
        <v>1.07766990291262</v>
      </c>
      <c r="H646" s="765" t="str">
        <f t="shared" si="123"/>
        <v>是</v>
      </c>
      <c r="I646" s="768" t="str">
        <f t="shared" si="124"/>
        <v>项</v>
      </c>
      <c r="L646" s="558">
        <v>0</v>
      </c>
      <c r="M646" s="558">
        <f t="shared" ref="M646:M652" si="125">D646-E646</f>
        <v>-8</v>
      </c>
    </row>
    <row r="647" ht="34.9" hidden="1" customHeight="1" spans="1:13">
      <c r="A647" s="766">
        <v>2082802</v>
      </c>
      <c r="B647" s="252" t="s">
        <v>146</v>
      </c>
      <c r="C647" s="735"/>
      <c r="D647" s="735">
        <v>0</v>
      </c>
      <c r="E647" s="509">
        <v>0</v>
      </c>
      <c r="F647" s="488" t="str">
        <f t="shared" si="121"/>
        <v/>
      </c>
      <c r="G647" s="488" t="str">
        <f t="shared" si="122"/>
        <v/>
      </c>
      <c r="H647" s="765" t="str">
        <f t="shared" si="123"/>
        <v>否</v>
      </c>
      <c r="I647" s="768" t="str">
        <f t="shared" si="124"/>
        <v>项</v>
      </c>
      <c r="L647" s="558">
        <v>0</v>
      </c>
      <c r="M647" s="558">
        <f t="shared" si="125"/>
        <v>0</v>
      </c>
    </row>
    <row r="648" ht="34.9" hidden="1" customHeight="1" spans="1:13">
      <c r="A648" s="766">
        <v>2082803</v>
      </c>
      <c r="B648" s="252" t="s">
        <v>147</v>
      </c>
      <c r="C648" s="735"/>
      <c r="D648" s="735">
        <v>0</v>
      </c>
      <c r="E648" s="509">
        <v>0</v>
      </c>
      <c r="F648" s="488" t="str">
        <f t="shared" si="121"/>
        <v/>
      </c>
      <c r="G648" s="488" t="str">
        <f t="shared" si="122"/>
        <v/>
      </c>
      <c r="H648" s="765" t="str">
        <f t="shared" si="123"/>
        <v>否</v>
      </c>
      <c r="I648" s="768" t="str">
        <f t="shared" si="124"/>
        <v>项</v>
      </c>
      <c r="L648" s="558">
        <v>0</v>
      </c>
      <c r="M648" s="558">
        <f t="shared" si="125"/>
        <v>0</v>
      </c>
    </row>
    <row r="649" ht="34.9" customHeight="1" spans="1:13">
      <c r="A649" s="766">
        <v>2082804</v>
      </c>
      <c r="B649" s="252" t="s">
        <v>596</v>
      </c>
      <c r="C649" s="735">
        <v>136</v>
      </c>
      <c r="D649" s="735">
        <v>138</v>
      </c>
      <c r="E649" s="509">
        <v>133</v>
      </c>
      <c r="F649" s="488">
        <f t="shared" si="121"/>
        <v>-0.0220588235294118</v>
      </c>
      <c r="G649" s="488">
        <f t="shared" si="122"/>
        <v>0.963768115942029</v>
      </c>
      <c r="H649" s="765" t="str">
        <f t="shared" si="123"/>
        <v>是</v>
      </c>
      <c r="I649" s="768" t="str">
        <f t="shared" si="124"/>
        <v>项</v>
      </c>
      <c r="L649" s="558">
        <v>0</v>
      </c>
      <c r="M649" s="558">
        <f t="shared" si="125"/>
        <v>5</v>
      </c>
    </row>
    <row r="650" ht="34.9" hidden="1" customHeight="1" spans="1:13">
      <c r="A650" s="766">
        <v>2082805</v>
      </c>
      <c r="B650" s="252" t="s">
        <v>597</v>
      </c>
      <c r="C650" s="735"/>
      <c r="D650" s="735">
        <v>0</v>
      </c>
      <c r="E650" s="509">
        <v>0</v>
      </c>
      <c r="F650" s="488" t="str">
        <f t="shared" si="121"/>
        <v/>
      </c>
      <c r="G650" s="488" t="str">
        <f t="shared" si="122"/>
        <v/>
      </c>
      <c r="H650" s="765" t="str">
        <f t="shared" si="123"/>
        <v>否</v>
      </c>
      <c r="I650" s="768" t="str">
        <f t="shared" si="124"/>
        <v>项</v>
      </c>
      <c r="L650" s="558">
        <v>0</v>
      </c>
      <c r="M650" s="558">
        <f t="shared" si="125"/>
        <v>0</v>
      </c>
    </row>
    <row r="651" ht="34.9" customHeight="1" spans="1:13">
      <c r="A651" s="766">
        <v>2082850</v>
      </c>
      <c r="B651" s="252" t="s">
        <v>154</v>
      </c>
      <c r="C651" s="735">
        <v>98</v>
      </c>
      <c r="D651" s="735">
        <v>66</v>
      </c>
      <c r="E651" s="509">
        <v>78</v>
      </c>
      <c r="F651" s="488">
        <f t="shared" si="121"/>
        <v>-0.204081632653061</v>
      </c>
      <c r="G651" s="488">
        <f t="shared" si="122"/>
        <v>1.18181818181818</v>
      </c>
      <c r="H651" s="765" t="str">
        <f t="shared" si="123"/>
        <v>是</v>
      </c>
      <c r="I651" s="768" t="str">
        <f t="shared" si="124"/>
        <v>项</v>
      </c>
      <c r="L651" s="558">
        <v>0</v>
      </c>
      <c r="M651" s="558">
        <f t="shared" si="125"/>
        <v>-12</v>
      </c>
    </row>
    <row r="652" ht="34.9" customHeight="1" spans="1:13">
      <c r="A652" s="766">
        <v>2082899</v>
      </c>
      <c r="B652" s="252" t="s">
        <v>598</v>
      </c>
      <c r="C652" s="735">
        <v>360</v>
      </c>
      <c r="D652" s="735">
        <v>208</v>
      </c>
      <c r="E652" s="509">
        <v>21</v>
      </c>
      <c r="F652" s="488">
        <f t="shared" si="121"/>
        <v>-0.941666666666667</v>
      </c>
      <c r="G652" s="488">
        <f t="shared" si="122"/>
        <v>0.100961538461538</v>
      </c>
      <c r="H652" s="765" t="str">
        <f t="shared" si="123"/>
        <v>是</v>
      </c>
      <c r="I652" s="768" t="str">
        <f t="shared" si="124"/>
        <v>项</v>
      </c>
      <c r="L652" s="558">
        <v>0</v>
      </c>
      <c r="M652" s="558">
        <f t="shared" si="125"/>
        <v>187</v>
      </c>
    </row>
    <row r="653" ht="34.9" customHeight="1" spans="1:9">
      <c r="A653" s="766">
        <v>20830</v>
      </c>
      <c r="B653" s="252" t="s">
        <v>599</v>
      </c>
      <c r="C653" s="730">
        <f>SUM(C654:C655)</f>
        <v>59</v>
      </c>
      <c r="D653" s="730">
        <f>SUM(D654:D655)</f>
        <v>270</v>
      </c>
      <c r="E653" s="730">
        <f>SUM(E654:E655)</f>
        <v>149</v>
      </c>
      <c r="F653" s="488">
        <f t="shared" si="121"/>
        <v>1.52542372881356</v>
      </c>
      <c r="G653" s="488">
        <f t="shared" si="122"/>
        <v>0.551851851851852</v>
      </c>
      <c r="H653" s="765" t="str">
        <f t="shared" si="123"/>
        <v>是</v>
      </c>
      <c r="I653" s="768" t="str">
        <f t="shared" si="124"/>
        <v>款</v>
      </c>
    </row>
    <row r="654" ht="34.9" customHeight="1" spans="1:13">
      <c r="A654" s="766">
        <v>2083001</v>
      </c>
      <c r="B654" s="252" t="s">
        <v>600</v>
      </c>
      <c r="C654" s="735">
        <v>59</v>
      </c>
      <c r="D654" s="735">
        <v>270</v>
      </c>
      <c r="E654" s="509">
        <v>149</v>
      </c>
      <c r="F654" s="488">
        <f t="shared" si="121"/>
        <v>1.52542372881356</v>
      </c>
      <c r="G654" s="488">
        <f t="shared" si="122"/>
        <v>0.551851851851852</v>
      </c>
      <c r="H654" s="765" t="str">
        <f t="shared" si="123"/>
        <v>是</v>
      </c>
      <c r="I654" s="768" t="str">
        <f t="shared" si="124"/>
        <v>项</v>
      </c>
      <c r="L654" s="558">
        <v>0</v>
      </c>
      <c r="M654" s="558">
        <f t="shared" ref="M654:M657" si="126">D654-E654</f>
        <v>121</v>
      </c>
    </row>
    <row r="655" ht="34.9" hidden="1" customHeight="1" spans="1:13">
      <c r="A655" s="766">
        <v>2083099</v>
      </c>
      <c r="B655" s="252" t="s">
        <v>601</v>
      </c>
      <c r="C655" s="735"/>
      <c r="D655" s="735">
        <v>0</v>
      </c>
      <c r="E655" s="509">
        <v>0</v>
      </c>
      <c r="F655" s="488" t="str">
        <f t="shared" si="121"/>
        <v/>
      </c>
      <c r="G655" s="488" t="str">
        <f t="shared" si="122"/>
        <v/>
      </c>
      <c r="H655" s="765" t="str">
        <f t="shared" si="123"/>
        <v>否</v>
      </c>
      <c r="I655" s="768" t="str">
        <f t="shared" si="124"/>
        <v>项</v>
      </c>
      <c r="L655" s="558">
        <v>0</v>
      </c>
      <c r="M655" s="558">
        <f t="shared" si="126"/>
        <v>0</v>
      </c>
    </row>
    <row r="656" ht="34.9" customHeight="1" spans="1:9">
      <c r="A656" s="766">
        <v>20899</v>
      </c>
      <c r="B656" s="252" t="s">
        <v>602</v>
      </c>
      <c r="C656" s="730">
        <f>C657</f>
        <v>1915</v>
      </c>
      <c r="D656" s="730">
        <f>D657</f>
        <v>2780</v>
      </c>
      <c r="E656" s="730">
        <f>E657</f>
        <v>2750</v>
      </c>
      <c r="F656" s="488">
        <f t="shared" si="121"/>
        <v>0.436031331592689</v>
      </c>
      <c r="G656" s="488">
        <f t="shared" si="122"/>
        <v>0.989208633093525</v>
      </c>
      <c r="H656" s="765" t="str">
        <f t="shared" si="123"/>
        <v>是</v>
      </c>
      <c r="I656" s="768" t="str">
        <f t="shared" si="124"/>
        <v>款</v>
      </c>
    </row>
    <row r="657" ht="34.9" customHeight="1" spans="1:13">
      <c r="A657" s="766">
        <v>2089999</v>
      </c>
      <c r="B657" s="252" t="s">
        <v>603</v>
      </c>
      <c r="C657" s="735">
        <v>1915</v>
      </c>
      <c r="D657" s="735">
        <v>2780</v>
      </c>
      <c r="E657" s="509">
        <v>2750</v>
      </c>
      <c r="F657" s="488">
        <f t="shared" si="121"/>
        <v>0.436031331592689</v>
      </c>
      <c r="G657" s="488">
        <f t="shared" si="122"/>
        <v>0.989208633093525</v>
      </c>
      <c r="H657" s="765" t="str">
        <f t="shared" si="123"/>
        <v>是</v>
      </c>
      <c r="I657" s="768" t="str">
        <f t="shared" si="124"/>
        <v>项</v>
      </c>
      <c r="L657" s="558">
        <v>0</v>
      </c>
      <c r="M657" s="558">
        <f t="shared" si="126"/>
        <v>30</v>
      </c>
    </row>
    <row r="658" ht="34.9" customHeight="1" spans="1:9">
      <c r="A658" s="764">
        <v>210</v>
      </c>
      <c r="B658" s="248" t="s">
        <v>98</v>
      </c>
      <c r="C658" s="361">
        <f>SUM(C659,C664,C678,C682,C694,C697,C701,C706,C710,C714,C717,C726,C728)</f>
        <v>19577</v>
      </c>
      <c r="D658" s="361">
        <f>SUM(D659,D664,D678,D682,D694,D697,D701,D706,D710,D714,D717,D726,D728)</f>
        <v>27818</v>
      </c>
      <c r="E658" s="361">
        <f>SUM(E659,E664,E678,E682,E694,E697,E701,E706,E710,E714,E717,E726,E728)</f>
        <v>28613</v>
      </c>
      <c r="F658" s="486">
        <f t="shared" si="121"/>
        <v>0.461562037084334</v>
      </c>
      <c r="G658" s="486">
        <f t="shared" si="122"/>
        <v>1.0285786181609</v>
      </c>
      <c r="H658" s="765" t="str">
        <f t="shared" si="123"/>
        <v>是</v>
      </c>
      <c r="I658" s="768" t="str">
        <f t="shared" si="124"/>
        <v>类</v>
      </c>
    </row>
    <row r="659" ht="34.9" customHeight="1" spans="1:9">
      <c r="A659" s="766">
        <v>21001</v>
      </c>
      <c r="B659" s="252" t="s">
        <v>604</v>
      </c>
      <c r="C659" s="730">
        <f>SUM(C660:C663)</f>
        <v>2463</v>
      </c>
      <c r="D659" s="730">
        <f>SUM(D660:D663)</f>
        <v>1346</v>
      </c>
      <c r="E659" s="730">
        <f>SUM(E660:E663)</f>
        <v>1026</v>
      </c>
      <c r="F659" s="488">
        <f t="shared" si="121"/>
        <v>-0.583434835566383</v>
      </c>
      <c r="G659" s="488">
        <f t="shared" si="122"/>
        <v>0.762258543833581</v>
      </c>
      <c r="H659" s="765" t="str">
        <f t="shared" si="123"/>
        <v>是</v>
      </c>
      <c r="I659" s="768" t="str">
        <f t="shared" si="124"/>
        <v>款</v>
      </c>
    </row>
    <row r="660" ht="34.9" customHeight="1" spans="1:13">
      <c r="A660" s="766">
        <v>2100101</v>
      </c>
      <c r="B660" s="252" t="s">
        <v>145</v>
      </c>
      <c r="C660" s="735">
        <v>523</v>
      </c>
      <c r="D660" s="735">
        <v>311</v>
      </c>
      <c r="E660" s="509">
        <v>333</v>
      </c>
      <c r="F660" s="488">
        <f t="shared" si="121"/>
        <v>-0.363288718929254</v>
      </c>
      <c r="G660" s="488">
        <f t="shared" si="122"/>
        <v>1.07073954983923</v>
      </c>
      <c r="H660" s="765" t="str">
        <f t="shared" si="123"/>
        <v>是</v>
      </c>
      <c r="I660" s="768" t="str">
        <f t="shared" si="124"/>
        <v>项</v>
      </c>
      <c r="L660" s="558">
        <v>0</v>
      </c>
      <c r="M660" s="558">
        <f t="shared" ref="M660:M663" si="127">D660-E660</f>
        <v>-22</v>
      </c>
    </row>
    <row r="661" ht="34.9" hidden="1" customHeight="1" spans="1:13">
      <c r="A661" s="766">
        <v>2100102</v>
      </c>
      <c r="B661" s="252" t="s">
        <v>146</v>
      </c>
      <c r="C661" s="735">
        <v>0</v>
      </c>
      <c r="D661" s="735">
        <v>0</v>
      </c>
      <c r="E661" s="509">
        <v>0</v>
      </c>
      <c r="F661" s="488" t="str">
        <f t="shared" si="121"/>
        <v/>
      </c>
      <c r="G661" s="488" t="str">
        <f t="shared" si="122"/>
        <v/>
      </c>
      <c r="H661" s="765" t="str">
        <f t="shared" si="123"/>
        <v>否</v>
      </c>
      <c r="I661" s="768" t="str">
        <f t="shared" si="124"/>
        <v>项</v>
      </c>
      <c r="L661" s="558">
        <v>0</v>
      </c>
      <c r="M661" s="558">
        <f t="shared" si="127"/>
        <v>0</v>
      </c>
    </row>
    <row r="662" ht="34.9" hidden="1" customHeight="1" spans="1:13">
      <c r="A662" s="766">
        <v>2100103</v>
      </c>
      <c r="B662" s="252" t="s">
        <v>147</v>
      </c>
      <c r="C662" s="735"/>
      <c r="D662" s="735">
        <v>0</v>
      </c>
      <c r="E662" s="509">
        <v>0</v>
      </c>
      <c r="F662" s="488" t="str">
        <f t="shared" si="121"/>
        <v/>
      </c>
      <c r="G662" s="488" t="str">
        <f t="shared" si="122"/>
        <v/>
      </c>
      <c r="H662" s="765" t="str">
        <f t="shared" si="123"/>
        <v>否</v>
      </c>
      <c r="I662" s="768" t="str">
        <f t="shared" si="124"/>
        <v>项</v>
      </c>
      <c r="L662" s="558">
        <v>0</v>
      </c>
      <c r="M662" s="558">
        <f t="shared" si="127"/>
        <v>0</v>
      </c>
    </row>
    <row r="663" ht="34.9" customHeight="1" spans="1:13">
      <c r="A663" s="766">
        <v>2100199</v>
      </c>
      <c r="B663" s="252" t="s">
        <v>605</v>
      </c>
      <c r="C663" s="735">
        <v>1940</v>
      </c>
      <c r="D663" s="735">
        <v>1035</v>
      </c>
      <c r="E663" s="509">
        <v>693</v>
      </c>
      <c r="F663" s="488">
        <f t="shared" si="121"/>
        <v>-0.642783505154639</v>
      </c>
      <c r="G663" s="488">
        <f t="shared" si="122"/>
        <v>0.669565217391304</v>
      </c>
      <c r="H663" s="765" t="str">
        <f t="shared" si="123"/>
        <v>是</v>
      </c>
      <c r="I663" s="768" t="str">
        <f t="shared" si="124"/>
        <v>项</v>
      </c>
      <c r="L663" s="558">
        <v>0</v>
      </c>
      <c r="M663" s="558">
        <f t="shared" si="127"/>
        <v>342</v>
      </c>
    </row>
    <row r="664" ht="34.9" customHeight="1" spans="1:9">
      <c r="A664" s="766">
        <v>21002</v>
      </c>
      <c r="B664" s="252" t="s">
        <v>606</v>
      </c>
      <c r="C664" s="730">
        <f>SUM(C665:C677)</f>
        <v>3294</v>
      </c>
      <c r="D664" s="730">
        <f>SUM(D665:D677)</f>
        <v>2189</v>
      </c>
      <c r="E664" s="730">
        <f>SUM(E665:E677)</f>
        <v>1928</v>
      </c>
      <c r="F664" s="488">
        <f t="shared" si="121"/>
        <v>-0.414693381906497</v>
      </c>
      <c r="G664" s="488">
        <f t="shared" si="122"/>
        <v>0.880767473732298</v>
      </c>
      <c r="H664" s="765" t="str">
        <f t="shared" si="123"/>
        <v>是</v>
      </c>
      <c r="I664" s="768" t="str">
        <f t="shared" si="124"/>
        <v>款</v>
      </c>
    </row>
    <row r="665" ht="34.9" customHeight="1" spans="1:13">
      <c r="A665" s="766">
        <v>2100201</v>
      </c>
      <c r="B665" s="252" t="s">
        <v>607</v>
      </c>
      <c r="C665" s="735">
        <v>1294</v>
      </c>
      <c r="D665" s="735">
        <v>1056</v>
      </c>
      <c r="E665" s="509">
        <v>1042</v>
      </c>
      <c r="F665" s="488">
        <f t="shared" si="121"/>
        <v>-0.194744976816074</v>
      </c>
      <c r="G665" s="488">
        <f t="shared" si="122"/>
        <v>0.986742424242424</v>
      </c>
      <c r="H665" s="765" t="str">
        <f t="shared" si="123"/>
        <v>是</v>
      </c>
      <c r="I665" s="768" t="str">
        <f t="shared" si="124"/>
        <v>项</v>
      </c>
      <c r="L665" s="558">
        <v>0</v>
      </c>
      <c r="M665" s="558">
        <f t="shared" ref="M665:M677" si="128">D665-E665</f>
        <v>14</v>
      </c>
    </row>
    <row r="666" ht="34.9" customHeight="1" spans="1:13">
      <c r="A666" s="766">
        <v>2100202</v>
      </c>
      <c r="B666" s="252" t="s">
        <v>608</v>
      </c>
      <c r="C666" s="735">
        <v>847</v>
      </c>
      <c r="D666" s="735">
        <v>587</v>
      </c>
      <c r="E666" s="509">
        <v>599</v>
      </c>
      <c r="F666" s="488">
        <f t="shared" si="121"/>
        <v>-0.292798110979929</v>
      </c>
      <c r="G666" s="488">
        <f t="shared" si="122"/>
        <v>1.02044293015332</v>
      </c>
      <c r="H666" s="765" t="str">
        <f t="shared" si="123"/>
        <v>是</v>
      </c>
      <c r="I666" s="768" t="str">
        <f t="shared" si="124"/>
        <v>项</v>
      </c>
      <c r="L666" s="558">
        <v>0</v>
      </c>
      <c r="M666" s="558">
        <f t="shared" si="128"/>
        <v>-12</v>
      </c>
    </row>
    <row r="667" ht="34.9" hidden="1" customHeight="1" spans="1:13">
      <c r="A667" s="766">
        <v>2100203</v>
      </c>
      <c r="B667" s="252" t="s">
        <v>609</v>
      </c>
      <c r="C667" s="735"/>
      <c r="D667" s="735">
        <v>0</v>
      </c>
      <c r="E667" s="509">
        <v>0</v>
      </c>
      <c r="F667" s="488" t="str">
        <f t="shared" si="121"/>
        <v/>
      </c>
      <c r="G667" s="488" t="str">
        <f t="shared" si="122"/>
        <v/>
      </c>
      <c r="H667" s="765" t="str">
        <f t="shared" si="123"/>
        <v>否</v>
      </c>
      <c r="I667" s="768" t="str">
        <f t="shared" si="124"/>
        <v>项</v>
      </c>
      <c r="L667" s="558">
        <v>0</v>
      </c>
      <c r="M667" s="558">
        <f t="shared" si="128"/>
        <v>0</v>
      </c>
    </row>
    <row r="668" ht="34.9" hidden="1" customHeight="1" spans="1:13">
      <c r="A668" s="766">
        <v>2100204</v>
      </c>
      <c r="B668" s="252" t="s">
        <v>610</v>
      </c>
      <c r="C668" s="735"/>
      <c r="D668" s="735">
        <v>0</v>
      </c>
      <c r="E668" s="509">
        <v>0</v>
      </c>
      <c r="F668" s="488" t="str">
        <f t="shared" si="121"/>
        <v/>
      </c>
      <c r="G668" s="488" t="str">
        <f t="shared" si="122"/>
        <v/>
      </c>
      <c r="H668" s="765" t="str">
        <f t="shared" si="123"/>
        <v>否</v>
      </c>
      <c r="I668" s="768" t="str">
        <f t="shared" si="124"/>
        <v>项</v>
      </c>
      <c r="L668" s="558">
        <v>0</v>
      </c>
      <c r="M668" s="558">
        <f t="shared" si="128"/>
        <v>0</v>
      </c>
    </row>
    <row r="669" ht="34.9" customHeight="1" spans="1:13">
      <c r="A669" s="766">
        <v>2100205</v>
      </c>
      <c r="B669" s="252" t="s">
        <v>611</v>
      </c>
      <c r="C669" s="735">
        <v>416</v>
      </c>
      <c r="D669" s="735">
        <v>283</v>
      </c>
      <c r="E669" s="509">
        <v>287</v>
      </c>
      <c r="F669" s="488">
        <f t="shared" si="121"/>
        <v>-0.310096153846154</v>
      </c>
      <c r="G669" s="488">
        <f t="shared" si="122"/>
        <v>1.01413427561837</v>
      </c>
      <c r="H669" s="765" t="str">
        <f t="shared" si="123"/>
        <v>是</v>
      </c>
      <c r="I669" s="768" t="str">
        <f t="shared" si="124"/>
        <v>项</v>
      </c>
      <c r="L669" s="558">
        <v>0</v>
      </c>
      <c r="M669" s="558">
        <f t="shared" si="128"/>
        <v>-4</v>
      </c>
    </row>
    <row r="670" ht="34.9" customHeight="1" spans="1:13">
      <c r="A670" s="766">
        <v>2100206</v>
      </c>
      <c r="B670" s="252" t="s">
        <v>612</v>
      </c>
      <c r="C670" s="735">
        <v>200</v>
      </c>
      <c r="D670" s="735">
        <v>0</v>
      </c>
      <c r="E670" s="509">
        <v>0</v>
      </c>
      <c r="F670" s="488">
        <f t="shared" si="121"/>
        <v>-1</v>
      </c>
      <c r="G670" s="488" t="str">
        <f t="shared" si="122"/>
        <v/>
      </c>
      <c r="H670" s="765" t="str">
        <f t="shared" si="123"/>
        <v>是</v>
      </c>
      <c r="I670" s="768" t="str">
        <f t="shared" si="124"/>
        <v>项</v>
      </c>
      <c r="L670" s="558">
        <v>0</v>
      </c>
      <c r="M670" s="558">
        <f t="shared" si="128"/>
        <v>0</v>
      </c>
    </row>
    <row r="671" ht="34.9" hidden="1" customHeight="1" spans="1:13">
      <c r="A671" s="766">
        <v>2100207</v>
      </c>
      <c r="B671" s="252" t="s">
        <v>613</v>
      </c>
      <c r="C671" s="735"/>
      <c r="D671" s="735">
        <v>0</v>
      </c>
      <c r="E671" s="509">
        <v>0</v>
      </c>
      <c r="F671" s="488" t="str">
        <f t="shared" si="121"/>
        <v/>
      </c>
      <c r="G671" s="488" t="str">
        <f t="shared" si="122"/>
        <v/>
      </c>
      <c r="H671" s="765" t="str">
        <f t="shared" si="123"/>
        <v>否</v>
      </c>
      <c r="I671" s="768" t="str">
        <f t="shared" si="124"/>
        <v>项</v>
      </c>
      <c r="L671" s="558">
        <v>0</v>
      </c>
      <c r="M671" s="558">
        <f t="shared" si="128"/>
        <v>0</v>
      </c>
    </row>
    <row r="672" ht="34.9" hidden="1" customHeight="1" spans="1:13">
      <c r="A672" s="766">
        <v>2100208</v>
      </c>
      <c r="B672" s="252" t="s">
        <v>614</v>
      </c>
      <c r="C672" s="735"/>
      <c r="D672" s="735">
        <v>0</v>
      </c>
      <c r="E672" s="509">
        <v>0</v>
      </c>
      <c r="F672" s="488" t="str">
        <f t="shared" si="121"/>
        <v/>
      </c>
      <c r="G672" s="488" t="str">
        <f t="shared" si="122"/>
        <v/>
      </c>
      <c r="H672" s="765" t="str">
        <f t="shared" si="123"/>
        <v>否</v>
      </c>
      <c r="I672" s="768" t="str">
        <f t="shared" si="124"/>
        <v>项</v>
      </c>
      <c r="L672" s="558">
        <v>0</v>
      </c>
      <c r="M672" s="558">
        <f t="shared" si="128"/>
        <v>0</v>
      </c>
    </row>
    <row r="673" ht="34.9" hidden="1" customHeight="1" spans="1:13">
      <c r="A673" s="774">
        <v>2100209</v>
      </c>
      <c r="B673" s="252" t="s">
        <v>615</v>
      </c>
      <c r="C673" s="735"/>
      <c r="D673" s="735">
        <v>0</v>
      </c>
      <c r="E673" s="509">
        <v>0</v>
      </c>
      <c r="F673" s="488" t="str">
        <f t="shared" si="121"/>
        <v/>
      </c>
      <c r="G673" s="488" t="str">
        <f t="shared" si="122"/>
        <v/>
      </c>
      <c r="H673" s="765" t="str">
        <f t="shared" si="123"/>
        <v>否</v>
      </c>
      <c r="I673" s="768" t="str">
        <f t="shared" si="124"/>
        <v>项</v>
      </c>
      <c r="L673" s="558">
        <v>0</v>
      </c>
      <c r="M673" s="558">
        <f t="shared" si="128"/>
        <v>0</v>
      </c>
    </row>
    <row r="674" ht="34.9" hidden="1" customHeight="1" spans="1:13">
      <c r="A674" s="766">
        <v>2100210</v>
      </c>
      <c r="B674" s="252" t="s">
        <v>616</v>
      </c>
      <c r="C674" s="735"/>
      <c r="D674" s="735">
        <v>0</v>
      </c>
      <c r="E674" s="509">
        <v>0</v>
      </c>
      <c r="F674" s="488" t="str">
        <f t="shared" si="121"/>
        <v/>
      </c>
      <c r="G674" s="488" t="str">
        <f t="shared" si="122"/>
        <v/>
      </c>
      <c r="H674" s="765" t="str">
        <f t="shared" si="123"/>
        <v>否</v>
      </c>
      <c r="I674" s="768" t="str">
        <f t="shared" si="124"/>
        <v>项</v>
      </c>
      <c r="L674" s="558">
        <v>0</v>
      </c>
      <c r="M674" s="558">
        <f t="shared" si="128"/>
        <v>0</v>
      </c>
    </row>
    <row r="675" ht="34.9" hidden="1" customHeight="1" spans="1:13">
      <c r="A675" s="766">
        <v>2100211</v>
      </c>
      <c r="B675" s="252" t="s">
        <v>617</v>
      </c>
      <c r="C675" s="735"/>
      <c r="D675" s="735">
        <v>0</v>
      </c>
      <c r="E675" s="509">
        <v>0</v>
      </c>
      <c r="F675" s="488" t="str">
        <f t="shared" si="121"/>
        <v/>
      </c>
      <c r="G675" s="488" t="str">
        <f t="shared" si="122"/>
        <v/>
      </c>
      <c r="H675" s="765" t="str">
        <f t="shared" si="123"/>
        <v>否</v>
      </c>
      <c r="I675" s="768" t="str">
        <f t="shared" si="124"/>
        <v>项</v>
      </c>
      <c r="L675" s="558">
        <v>0</v>
      </c>
      <c r="M675" s="558">
        <f t="shared" si="128"/>
        <v>0</v>
      </c>
    </row>
    <row r="676" ht="34.9" hidden="1" customHeight="1" spans="1:13">
      <c r="A676" s="766">
        <v>2100212</v>
      </c>
      <c r="B676" s="252" t="s">
        <v>618</v>
      </c>
      <c r="C676" s="735"/>
      <c r="D676" s="735">
        <v>0</v>
      </c>
      <c r="E676" s="509">
        <v>0</v>
      </c>
      <c r="F676" s="488" t="str">
        <f t="shared" si="121"/>
        <v/>
      </c>
      <c r="G676" s="488" t="str">
        <f t="shared" si="122"/>
        <v/>
      </c>
      <c r="H676" s="765" t="str">
        <f t="shared" si="123"/>
        <v>否</v>
      </c>
      <c r="I676" s="768" t="str">
        <f t="shared" si="124"/>
        <v>项</v>
      </c>
      <c r="L676" s="558">
        <v>0</v>
      </c>
      <c r="M676" s="558">
        <f t="shared" si="128"/>
        <v>0</v>
      </c>
    </row>
    <row r="677" ht="34.9" customHeight="1" spans="1:13">
      <c r="A677" s="766">
        <v>2100299</v>
      </c>
      <c r="B677" s="252" t="s">
        <v>619</v>
      </c>
      <c r="C677" s="735">
        <v>537</v>
      </c>
      <c r="D677" s="735">
        <v>263</v>
      </c>
      <c r="E677" s="509">
        <v>0</v>
      </c>
      <c r="F677" s="488">
        <f t="shared" si="121"/>
        <v>-1</v>
      </c>
      <c r="G677" s="488">
        <f t="shared" si="122"/>
        <v>0</v>
      </c>
      <c r="H677" s="765" t="str">
        <f t="shared" si="123"/>
        <v>是</v>
      </c>
      <c r="I677" s="768" t="str">
        <f t="shared" si="124"/>
        <v>项</v>
      </c>
      <c r="L677" s="558">
        <v>18.197</v>
      </c>
      <c r="M677" s="558">
        <f t="shared" si="128"/>
        <v>263</v>
      </c>
    </row>
    <row r="678" ht="34.9" customHeight="1" spans="1:9">
      <c r="A678" s="766">
        <v>21003</v>
      </c>
      <c r="B678" s="252" t="s">
        <v>620</v>
      </c>
      <c r="C678" s="730">
        <f>SUM(C679:C681)</f>
        <v>4495</v>
      </c>
      <c r="D678" s="730">
        <f>SUM(D679:D681)</f>
        <v>3095</v>
      </c>
      <c r="E678" s="730">
        <f>SUM(E679:E681)</f>
        <v>3440</v>
      </c>
      <c r="F678" s="488">
        <f t="shared" si="121"/>
        <v>-0.234705228031146</v>
      </c>
      <c r="G678" s="488">
        <f t="shared" si="122"/>
        <v>1.11147011308562</v>
      </c>
      <c r="H678" s="765" t="str">
        <f t="shared" si="123"/>
        <v>是</v>
      </c>
      <c r="I678" s="768" t="str">
        <f t="shared" si="124"/>
        <v>款</v>
      </c>
    </row>
    <row r="679" ht="34.9" hidden="1" customHeight="1" spans="1:13">
      <c r="A679" s="766">
        <v>2100301</v>
      </c>
      <c r="B679" s="252" t="s">
        <v>621</v>
      </c>
      <c r="C679" s="735"/>
      <c r="D679" s="735">
        <v>0</v>
      </c>
      <c r="E679" s="509">
        <v>0</v>
      </c>
      <c r="F679" s="488" t="str">
        <f t="shared" si="121"/>
        <v/>
      </c>
      <c r="G679" s="488" t="str">
        <f t="shared" si="122"/>
        <v/>
      </c>
      <c r="H679" s="765" t="str">
        <f t="shared" si="123"/>
        <v>否</v>
      </c>
      <c r="I679" s="768" t="str">
        <f t="shared" si="124"/>
        <v>项</v>
      </c>
      <c r="L679" s="558">
        <v>0</v>
      </c>
      <c r="M679" s="558">
        <f t="shared" ref="M679:M681" si="129">D679-E679</f>
        <v>0</v>
      </c>
    </row>
    <row r="680" ht="34.9" customHeight="1" spans="1:13">
      <c r="A680" s="766">
        <v>2100302</v>
      </c>
      <c r="B680" s="252" t="s">
        <v>622</v>
      </c>
      <c r="C680" s="735">
        <v>3576</v>
      </c>
      <c r="D680" s="735">
        <v>2675</v>
      </c>
      <c r="E680" s="509">
        <v>2549</v>
      </c>
      <c r="F680" s="488">
        <f t="shared" si="121"/>
        <v>-0.287192393736018</v>
      </c>
      <c r="G680" s="488">
        <f t="shared" si="122"/>
        <v>0.952897196261682</v>
      </c>
      <c r="H680" s="765" t="str">
        <f t="shared" si="123"/>
        <v>是</v>
      </c>
      <c r="I680" s="768" t="str">
        <f t="shared" si="124"/>
        <v>项</v>
      </c>
      <c r="L680" s="558">
        <v>0</v>
      </c>
      <c r="M680" s="558">
        <f t="shared" si="129"/>
        <v>126</v>
      </c>
    </row>
    <row r="681" s="547" customFormat="1" ht="34.9" customHeight="1" spans="1:13">
      <c r="A681" s="766">
        <v>2100399</v>
      </c>
      <c r="B681" s="252" t="s">
        <v>623</v>
      </c>
      <c r="C681" s="735">
        <v>919</v>
      </c>
      <c r="D681" s="735">
        <v>420</v>
      </c>
      <c r="E681" s="509">
        <v>891</v>
      </c>
      <c r="F681" s="488">
        <f t="shared" si="121"/>
        <v>-0.030467899891186</v>
      </c>
      <c r="G681" s="488">
        <f t="shared" si="122"/>
        <v>2.12142857142857</v>
      </c>
      <c r="H681" s="765" t="str">
        <f t="shared" si="123"/>
        <v>是</v>
      </c>
      <c r="I681" s="768" t="str">
        <f t="shared" si="124"/>
        <v>项</v>
      </c>
      <c r="J681" s="558"/>
      <c r="K681" s="558"/>
      <c r="L681" s="558">
        <v>20.23648</v>
      </c>
      <c r="M681" s="558">
        <f t="shared" si="129"/>
        <v>-471</v>
      </c>
    </row>
    <row r="682" ht="34.9" customHeight="1" spans="1:9">
      <c r="A682" s="766">
        <v>21004</v>
      </c>
      <c r="B682" s="252" t="s">
        <v>624</v>
      </c>
      <c r="C682" s="730">
        <f>SUM(C683:C693)</f>
        <v>5808</v>
      </c>
      <c r="D682" s="730">
        <f>SUM(D683:D693)</f>
        <v>4313</v>
      </c>
      <c r="E682" s="730">
        <f>SUM(E683:E693)</f>
        <v>5850</v>
      </c>
      <c r="F682" s="488">
        <f t="shared" si="121"/>
        <v>0.00723140495867769</v>
      </c>
      <c r="G682" s="488">
        <f t="shared" si="122"/>
        <v>1.35636447948064</v>
      </c>
      <c r="H682" s="765" t="str">
        <f t="shared" si="123"/>
        <v>是</v>
      </c>
      <c r="I682" s="768" t="str">
        <f t="shared" si="124"/>
        <v>款</v>
      </c>
    </row>
    <row r="683" ht="34.9" customHeight="1" spans="1:13">
      <c r="A683" s="766">
        <v>2100401</v>
      </c>
      <c r="B683" s="252" t="s">
        <v>625</v>
      </c>
      <c r="C683" s="735">
        <v>1245</v>
      </c>
      <c r="D683" s="735">
        <v>853</v>
      </c>
      <c r="E683" s="509">
        <v>893</v>
      </c>
      <c r="F683" s="488">
        <f t="shared" si="121"/>
        <v>-0.282730923694779</v>
      </c>
      <c r="G683" s="488">
        <f t="shared" si="122"/>
        <v>1.04689331770223</v>
      </c>
      <c r="H683" s="765" t="str">
        <f t="shared" si="123"/>
        <v>是</v>
      </c>
      <c r="I683" s="768" t="str">
        <f t="shared" si="124"/>
        <v>项</v>
      </c>
      <c r="L683" s="558">
        <v>0</v>
      </c>
      <c r="M683" s="558">
        <f t="shared" ref="M683:M693" si="130">D683-E683</f>
        <v>-40</v>
      </c>
    </row>
    <row r="684" ht="34.9" customHeight="1" spans="1:13">
      <c r="A684" s="766">
        <v>2100402</v>
      </c>
      <c r="B684" s="252" t="s">
        <v>626</v>
      </c>
      <c r="C684" s="735">
        <v>243</v>
      </c>
      <c r="D684" s="735">
        <v>140</v>
      </c>
      <c r="E684" s="509">
        <v>140</v>
      </c>
      <c r="F684" s="488">
        <f t="shared" si="121"/>
        <v>-0.423868312757202</v>
      </c>
      <c r="G684" s="488">
        <f t="shared" si="122"/>
        <v>1</v>
      </c>
      <c r="H684" s="765" t="str">
        <f t="shared" si="123"/>
        <v>是</v>
      </c>
      <c r="I684" s="768" t="str">
        <f t="shared" si="124"/>
        <v>项</v>
      </c>
      <c r="L684" s="558">
        <v>0</v>
      </c>
      <c r="M684" s="558">
        <f t="shared" si="130"/>
        <v>0</v>
      </c>
    </row>
    <row r="685" ht="34.9" customHeight="1" spans="1:13">
      <c r="A685" s="766">
        <v>2100403</v>
      </c>
      <c r="B685" s="252" t="s">
        <v>627</v>
      </c>
      <c r="C685" s="735">
        <v>906</v>
      </c>
      <c r="D685" s="735">
        <v>637</v>
      </c>
      <c r="E685" s="509">
        <v>685</v>
      </c>
      <c r="F685" s="488">
        <f t="shared" si="121"/>
        <v>-0.2439293598234</v>
      </c>
      <c r="G685" s="488">
        <f t="shared" si="122"/>
        <v>1.07535321821036</v>
      </c>
      <c r="H685" s="765" t="str">
        <f t="shared" si="123"/>
        <v>是</v>
      </c>
      <c r="I685" s="768" t="str">
        <f t="shared" si="124"/>
        <v>项</v>
      </c>
      <c r="L685" s="558">
        <v>0</v>
      </c>
      <c r="M685" s="558">
        <f t="shared" si="130"/>
        <v>-48</v>
      </c>
    </row>
    <row r="686" ht="34.9" hidden="1" customHeight="1" spans="1:13">
      <c r="A686" s="766">
        <v>2100404</v>
      </c>
      <c r="B686" s="252" t="s">
        <v>628</v>
      </c>
      <c r="C686" s="735"/>
      <c r="D686" s="735">
        <v>0</v>
      </c>
      <c r="E686" s="509">
        <v>0</v>
      </c>
      <c r="F686" s="488" t="str">
        <f t="shared" si="121"/>
        <v/>
      </c>
      <c r="G686" s="488" t="str">
        <f t="shared" si="122"/>
        <v/>
      </c>
      <c r="H686" s="765" t="str">
        <f t="shared" si="123"/>
        <v>否</v>
      </c>
      <c r="I686" s="768" t="str">
        <f t="shared" si="124"/>
        <v>项</v>
      </c>
      <c r="L686" s="558">
        <v>0</v>
      </c>
      <c r="M686" s="558">
        <f t="shared" si="130"/>
        <v>0</v>
      </c>
    </row>
    <row r="687" ht="34.9" hidden="1" customHeight="1" spans="1:13">
      <c r="A687" s="766">
        <v>2100405</v>
      </c>
      <c r="B687" s="252" t="s">
        <v>629</v>
      </c>
      <c r="C687" s="735"/>
      <c r="D687" s="735">
        <v>0</v>
      </c>
      <c r="E687" s="509">
        <v>0</v>
      </c>
      <c r="F687" s="488" t="str">
        <f t="shared" si="121"/>
        <v/>
      </c>
      <c r="G687" s="488" t="str">
        <f t="shared" si="122"/>
        <v/>
      </c>
      <c r="H687" s="765" t="str">
        <f t="shared" si="123"/>
        <v>否</v>
      </c>
      <c r="I687" s="768" t="str">
        <f t="shared" si="124"/>
        <v>项</v>
      </c>
      <c r="L687" s="558">
        <v>0</v>
      </c>
      <c r="M687" s="558">
        <f t="shared" si="130"/>
        <v>0</v>
      </c>
    </row>
    <row r="688" ht="34.9" hidden="1" customHeight="1" spans="1:13">
      <c r="A688" s="766">
        <v>2100406</v>
      </c>
      <c r="B688" s="252" t="s">
        <v>630</v>
      </c>
      <c r="C688" s="735"/>
      <c r="D688" s="735">
        <v>0</v>
      </c>
      <c r="E688" s="509">
        <v>0</v>
      </c>
      <c r="F688" s="488" t="str">
        <f t="shared" si="121"/>
        <v/>
      </c>
      <c r="G688" s="488" t="str">
        <f t="shared" si="122"/>
        <v/>
      </c>
      <c r="H688" s="765" t="str">
        <f t="shared" si="123"/>
        <v>否</v>
      </c>
      <c r="I688" s="768" t="str">
        <f t="shared" si="124"/>
        <v>项</v>
      </c>
      <c r="L688" s="558">
        <v>0</v>
      </c>
      <c r="M688" s="558">
        <f t="shared" si="130"/>
        <v>0</v>
      </c>
    </row>
    <row r="689" ht="34.9" hidden="1" customHeight="1" spans="1:13">
      <c r="A689" s="766">
        <v>2100407</v>
      </c>
      <c r="B689" s="252" t="s">
        <v>631</v>
      </c>
      <c r="C689" s="735">
        <v>0</v>
      </c>
      <c r="D689" s="735">
        <v>0</v>
      </c>
      <c r="E689" s="509">
        <v>0</v>
      </c>
      <c r="F689" s="488" t="str">
        <f t="shared" si="121"/>
        <v/>
      </c>
      <c r="G689" s="488" t="str">
        <f t="shared" si="122"/>
        <v/>
      </c>
      <c r="H689" s="765" t="str">
        <f t="shared" si="123"/>
        <v>否</v>
      </c>
      <c r="I689" s="768" t="str">
        <f t="shared" si="124"/>
        <v>项</v>
      </c>
      <c r="L689" s="558">
        <v>0</v>
      </c>
      <c r="M689" s="558">
        <f t="shared" si="130"/>
        <v>0</v>
      </c>
    </row>
    <row r="690" ht="34.9" customHeight="1" spans="1:13">
      <c r="A690" s="766">
        <v>2100408</v>
      </c>
      <c r="B690" s="252" t="s">
        <v>632</v>
      </c>
      <c r="C690" s="735">
        <v>2141</v>
      </c>
      <c r="D690" s="735">
        <v>2367</v>
      </c>
      <c r="E690" s="509">
        <v>1244</v>
      </c>
      <c r="F690" s="488">
        <f t="shared" si="121"/>
        <v>-0.418963101354507</v>
      </c>
      <c r="G690" s="488">
        <f t="shared" si="122"/>
        <v>0.525559780312632</v>
      </c>
      <c r="H690" s="765" t="str">
        <f t="shared" si="123"/>
        <v>是</v>
      </c>
      <c r="I690" s="768" t="str">
        <f t="shared" si="124"/>
        <v>项</v>
      </c>
      <c r="L690" s="558">
        <v>176.765382</v>
      </c>
      <c r="M690" s="558">
        <f t="shared" si="130"/>
        <v>1123</v>
      </c>
    </row>
    <row r="691" ht="34.9" customHeight="1" spans="1:13">
      <c r="A691" s="766">
        <v>2100409</v>
      </c>
      <c r="B691" s="252" t="s">
        <v>633</v>
      </c>
      <c r="C691" s="735">
        <v>208</v>
      </c>
      <c r="D691" s="735">
        <v>102</v>
      </c>
      <c r="E691" s="509">
        <v>32</v>
      </c>
      <c r="F691" s="488">
        <f t="shared" si="121"/>
        <v>-0.846153846153846</v>
      </c>
      <c r="G691" s="488">
        <f t="shared" si="122"/>
        <v>0.313725490196078</v>
      </c>
      <c r="H691" s="765" t="str">
        <f t="shared" si="123"/>
        <v>是</v>
      </c>
      <c r="I691" s="768" t="str">
        <f t="shared" si="124"/>
        <v>项</v>
      </c>
      <c r="L691" s="558">
        <v>102.26994</v>
      </c>
      <c r="M691" s="558">
        <f t="shared" si="130"/>
        <v>70</v>
      </c>
    </row>
    <row r="692" ht="34.9" customHeight="1" spans="1:13">
      <c r="A692" s="766">
        <v>2100410</v>
      </c>
      <c r="B692" s="252" t="s">
        <v>634</v>
      </c>
      <c r="C692" s="735">
        <v>841</v>
      </c>
      <c r="D692" s="735">
        <v>47</v>
      </c>
      <c r="E692" s="509">
        <v>2730</v>
      </c>
      <c r="F692" s="488">
        <f t="shared" si="121"/>
        <v>2.2461355529132</v>
      </c>
      <c r="G692" s="488">
        <f t="shared" si="122"/>
        <v>58.0851063829787</v>
      </c>
      <c r="H692" s="765" t="str">
        <f t="shared" si="123"/>
        <v>是</v>
      </c>
      <c r="I692" s="768" t="str">
        <f t="shared" si="124"/>
        <v>项</v>
      </c>
      <c r="L692" s="558">
        <v>36.262117</v>
      </c>
      <c r="M692" s="558">
        <f t="shared" si="130"/>
        <v>-2683</v>
      </c>
    </row>
    <row r="693" ht="34.9" customHeight="1" spans="1:13">
      <c r="A693" s="766">
        <v>2100499</v>
      </c>
      <c r="B693" s="252" t="s">
        <v>635</v>
      </c>
      <c r="C693" s="735">
        <v>224</v>
      </c>
      <c r="D693" s="735">
        <v>167</v>
      </c>
      <c r="E693" s="509">
        <v>126</v>
      </c>
      <c r="F693" s="488">
        <f t="shared" si="121"/>
        <v>-0.4375</v>
      </c>
      <c r="G693" s="488">
        <f t="shared" si="122"/>
        <v>0.754491017964072</v>
      </c>
      <c r="H693" s="765" t="str">
        <f t="shared" si="123"/>
        <v>是</v>
      </c>
      <c r="I693" s="768" t="str">
        <f t="shared" si="124"/>
        <v>项</v>
      </c>
      <c r="L693" s="558">
        <v>0</v>
      </c>
      <c r="M693" s="558">
        <f t="shared" si="130"/>
        <v>41</v>
      </c>
    </row>
    <row r="694" ht="34.9" customHeight="1" spans="1:9">
      <c r="A694" s="766">
        <v>21006</v>
      </c>
      <c r="B694" s="252" t="s">
        <v>636</v>
      </c>
      <c r="C694" s="730">
        <f>SUM(C695:C696)</f>
        <v>60</v>
      </c>
      <c r="D694" s="730">
        <f>SUM(D695:D696)</f>
        <v>315</v>
      </c>
      <c r="E694" s="730">
        <f>SUM(E695:E696)</f>
        <v>5</v>
      </c>
      <c r="F694" s="488">
        <f t="shared" si="121"/>
        <v>-0.916666666666667</v>
      </c>
      <c r="G694" s="488">
        <f t="shared" si="122"/>
        <v>0.0158730158730159</v>
      </c>
      <c r="H694" s="765" t="str">
        <f t="shared" si="123"/>
        <v>是</v>
      </c>
      <c r="I694" s="768" t="str">
        <f t="shared" si="124"/>
        <v>款</v>
      </c>
    </row>
    <row r="695" ht="34.9" customHeight="1" spans="1:13">
      <c r="A695" s="766">
        <v>2100601</v>
      </c>
      <c r="B695" s="252" t="s">
        <v>637</v>
      </c>
      <c r="C695" s="735">
        <v>60</v>
      </c>
      <c r="D695" s="735">
        <v>215</v>
      </c>
      <c r="E695" s="509">
        <v>0</v>
      </c>
      <c r="F695" s="488">
        <f t="shared" si="121"/>
        <v>-1</v>
      </c>
      <c r="G695" s="488">
        <f t="shared" si="122"/>
        <v>0</v>
      </c>
      <c r="H695" s="765" t="str">
        <f t="shared" si="123"/>
        <v>是</v>
      </c>
      <c r="I695" s="768" t="str">
        <f t="shared" si="124"/>
        <v>项</v>
      </c>
      <c r="L695" s="558">
        <v>5.103</v>
      </c>
      <c r="M695" s="558">
        <f t="shared" ref="M695:M700" si="131">D695-E695</f>
        <v>215</v>
      </c>
    </row>
    <row r="696" ht="34.9" customHeight="1" spans="1:13">
      <c r="A696" s="766">
        <v>2100699</v>
      </c>
      <c r="B696" s="252" t="s">
        <v>638</v>
      </c>
      <c r="C696" s="735">
        <v>0</v>
      </c>
      <c r="D696" s="735">
        <v>100</v>
      </c>
      <c r="E696" s="509">
        <v>5</v>
      </c>
      <c r="F696" s="488" t="str">
        <f t="shared" si="121"/>
        <v/>
      </c>
      <c r="G696" s="488">
        <f t="shared" si="122"/>
        <v>0.05</v>
      </c>
      <c r="H696" s="765" t="str">
        <f t="shared" si="123"/>
        <v>是</v>
      </c>
      <c r="I696" s="768" t="str">
        <f t="shared" si="124"/>
        <v>项</v>
      </c>
      <c r="L696" s="558">
        <v>0</v>
      </c>
      <c r="M696" s="558">
        <f t="shared" si="131"/>
        <v>95</v>
      </c>
    </row>
    <row r="697" ht="34.9" customHeight="1" spans="1:9">
      <c r="A697" s="766">
        <v>21007</v>
      </c>
      <c r="B697" s="252" t="s">
        <v>639</v>
      </c>
      <c r="C697" s="730">
        <f>SUM(C698:C700)</f>
        <v>1135</v>
      </c>
      <c r="D697" s="730">
        <f>SUM(D698:D700)</f>
        <v>1133</v>
      </c>
      <c r="E697" s="730">
        <f>SUM(E698:E700)</f>
        <v>1356</v>
      </c>
      <c r="F697" s="488">
        <f t="shared" si="121"/>
        <v>0.194713656387665</v>
      </c>
      <c r="G697" s="488">
        <f t="shared" si="122"/>
        <v>1.19682259488085</v>
      </c>
      <c r="H697" s="765" t="str">
        <f t="shared" si="123"/>
        <v>是</v>
      </c>
      <c r="I697" s="768" t="str">
        <f t="shared" si="124"/>
        <v>款</v>
      </c>
    </row>
    <row r="698" ht="34.9" customHeight="1" spans="1:13">
      <c r="A698" s="766">
        <v>2100716</v>
      </c>
      <c r="B698" s="252" t="s">
        <v>640</v>
      </c>
      <c r="C698" s="735">
        <v>67</v>
      </c>
      <c r="D698" s="735">
        <v>54</v>
      </c>
      <c r="E698" s="509">
        <v>82</v>
      </c>
      <c r="F698" s="488">
        <f t="shared" si="121"/>
        <v>0.223880597014925</v>
      </c>
      <c r="G698" s="488">
        <f t="shared" si="122"/>
        <v>1.51851851851852</v>
      </c>
      <c r="H698" s="765" t="str">
        <f t="shared" si="123"/>
        <v>是</v>
      </c>
      <c r="I698" s="768" t="str">
        <f t="shared" si="124"/>
        <v>项</v>
      </c>
      <c r="L698" s="558">
        <v>0</v>
      </c>
      <c r="M698" s="558">
        <f t="shared" si="131"/>
        <v>-28</v>
      </c>
    </row>
    <row r="699" ht="34.9" hidden="1" customHeight="1" spans="1:13">
      <c r="A699" s="766">
        <v>2100717</v>
      </c>
      <c r="B699" s="252" t="s">
        <v>641</v>
      </c>
      <c r="C699" s="735">
        <v>0</v>
      </c>
      <c r="D699" s="735">
        <v>0</v>
      </c>
      <c r="E699" s="509">
        <v>0</v>
      </c>
      <c r="F699" s="488" t="str">
        <f t="shared" si="121"/>
        <v/>
      </c>
      <c r="G699" s="488" t="str">
        <f t="shared" si="122"/>
        <v/>
      </c>
      <c r="H699" s="765" t="str">
        <f t="shared" si="123"/>
        <v>否</v>
      </c>
      <c r="I699" s="768" t="str">
        <f t="shared" si="124"/>
        <v>项</v>
      </c>
      <c r="L699" s="558">
        <v>0</v>
      </c>
      <c r="M699" s="558">
        <f t="shared" si="131"/>
        <v>0</v>
      </c>
    </row>
    <row r="700" ht="34.9" customHeight="1" spans="1:13">
      <c r="A700" s="766">
        <v>2100799</v>
      </c>
      <c r="B700" s="252" t="s">
        <v>642</v>
      </c>
      <c r="C700" s="735">
        <v>1068</v>
      </c>
      <c r="D700" s="735">
        <v>1079</v>
      </c>
      <c r="E700" s="509">
        <v>1274</v>
      </c>
      <c r="F700" s="488">
        <f t="shared" si="121"/>
        <v>0.192883895131086</v>
      </c>
      <c r="G700" s="488">
        <f t="shared" si="122"/>
        <v>1.18072289156627</v>
      </c>
      <c r="H700" s="765" t="str">
        <f t="shared" si="123"/>
        <v>是</v>
      </c>
      <c r="I700" s="768" t="str">
        <f t="shared" si="124"/>
        <v>项</v>
      </c>
      <c r="L700" s="558">
        <v>113.616</v>
      </c>
      <c r="M700" s="558">
        <f t="shared" si="131"/>
        <v>-195</v>
      </c>
    </row>
    <row r="701" ht="34.9" customHeight="1" spans="1:9">
      <c r="A701" s="766">
        <v>21011</v>
      </c>
      <c r="B701" s="252" t="s">
        <v>643</v>
      </c>
      <c r="C701" s="730">
        <f>SUM(C702:C705)</f>
        <v>354</v>
      </c>
      <c r="D701" s="730">
        <f>SUM(D702:D705)</f>
        <v>13966</v>
      </c>
      <c r="E701" s="730">
        <f>SUM(E702:E705)</f>
        <v>13825</v>
      </c>
      <c r="F701" s="488">
        <f t="shared" si="121"/>
        <v>38.0536723163842</v>
      </c>
      <c r="G701" s="488">
        <f t="shared" si="122"/>
        <v>0.989904052699413</v>
      </c>
      <c r="H701" s="765" t="str">
        <f t="shared" si="123"/>
        <v>是</v>
      </c>
      <c r="I701" s="768" t="str">
        <f t="shared" si="124"/>
        <v>款</v>
      </c>
    </row>
    <row r="702" ht="34.9" customHeight="1" spans="1:13">
      <c r="A702" s="766">
        <v>2101101</v>
      </c>
      <c r="B702" s="252" t="s">
        <v>644</v>
      </c>
      <c r="C702" s="735">
        <v>350</v>
      </c>
      <c r="D702" s="735">
        <v>2713</v>
      </c>
      <c r="E702" s="509">
        <v>2590</v>
      </c>
      <c r="F702" s="488">
        <f t="shared" si="121"/>
        <v>6.4</v>
      </c>
      <c r="G702" s="488">
        <f t="shared" si="122"/>
        <v>0.954662734979727</v>
      </c>
      <c r="H702" s="765" t="str">
        <f t="shared" si="123"/>
        <v>是</v>
      </c>
      <c r="I702" s="768" t="str">
        <f t="shared" si="124"/>
        <v>项</v>
      </c>
      <c r="L702" s="558">
        <v>0</v>
      </c>
      <c r="M702" s="558">
        <f t="shared" ref="M702:M705" si="132">D702-E702</f>
        <v>123</v>
      </c>
    </row>
    <row r="703" ht="34.9" customHeight="1" spans="1:13">
      <c r="A703" s="766">
        <v>2101102</v>
      </c>
      <c r="B703" s="252" t="s">
        <v>645</v>
      </c>
      <c r="C703" s="735"/>
      <c r="D703" s="735">
        <v>5559</v>
      </c>
      <c r="E703" s="509">
        <v>5537</v>
      </c>
      <c r="F703" s="488" t="str">
        <f t="shared" si="121"/>
        <v/>
      </c>
      <c r="G703" s="488">
        <f t="shared" si="122"/>
        <v>0.996042453678719</v>
      </c>
      <c r="H703" s="765" t="str">
        <f t="shared" si="123"/>
        <v>是</v>
      </c>
      <c r="I703" s="768" t="str">
        <f t="shared" si="124"/>
        <v>项</v>
      </c>
      <c r="L703" s="558">
        <v>0</v>
      </c>
      <c r="M703" s="558">
        <f t="shared" si="132"/>
        <v>22</v>
      </c>
    </row>
    <row r="704" ht="34.9" customHeight="1" spans="1:13">
      <c r="A704" s="766">
        <v>2101103</v>
      </c>
      <c r="B704" s="252" t="s">
        <v>646</v>
      </c>
      <c r="C704" s="735"/>
      <c r="D704" s="735">
        <v>5470</v>
      </c>
      <c r="E704" s="509">
        <v>5469</v>
      </c>
      <c r="F704" s="488" t="str">
        <f t="shared" si="121"/>
        <v/>
      </c>
      <c r="G704" s="488">
        <f t="shared" si="122"/>
        <v>0.99981718464351</v>
      </c>
      <c r="H704" s="765" t="str">
        <f t="shared" si="123"/>
        <v>是</v>
      </c>
      <c r="I704" s="768" t="str">
        <f t="shared" si="124"/>
        <v>项</v>
      </c>
      <c r="L704" s="558">
        <v>0</v>
      </c>
      <c r="M704" s="558">
        <f t="shared" si="132"/>
        <v>1</v>
      </c>
    </row>
    <row r="705" ht="34.9" customHeight="1" spans="1:13">
      <c r="A705" s="766">
        <v>2101199</v>
      </c>
      <c r="B705" s="252" t="s">
        <v>647</v>
      </c>
      <c r="C705" s="735">
        <v>4</v>
      </c>
      <c r="D705" s="735">
        <v>224</v>
      </c>
      <c r="E705" s="509">
        <v>229</v>
      </c>
      <c r="F705" s="488">
        <f t="shared" si="121"/>
        <v>56.25</v>
      </c>
      <c r="G705" s="488">
        <f t="shared" si="122"/>
        <v>1.02232142857143</v>
      </c>
      <c r="H705" s="765" t="str">
        <f t="shared" si="123"/>
        <v>是</v>
      </c>
      <c r="I705" s="768" t="str">
        <f t="shared" si="124"/>
        <v>项</v>
      </c>
      <c r="L705" s="558">
        <v>0</v>
      </c>
      <c r="M705" s="558">
        <f t="shared" si="132"/>
        <v>-5</v>
      </c>
    </row>
    <row r="706" ht="34.9" customHeight="1" spans="1:9">
      <c r="A706" s="766">
        <v>21012</v>
      </c>
      <c r="B706" s="252" t="s">
        <v>648</v>
      </c>
      <c r="C706" s="730">
        <f>SUM(C707:C709)</f>
        <v>556</v>
      </c>
      <c r="D706" s="730">
        <f>SUM(D707:D709)</f>
        <v>456</v>
      </c>
      <c r="E706" s="730">
        <f>SUM(E707:E709)</f>
        <v>425</v>
      </c>
      <c r="F706" s="488">
        <f t="shared" si="121"/>
        <v>-0.235611510791367</v>
      </c>
      <c r="G706" s="488">
        <f t="shared" si="122"/>
        <v>0.932017543859649</v>
      </c>
      <c r="H706" s="765" t="str">
        <f t="shared" si="123"/>
        <v>是</v>
      </c>
      <c r="I706" s="768" t="str">
        <f t="shared" si="124"/>
        <v>款</v>
      </c>
    </row>
    <row r="707" ht="34.9" customHeight="1" spans="1:13">
      <c r="A707" s="766">
        <v>2101201</v>
      </c>
      <c r="B707" s="252" t="s">
        <v>649</v>
      </c>
      <c r="C707" s="735">
        <v>0</v>
      </c>
      <c r="D707" s="735">
        <v>6</v>
      </c>
      <c r="E707" s="509">
        <v>0</v>
      </c>
      <c r="F707" s="488" t="str">
        <f t="shared" si="121"/>
        <v/>
      </c>
      <c r="G707" s="488">
        <f t="shared" si="122"/>
        <v>0</v>
      </c>
      <c r="H707" s="765" t="str">
        <f t="shared" si="123"/>
        <v>是</v>
      </c>
      <c r="I707" s="768" t="str">
        <f t="shared" si="124"/>
        <v>项</v>
      </c>
      <c r="L707" s="558">
        <v>0</v>
      </c>
      <c r="M707" s="558">
        <f t="shared" ref="M707:M709" si="133">D707-E707</f>
        <v>6</v>
      </c>
    </row>
    <row r="708" ht="34.9" customHeight="1" spans="1:13">
      <c r="A708" s="766">
        <v>2101202</v>
      </c>
      <c r="B708" s="252" t="s">
        <v>650</v>
      </c>
      <c r="C708" s="735">
        <v>556</v>
      </c>
      <c r="D708" s="735">
        <v>450</v>
      </c>
      <c r="E708" s="509">
        <v>425</v>
      </c>
      <c r="F708" s="488">
        <f t="shared" si="121"/>
        <v>-0.235611510791367</v>
      </c>
      <c r="G708" s="488">
        <f t="shared" si="122"/>
        <v>0.944444444444444</v>
      </c>
      <c r="H708" s="765" t="str">
        <f t="shared" si="123"/>
        <v>是</v>
      </c>
      <c r="I708" s="768" t="str">
        <f t="shared" si="124"/>
        <v>项</v>
      </c>
      <c r="L708" s="558">
        <v>0</v>
      </c>
      <c r="M708" s="558">
        <f t="shared" si="133"/>
        <v>25</v>
      </c>
    </row>
    <row r="709" ht="34.9" hidden="1" customHeight="1" spans="1:13">
      <c r="A709" s="766">
        <v>2101299</v>
      </c>
      <c r="B709" s="252" t="s">
        <v>651</v>
      </c>
      <c r="C709" s="735">
        <v>0</v>
      </c>
      <c r="D709" s="735">
        <v>0</v>
      </c>
      <c r="E709" s="509">
        <v>0</v>
      </c>
      <c r="F709" s="488" t="str">
        <f t="shared" ref="F709:F772" si="134">IF(C709&lt;&gt;0,E709/C709-1,"")</f>
        <v/>
      </c>
      <c r="G709" s="488" t="str">
        <f t="shared" ref="G709:G772" si="135">IF(D709&lt;&gt;0,E709/D709,"")</f>
        <v/>
      </c>
      <c r="H709" s="765" t="str">
        <f t="shared" ref="H709:H772" si="136">IF(LEN(A709)=3,"是",IF(B709&lt;&gt;"",IF(SUM(C709:E709)&lt;&gt;0,"是","否"),"是"))</f>
        <v>否</v>
      </c>
      <c r="I709" s="768" t="str">
        <f t="shared" ref="I709:I772" si="137">IF(LEN(A709)=3,"类",IF(LEN(A709)=5,"款","项"))</f>
        <v>项</v>
      </c>
      <c r="L709" s="558">
        <v>0</v>
      </c>
      <c r="M709" s="558">
        <f t="shared" si="133"/>
        <v>0</v>
      </c>
    </row>
    <row r="710" ht="34.9" customHeight="1" spans="1:9">
      <c r="A710" s="766">
        <v>21013</v>
      </c>
      <c r="B710" s="252" t="s">
        <v>652</v>
      </c>
      <c r="C710" s="730">
        <f>SUM(C711:C713)</f>
        <v>0</v>
      </c>
      <c r="D710" s="730">
        <f>SUM(D711:D713)</f>
        <v>51</v>
      </c>
      <c r="E710" s="730">
        <f>SUM(E711:E713)</f>
        <v>52</v>
      </c>
      <c r="F710" s="488" t="str">
        <f t="shared" si="134"/>
        <v/>
      </c>
      <c r="G710" s="488">
        <f t="shared" si="135"/>
        <v>1.01960784313725</v>
      </c>
      <c r="H710" s="765" t="str">
        <f t="shared" si="136"/>
        <v>是</v>
      </c>
      <c r="I710" s="768" t="str">
        <f t="shared" si="137"/>
        <v>款</v>
      </c>
    </row>
    <row r="711" ht="34.9" customHeight="1" spans="1:13">
      <c r="A711" s="766">
        <v>2101301</v>
      </c>
      <c r="B711" s="252" t="s">
        <v>653</v>
      </c>
      <c r="C711" s="735">
        <v>0</v>
      </c>
      <c r="D711" s="735">
        <v>51</v>
      </c>
      <c r="E711" s="509">
        <v>52</v>
      </c>
      <c r="F711" s="488" t="str">
        <f t="shared" si="134"/>
        <v/>
      </c>
      <c r="G711" s="488">
        <f t="shared" si="135"/>
        <v>1.01960784313725</v>
      </c>
      <c r="H711" s="765" t="str">
        <f t="shared" si="136"/>
        <v>是</v>
      </c>
      <c r="I711" s="768" t="str">
        <f t="shared" si="137"/>
        <v>项</v>
      </c>
      <c r="L711" s="558">
        <v>0</v>
      </c>
      <c r="M711" s="558">
        <f t="shared" ref="M711:M713" si="138">D711-E711</f>
        <v>-1</v>
      </c>
    </row>
    <row r="712" ht="34.9" hidden="1" customHeight="1" spans="1:13">
      <c r="A712" s="766">
        <v>2101302</v>
      </c>
      <c r="B712" s="252" t="s">
        <v>654</v>
      </c>
      <c r="C712" s="735">
        <v>0</v>
      </c>
      <c r="D712" s="735">
        <v>0</v>
      </c>
      <c r="E712" s="509">
        <v>0</v>
      </c>
      <c r="F712" s="488" t="str">
        <f t="shared" si="134"/>
        <v/>
      </c>
      <c r="G712" s="488" t="str">
        <f t="shared" si="135"/>
        <v/>
      </c>
      <c r="H712" s="765" t="str">
        <f t="shared" si="136"/>
        <v>否</v>
      </c>
      <c r="I712" s="768" t="str">
        <f t="shared" si="137"/>
        <v>项</v>
      </c>
      <c r="L712" s="558">
        <v>0</v>
      </c>
      <c r="M712" s="558">
        <f t="shared" si="138"/>
        <v>0</v>
      </c>
    </row>
    <row r="713" ht="34.9" hidden="1" customHeight="1" spans="1:13">
      <c r="A713" s="766">
        <v>2101399</v>
      </c>
      <c r="B713" s="252" t="s">
        <v>655</v>
      </c>
      <c r="C713" s="735">
        <v>0</v>
      </c>
      <c r="D713" s="735">
        <v>0</v>
      </c>
      <c r="E713" s="509">
        <v>0</v>
      </c>
      <c r="F713" s="488" t="str">
        <f t="shared" si="134"/>
        <v/>
      </c>
      <c r="G713" s="488" t="str">
        <f t="shared" si="135"/>
        <v/>
      </c>
      <c r="H713" s="765" t="str">
        <f t="shared" si="136"/>
        <v>否</v>
      </c>
      <c r="I713" s="768" t="str">
        <f t="shared" si="137"/>
        <v>项</v>
      </c>
      <c r="L713" s="558">
        <v>0</v>
      </c>
      <c r="M713" s="558">
        <f t="shared" si="138"/>
        <v>0</v>
      </c>
    </row>
    <row r="714" ht="34.9" customHeight="1" spans="1:9">
      <c r="A714" s="766">
        <v>21014</v>
      </c>
      <c r="B714" s="252" t="s">
        <v>656</v>
      </c>
      <c r="C714" s="730">
        <f>SUM(C715:C716)</f>
        <v>71</v>
      </c>
      <c r="D714" s="730">
        <f>SUM(D715:D716)</f>
        <v>135</v>
      </c>
      <c r="E714" s="730">
        <f>SUM(E715:E716)</f>
        <v>100</v>
      </c>
      <c r="F714" s="488">
        <f t="shared" si="134"/>
        <v>0.408450704225352</v>
      </c>
      <c r="G714" s="488">
        <f t="shared" si="135"/>
        <v>0.740740740740741</v>
      </c>
      <c r="H714" s="765" t="str">
        <f t="shared" si="136"/>
        <v>是</v>
      </c>
      <c r="I714" s="768" t="str">
        <f t="shared" si="137"/>
        <v>款</v>
      </c>
    </row>
    <row r="715" ht="34.9" customHeight="1" spans="1:13">
      <c r="A715" s="766">
        <v>2101401</v>
      </c>
      <c r="B715" s="252" t="s">
        <v>657</v>
      </c>
      <c r="C715" s="735">
        <v>71</v>
      </c>
      <c r="D715" s="735">
        <v>135</v>
      </c>
      <c r="E715" s="509">
        <v>100</v>
      </c>
      <c r="F715" s="488">
        <f t="shared" si="134"/>
        <v>0.408450704225352</v>
      </c>
      <c r="G715" s="488">
        <f t="shared" si="135"/>
        <v>0.740740740740741</v>
      </c>
      <c r="H715" s="765" t="str">
        <f t="shared" si="136"/>
        <v>是</v>
      </c>
      <c r="I715" s="768" t="str">
        <f t="shared" si="137"/>
        <v>项</v>
      </c>
      <c r="L715" s="558">
        <v>133.617616</v>
      </c>
      <c r="M715" s="558">
        <f t="shared" ref="M715:M725" si="139">D715-E715</f>
        <v>35</v>
      </c>
    </row>
    <row r="716" ht="34.9" hidden="1" customHeight="1" spans="1:13">
      <c r="A716" s="766">
        <v>2101499</v>
      </c>
      <c r="B716" s="252" t="s">
        <v>658</v>
      </c>
      <c r="C716" s="735">
        <v>0</v>
      </c>
      <c r="D716" s="735">
        <v>0</v>
      </c>
      <c r="E716" s="509">
        <v>0</v>
      </c>
      <c r="F716" s="488" t="str">
        <f t="shared" si="134"/>
        <v/>
      </c>
      <c r="G716" s="488" t="str">
        <f t="shared" si="135"/>
        <v/>
      </c>
      <c r="H716" s="765" t="str">
        <f t="shared" si="136"/>
        <v>否</v>
      </c>
      <c r="I716" s="768" t="str">
        <f t="shared" si="137"/>
        <v>项</v>
      </c>
      <c r="L716" s="558">
        <v>0</v>
      </c>
      <c r="M716" s="558">
        <f t="shared" si="139"/>
        <v>0</v>
      </c>
    </row>
    <row r="717" ht="34.9" customHeight="1" spans="1:9">
      <c r="A717" s="766">
        <v>21015</v>
      </c>
      <c r="B717" s="252" t="s">
        <v>659</v>
      </c>
      <c r="C717" s="730">
        <f>SUM(C718:C725)</f>
        <v>808</v>
      </c>
      <c r="D717" s="730">
        <f>SUM(D718:D725)</f>
        <v>541</v>
      </c>
      <c r="E717" s="730">
        <f>SUM(E718:E725)</f>
        <v>516</v>
      </c>
      <c r="F717" s="488">
        <f t="shared" si="134"/>
        <v>-0.361386138613861</v>
      </c>
      <c r="G717" s="488">
        <f t="shared" si="135"/>
        <v>0.953789279112754</v>
      </c>
      <c r="H717" s="765" t="str">
        <f t="shared" si="136"/>
        <v>是</v>
      </c>
      <c r="I717" s="768" t="str">
        <f t="shared" si="137"/>
        <v>款</v>
      </c>
    </row>
    <row r="718" ht="34.9" customHeight="1" spans="1:13">
      <c r="A718" s="766">
        <v>2101501</v>
      </c>
      <c r="B718" s="252" t="s">
        <v>145</v>
      </c>
      <c r="C718" s="735">
        <v>763</v>
      </c>
      <c r="D718" s="735">
        <v>513</v>
      </c>
      <c r="E718" s="509">
        <v>507</v>
      </c>
      <c r="F718" s="488">
        <f t="shared" si="134"/>
        <v>-0.335517693315858</v>
      </c>
      <c r="G718" s="488">
        <f t="shared" si="135"/>
        <v>0.988304093567251</v>
      </c>
      <c r="H718" s="765" t="str">
        <f t="shared" si="136"/>
        <v>是</v>
      </c>
      <c r="I718" s="768" t="str">
        <f t="shared" si="137"/>
        <v>项</v>
      </c>
      <c r="L718" s="558">
        <v>0</v>
      </c>
      <c r="M718" s="558">
        <f t="shared" si="139"/>
        <v>6</v>
      </c>
    </row>
    <row r="719" ht="34.9" hidden="1" customHeight="1" spans="1:13">
      <c r="A719" s="766">
        <v>2101502</v>
      </c>
      <c r="B719" s="252" t="s">
        <v>146</v>
      </c>
      <c r="C719" s="735"/>
      <c r="D719" s="735">
        <v>0</v>
      </c>
      <c r="E719" s="509">
        <v>0</v>
      </c>
      <c r="F719" s="488" t="str">
        <f t="shared" si="134"/>
        <v/>
      </c>
      <c r="G719" s="488" t="str">
        <f t="shared" si="135"/>
        <v/>
      </c>
      <c r="H719" s="765" t="str">
        <f t="shared" si="136"/>
        <v>否</v>
      </c>
      <c r="I719" s="768" t="str">
        <f t="shared" si="137"/>
        <v>项</v>
      </c>
      <c r="L719" s="558">
        <v>0</v>
      </c>
      <c r="M719" s="558">
        <f t="shared" si="139"/>
        <v>0</v>
      </c>
    </row>
    <row r="720" ht="34.9" hidden="1" customHeight="1" spans="1:13">
      <c r="A720" s="766">
        <v>2101503</v>
      </c>
      <c r="B720" s="252" t="s">
        <v>147</v>
      </c>
      <c r="C720" s="735"/>
      <c r="D720" s="735">
        <v>0</v>
      </c>
      <c r="E720" s="509">
        <v>0</v>
      </c>
      <c r="F720" s="488" t="str">
        <f t="shared" si="134"/>
        <v/>
      </c>
      <c r="G720" s="488" t="str">
        <f t="shared" si="135"/>
        <v/>
      </c>
      <c r="H720" s="765" t="str">
        <f t="shared" si="136"/>
        <v>否</v>
      </c>
      <c r="I720" s="768" t="str">
        <f t="shared" si="137"/>
        <v>项</v>
      </c>
      <c r="L720" s="558">
        <v>0</v>
      </c>
      <c r="M720" s="558">
        <f t="shared" si="139"/>
        <v>0</v>
      </c>
    </row>
    <row r="721" ht="34.9" hidden="1" customHeight="1" spans="1:13">
      <c r="A721" s="766">
        <v>2101504</v>
      </c>
      <c r="B721" s="252" t="s">
        <v>186</v>
      </c>
      <c r="C721" s="735"/>
      <c r="D721" s="735">
        <v>0</v>
      </c>
      <c r="E721" s="509">
        <v>0</v>
      </c>
      <c r="F721" s="488" t="str">
        <f t="shared" si="134"/>
        <v/>
      </c>
      <c r="G721" s="488" t="str">
        <f t="shared" si="135"/>
        <v/>
      </c>
      <c r="H721" s="765" t="str">
        <f t="shared" si="136"/>
        <v>否</v>
      </c>
      <c r="I721" s="768" t="str">
        <f t="shared" si="137"/>
        <v>项</v>
      </c>
      <c r="L721" s="558">
        <v>0</v>
      </c>
      <c r="M721" s="558">
        <f t="shared" si="139"/>
        <v>0</v>
      </c>
    </row>
    <row r="722" ht="34.9" hidden="1" customHeight="1" spans="1:13">
      <c r="A722" s="766">
        <v>2101505</v>
      </c>
      <c r="B722" s="252" t="s">
        <v>660</v>
      </c>
      <c r="C722" s="735"/>
      <c r="D722" s="735">
        <v>0</v>
      </c>
      <c r="E722" s="509">
        <v>0</v>
      </c>
      <c r="F722" s="488" t="str">
        <f t="shared" si="134"/>
        <v/>
      </c>
      <c r="G722" s="488" t="str">
        <f t="shared" si="135"/>
        <v/>
      </c>
      <c r="H722" s="765" t="str">
        <f t="shared" si="136"/>
        <v>否</v>
      </c>
      <c r="I722" s="768" t="str">
        <f t="shared" si="137"/>
        <v>项</v>
      </c>
      <c r="L722" s="558">
        <v>0</v>
      </c>
      <c r="M722" s="558">
        <f t="shared" si="139"/>
        <v>0</v>
      </c>
    </row>
    <row r="723" ht="34.9" hidden="1" customHeight="1" spans="1:13">
      <c r="A723" s="766">
        <v>2101506</v>
      </c>
      <c r="B723" s="252" t="s">
        <v>661</v>
      </c>
      <c r="C723" s="735"/>
      <c r="D723" s="735">
        <v>0</v>
      </c>
      <c r="E723" s="509">
        <v>0</v>
      </c>
      <c r="F723" s="488" t="str">
        <f t="shared" si="134"/>
        <v/>
      </c>
      <c r="G723" s="488" t="str">
        <f t="shared" si="135"/>
        <v/>
      </c>
      <c r="H723" s="765" t="str">
        <f t="shared" si="136"/>
        <v>否</v>
      </c>
      <c r="I723" s="768" t="str">
        <f t="shared" si="137"/>
        <v>项</v>
      </c>
      <c r="L723" s="558">
        <v>0</v>
      </c>
      <c r="M723" s="558">
        <f t="shared" si="139"/>
        <v>0</v>
      </c>
    </row>
    <row r="724" ht="34.9" hidden="1" customHeight="1" spans="1:13">
      <c r="A724" s="766">
        <v>2101550</v>
      </c>
      <c r="B724" s="252" t="s">
        <v>154</v>
      </c>
      <c r="C724" s="735"/>
      <c r="D724" s="735">
        <v>0</v>
      </c>
      <c r="E724" s="509">
        <v>0</v>
      </c>
      <c r="F724" s="488" t="str">
        <f t="shared" si="134"/>
        <v/>
      </c>
      <c r="G724" s="488" t="str">
        <f t="shared" si="135"/>
        <v/>
      </c>
      <c r="H724" s="765" t="str">
        <f t="shared" si="136"/>
        <v>否</v>
      </c>
      <c r="I724" s="768" t="str">
        <f t="shared" si="137"/>
        <v>项</v>
      </c>
      <c r="L724" s="558">
        <v>0</v>
      </c>
      <c r="M724" s="558">
        <f t="shared" si="139"/>
        <v>0</v>
      </c>
    </row>
    <row r="725" ht="34.9" customHeight="1" spans="1:13">
      <c r="A725" s="766">
        <v>2101599</v>
      </c>
      <c r="B725" s="252" t="s">
        <v>662</v>
      </c>
      <c r="C725" s="735">
        <v>45</v>
      </c>
      <c r="D725" s="735">
        <v>28</v>
      </c>
      <c r="E725" s="509">
        <v>9</v>
      </c>
      <c r="F725" s="488">
        <f t="shared" si="134"/>
        <v>-0.8</v>
      </c>
      <c r="G725" s="488">
        <f t="shared" si="135"/>
        <v>0.321428571428571</v>
      </c>
      <c r="H725" s="765" t="str">
        <f t="shared" si="136"/>
        <v>是</v>
      </c>
      <c r="I725" s="768" t="str">
        <f t="shared" si="137"/>
        <v>项</v>
      </c>
      <c r="L725" s="558">
        <v>0</v>
      </c>
      <c r="M725" s="558">
        <f t="shared" si="139"/>
        <v>19</v>
      </c>
    </row>
    <row r="726" ht="34.9" hidden="1" customHeight="1" spans="1:9">
      <c r="A726" s="766">
        <v>21016</v>
      </c>
      <c r="B726" s="252" t="s">
        <v>663</v>
      </c>
      <c r="C726" s="730">
        <f>SUM(C727)</f>
        <v>0</v>
      </c>
      <c r="D726" s="730">
        <f>SUM(D727)</f>
        <v>0</v>
      </c>
      <c r="E726" s="730">
        <f>SUM(E727)</f>
        <v>0</v>
      </c>
      <c r="F726" s="488" t="str">
        <f t="shared" si="134"/>
        <v/>
      </c>
      <c r="G726" s="488" t="str">
        <f t="shared" si="135"/>
        <v/>
      </c>
      <c r="H726" s="765" t="str">
        <f t="shared" si="136"/>
        <v>否</v>
      </c>
      <c r="I726" s="768" t="str">
        <f t="shared" si="137"/>
        <v>款</v>
      </c>
    </row>
    <row r="727" ht="34.9" hidden="1" customHeight="1" spans="1:13">
      <c r="A727" s="766">
        <v>2101601</v>
      </c>
      <c r="B727" s="252" t="s">
        <v>664</v>
      </c>
      <c r="C727" s="735">
        <v>0</v>
      </c>
      <c r="D727" s="735">
        <v>0</v>
      </c>
      <c r="E727" s="509">
        <v>0</v>
      </c>
      <c r="F727" s="488" t="str">
        <f t="shared" si="134"/>
        <v/>
      </c>
      <c r="G727" s="488" t="str">
        <f t="shared" si="135"/>
        <v/>
      </c>
      <c r="H727" s="765" t="str">
        <f t="shared" si="136"/>
        <v>否</v>
      </c>
      <c r="I727" s="768" t="str">
        <f t="shared" si="137"/>
        <v>项</v>
      </c>
      <c r="L727" s="558">
        <v>0</v>
      </c>
      <c r="M727" s="558">
        <f t="shared" ref="M727:M740" si="140">D727-E727</f>
        <v>0</v>
      </c>
    </row>
    <row r="728" ht="34.9" customHeight="1" spans="1:9">
      <c r="A728" s="766">
        <v>21099</v>
      </c>
      <c r="B728" s="252" t="s">
        <v>665</v>
      </c>
      <c r="C728" s="730">
        <f>SUM(C729)</f>
        <v>533</v>
      </c>
      <c r="D728" s="730">
        <f>SUM(D729)</f>
        <v>278</v>
      </c>
      <c r="E728" s="730">
        <f>SUM(E729)</f>
        <v>90</v>
      </c>
      <c r="F728" s="488">
        <f t="shared" si="134"/>
        <v>-0.831144465290807</v>
      </c>
      <c r="G728" s="488">
        <f t="shared" si="135"/>
        <v>0.323741007194245</v>
      </c>
      <c r="H728" s="765" t="str">
        <f t="shared" si="136"/>
        <v>是</v>
      </c>
      <c r="I728" s="768" t="str">
        <f t="shared" si="137"/>
        <v>款</v>
      </c>
    </row>
    <row r="729" ht="34.9" customHeight="1" spans="1:13">
      <c r="A729" s="766">
        <v>2109999</v>
      </c>
      <c r="B729" s="252" t="s">
        <v>666</v>
      </c>
      <c r="C729" s="735">
        <v>533</v>
      </c>
      <c r="D729" s="735">
        <v>278</v>
      </c>
      <c r="E729" s="509">
        <v>90</v>
      </c>
      <c r="F729" s="488">
        <f t="shared" si="134"/>
        <v>-0.831144465290807</v>
      </c>
      <c r="G729" s="488">
        <f t="shared" si="135"/>
        <v>0.323741007194245</v>
      </c>
      <c r="H729" s="765" t="str">
        <f t="shared" si="136"/>
        <v>是</v>
      </c>
      <c r="I729" s="768" t="str">
        <f t="shared" si="137"/>
        <v>项</v>
      </c>
      <c r="L729" s="558">
        <v>91.312786</v>
      </c>
      <c r="M729" s="558">
        <f t="shared" si="140"/>
        <v>188</v>
      </c>
    </row>
    <row r="730" ht="34.9" customHeight="1" spans="1:9">
      <c r="A730" s="764">
        <v>211</v>
      </c>
      <c r="B730" s="248" t="s">
        <v>100</v>
      </c>
      <c r="C730" s="361">
        <f>SUM(C731,C741,C745,C753,C759,C766,C772,C775,C778,C780,C782,C788,C790,C792,C807)</f>
        <v>13577</v>
      </c>
      <c r="D730" s="361">
        <f>SUM(D731,D741,D745,D753,D759,D766,D772,D775,D778,D780,D782,D788,D790,D792,D807)</f>
        <v>8995</v>
      </c>
      <c r="E730" s="361">
        <f>SUM(E731,E741,E745,E753,E759,E766,E772,E775,E778,E780,E782,E788,E790,E792,E807)</f>
        <v>4380</v>
      </c>
      <c r="F730" s="486">
        <f t="shared" si="134"/>
        <v>-0.677395595492377</v>
      </c>
      <c r="G730" s="486">
        <f t="shared" si="135"/>
        <v>0.486937187326292</v>
      </c>
      <c r="H730" s="765" t="str">
        <f t="shared" si="136"/>
        <v>是</v>
      </c>
      <c r="I730" s="768" t="str">
        <f t="shared" si="137"/>
        <v>类</v>
      </c>
    </row>
    <row r="731" ht="34.9" customHeight="1" spans="1:9">
      <c r="A731" s="766">
        <v>21101</v>
      </c>
      <c r="B731" s="252" t="s">
        <v>667</v>
      </c>
      <c r="C731" s="730">
        <f>SUM(C732:C740)</f>
        <v>582</v>
      </c>
      <c r="D731" s="730">
        <f>SUM(D732:D740)</f>
        <v>442</v>
      </c>
      <c r="E731" s="730">
        <f>SUM(E732:E740)</f>
        <v>450</v>
      </c>
      <c r="F731" s="488">
        <f t="shared" si="134"/>
        <v>-0.22680412371134</v>
      </c>
      <c r="G731" s="488">
        <f t="shared" si="135"/>
        <v>1.01809954751131</v>
      </c>
      <c r="H731" s="765" t="str">
        <f t="shared" si="136"/>
        <v>是</v>
      </c>
      <c r="I731" s="768" t="str">
        <f t="shared" si="137"/>
        <v>款</v>
      </c>
    </row>
    <row r="732" ht="34.9" customHeight="1" spans="1:13">
      <c r="A732" s="766">
        <v>2110101</v>
      </c>
      <c r="B732" s="252" t="s">
        <v>145</v>
      </c>
      <c r="C732" s="735">
        <v>9</v>
      </c>
      <c r="D732" s="735">
        <v>0</v>
      </c>
      <c r="E732" s="509">
        <v>0</v>
      </c>
      <c r="F732" s="488">
        <f t="shared" si="134"/>
        <v>-1</v>
      </c>
      <c r="G732" s="488" t="str">
        <f t="shared" si="135"/>
        <v/>
      </c>
      <c r="H732" s="765" t="str">
        <f t="shared" si="136"/>
        <v>是</v>
      </c>
      <c r="I732" s="768" t="str">
        <f t="shared" si="137"/>
        <v>项</v>
      </c>
      <c r="L732" s="558">
        <v>0</v>
      </c>
      <c r="M732" s="558">
        <f t="shared" si="140"/>
        <v>0</v>
      </c>
    </row>
    <row r="733" ht="34.9" hidden="1" customHeight="1" spans="1:13">
      <c r="A733" s="766">
        <v>2110102</v>
      </c>
      <c r="B733" s="252" t="s">
        <v>146</v>
      </c>
      <c r="C733" s="735"/>
      <c r="D733" s="735">
        <v>0</v>
      </c>
      <c r="E733" s="509">
        <v>0</v>
      </c>
      <c r="F733" s="488" t="str">
        <f t="shared" si="134"/>
        <v/>
      </c>
      <c r="G733" s="488" t="str">
        <f t="shared" si="135"/>
        <v/>
      </c>
      <c r="H733" s="765" t="str">
        <f t="shared" si="136"/>
        <v>否</v>
      </c>
      <c r="I733" s="768" t="str">
        <f t="shared" si="137"/>
        <v>项</v>
      </c>
      <c r="L733" s="558">
        <v>0</v>
      </c>
      <c r="M733" s="558">
        <f t="shared" si="140"/>
        <v>0</v>
      </c>
    </row>
    <row r="734" ht="34.9" hidden="1" customHeight="1" spans="1:13">
      <c r="A734" s="766">
        <v>2110103</v>
      </c>
      <c r="B734" s="252" t="s">
        <v>147</v>
      </c>
      <c r="C734" s="735">
        <v>0</v>
      </c>
      <c r="D734" s="735">
        <v>0</v>
      </c>
      <c r="E734" s="509">
        <v>0</v>
      </c>
      <c r="F734" s="488" t="str">
        <f t="shared" si="134"/>
        <v/>
      </c>
      <c r="G734" s="488" t="str">
        <f t="shared" si="135"/>
        <v/>
      </c>
      <c r="H734" s="765" t="str">
        <f t="shared" si="136"/>
        <v>否</v>
      </c>
      <c r="I734" s="768" t="str">
        <f t="shared" si="137"/>
        <v>项</v>
      </c>
      <c r="L734" s="558">
        <v>0</v>
      </c>
      <c r="M734" s="558">
        <f t="shared" si="140"/>
        <v>0</v>
      </c>
    </row>
    <row r="735" ht="34.9" hidden="1" customHeight="1" spans="1:13">
      <c r="A735" s="766">
        <v>2110104</v>
      </c>
      <c r="B735" s="252" t="s">
        <v>668</v>
      </c>
      <c r="C735" s="735"/>
      <c r="D735" s="735">
        <v>0</v>
      </c>
      <c r="E735" s="509">
        <v>0</v>
      </c>
      <c r="F735" s="488" t="str">
        <f t="shared" si="134"/>
        <v/>
      </c>
      <c r="G735" s="488" t="str">
        <f t="shared" si="135"/>
        <v/>
      </c>
      <c r="H735" s="765" t="str">
        <f t="shared" si="136"/>
        <v>否</v>
      </c>
      <c r="I735" s="768" t="str">
        <f t="shared" si="137"/>
        <v>项</v>
      </c>
      <c r="L735" s="558">
        <v>0</v>
      </c>
      <c r="M735" s="558">
        <f t="shared" si="140"/>
        <v>0</v>
      </c>
    </row>
    <row r="736" ht="34.9" hidden="1" customHeight="1" spans="1:13">
      <c r="A736" s="766">
        <v>2110105</v>
      </c>
      <c r="B736" s="252" t="s">
        <v>669</v>
      </c>
      <c r="C736" s="735"/>
      <c r="D736" s="735">
        <v>0</v>
      </c>
      <c r="E736" s="509">
        <v>0</v>
      </c>
      <c r="F736" s="488" t="str">
        <f t="shared" si="134"/>
        <v/>
      </c>
      <c r="G736" s="488" t="str">
        <f t="shared" si="135"/>
        <v/>
      </c>
      <c r="H736" s="765" t="str">
        <f t="shared" si="136"/>
        <v>否</v>
      </c>
      <c r="I736" s="768" t="str">
        <f t="shared" si="137"/>
        <v>项</v>
      </c>
      <c r="L736" s="558">
        <v>0</v>
      </c>
      <c r="M736" s="558">
        <f t="shared" si="140"/>
        <v>0</v>
      </c>
    </row>
    <row r="737" ht="34.9" hidden="1" customHeight="1" spans="1:13">
      <c r="A737" s="766">
        <v>2110106</v>
      </c>
      <c r="B737" s="252" t="s">
        <v>670</v>
      </c>
      <c r="C737" s="735"/>
      <c r="D737" s="735">
        <v>0</v>
      </c>
      <c r="E737" s="509">
        <v>0</v>
      </c>
      <c r="F737" s="488" t="str">
        <f t="shared" si="134"/>
        <v/>
      </c>
      <c r="G737" s="488" t="str">
        <f t="shared" si="135"/>
        <v/>
      </c>
      <c r="H737" s="765" t="str">
        <f t="shared" si="136"/>
        <v>否</v>
      </c>
      <c r="I737" s="768" t="str">
        <f t="shared" si="137"/>
        <v>项</v>
      </c>
      <c r="L737" s="558">
        <v>0</v>
      </c>
      <c r="M737" s="558">
        <f t="shared" si="140"/>
        <v>0</v>
      </c>
    </row>
    <row r="738" ht="34.9" hidden="1" customHeight="1" spans="1:13">
      <c r="A738" s="766">
        <v>2110107</v>
      </c>
      <c r="B738" s="252" t="s">
        <v>671</v>
      </c>
      <c r="C738" s="735"/>
      <c r="D738" s="735">
        <v>0</v>
      </c>
      <c r="E738" s="509">
        <v>0</v>
      </c>
      <c r="F738" s="488" t="str">
        <f t="shared" si="134"/>
        <v/>
      </c>
      <c r="G738" s="488" t="str">
        <f t="shared" si="135"/>
        <v/>
      </c>
      <c r="H738" s="765" t="str">
        <f t="shared" si="136"/>
        <v>否</v>
      </c>
      <c r="I738" s="768" t="str">
        <f t="shared" si="137"/>
        <v>项</v>
      </c>
      <c r="L738" s="558">
        <v>0</v>
      </c>
      <c r="M738" s="558">
        <f t="shared" si="140"/>
        <v>0</v>
      </c>
    </row>
    <row r="739" ht="34.9" hidden="1" customHeight="1" spans="1:13">
      <c r="A739" s="766">
        <v>2110108</v>
      </c>
      <c r="B739" s="252" t="s">
        <v>672</v>
      </c>
      <c r="C739" s="735"/>
      <c r="D739" s="735">
        <v>0</v>
      </c>
      <c r="E739" s="509">
        <v>0</v>
      </c>
      <c r="F739" s="488" t="str">
        <f t="shared" si="134"/>
        <v/>
      </c>
      <c r="G739" s="488" t="str">
        <f t="shared" si="135"/>
        <v/>
      </c>
      <c r="H739" s="765" t="str">
        <f t="shared" si="136"/>
        <v>否</v>
      </c>
      <c r="I739" s="768" t="str">
        <f t="shared" si="137"/>
        <v>项</v>
      </c>
      <c r="L739" s="558">
        <v>0</v>
      </c>
      <c r="M739" s="558">
        <f t="shared" si="140"/>
        <v>0</v>
      </c>
    </row>
    <row r="740" ht="34.9" customHeight="1" spans="1:13">
      <c r="A740" s="766">
        <v>2110199</v>
      </c>
      <c r="B740" s="252" t="s">
        <v>673</v>
      </c>
      <c r="C740" s="735">
        <v>573</v>
      </c>
      <c r="D740" s="735">
        <v>442</v>
      </c>
      <c r="E740" s="509">
        <v>450</v>
      </c>
      <c r="F740" s="488">
        <f t="shared" si="134"/>
        <v>-0.214659685863874</v>
      </c>
      <c r="G740" s="488">
        <f t="shared" si="135"/>
        <v>1.01809954751131</v>
      </c>
      <c r="H740" s="765" t="str">
        <f t="shared" si="136"/>
        <v>是</v>
      </c>
      <c r="I740" s="768" t="str">
        <f t="shared" si="137"/>
        <v>项</v>
      </c>
      <c r="L740" s="558">
        <v>0</v>
      </c>
      <c r="M740" s="558">
        <f t="shared" si="140"/>
        <v>-8</v>
      </c>
    </row>
    <row r="741" ht="34.9" customHeight="1" spans="1:9">
      <c r="A741" s="766">
        <v>21102</v>
      </c>
      <c r="B741" s="252" t="s">
        <v>674</v>
      </c>
      <c r="C741" s="730">
        <f>SUM(C742:C744)</f>
        <v>12</v>
      </c>
      <c r="D741" s="730">
        <f>SUM(D742:D744)</f>
        <v>0</v>
      </c>
      <c r="E741" s="730">
        <f>SUM(E742:E744)</f>
        <v>12</v>
      </c>
      <c r="F741" s="488">
        <f t="shared" si="134"/>
        <v>0</v>
      </c>
      <c r="G741" s="488" t="str">
        <f t="shared" si="135"/>
        <v/>
      </c>
      <c r="H741" s="765" t="str">
        <f t="shared" si="136"/>
        <v>是</v>
      </c>
      <c r="I741" s="768" t="str">
        <f t="shared" si="137"/>
        <v>款</v>
      </c>
    </row>
    <row r="742" ht="34.9" hidden="1" customHeight="1" spans="1:13">
      <c r="A742" s="766">
        <v>2110203</v>
      </c>
      <c r="B742" s="252" t="s">
        <v>675</v>
      </c>
      <c r="C742" s="735">
        <v>0</v>
      </c>
      <c r="D742" s="735">
        <v>0</v>
      </c>
      <c r="E742" s="509">
        <v>0</v>
      </c>
      <c r="F742" s="488" t="str">
        <f t="shared" si="134"/>
        <v/>
      </c>
      <c r="G742" s="488" t="str">
        <f t="shared" si="135"/>
        <v/>
      </c>
      <c r="H742" s="765" t="str">
        <f t="shared" si="136"/>
        <v>否</v>
      </c>
      <c r="I742" s="768" t="str">
        <f t="shared" si="137"/>
        <v>项</v>
      </c>
      <c r="L742" s="558">
        <v>0</v>
      </c>
      <c r="M742" s="558">
        <f t="shared" ref="M742:M744" si="141">D742-E742</f>
        <v>0</v>
      </c>
    </row>
    <row r="743" ht="34.9" hidden="1" customHeight="1" spans="1:13">
      <c r="A743" s="766">
        <v>2110204</v>
      </c>
      <c r="B743" s="252" t="s">
        <v>676</v>
      </c>
      <c r="C743" s="735"/>
      <c r="D743" s="735">
        <v>0</v>
      </c>
      <c r="E743" s="509">
        <v>0</v>
      </c>
      <c r="F743" s="488" t="str">
        <f t="shared" si="134"/>
        <v/>
      </c>
      <c r="G743" s="488" t="str">
        <f t="shared" si="135"/>
        <v/>
      </c>
      <c r="H743" s="765" t="str">
        <f t="shared" si="136"/>
        <v>否</v>
      </c>
      <c r="I743" s="768" t="str">
        <f t="shared" si="137"/>
        <v>项</v>
      </c>
      <c r="L743" s="558">
        <v>0</v>
      </c>
      <c r="M743" s="558">
        <f t="shared" si="141"/>
        <v>0</v>
      </c>
    </row>
    <row r="744" ht="34.9" customHeight="1" spans="1:13">
      <c r="A744" s="766">
        <v>2110299</v>
      </c>
      <c r="B744" s="252" t="s">
        <v>677</v>
      </c>
      <c r="C744" s="735">
        <v>12</v>
      </c>
      <c r="D744" s="735">
        <v>0</v>
      </c>
      <c r="E744" s="509">
        <v>12</v>
      </c>
      <c r="F744" s="488">
        <f t="shared" si="134"/>
        <v>0</v>
      </c>
      <c r="G744" s="488" t="str">
        <f t="shared" si="135"/>
        <v/>
      </c>
      <c r="H744" s="765" t="str">
        <f t="shared" si="136"/>
        <v>是</v>
      </c>
      <c r="I744" s="768" t="str">
        <f t="shared" si="137"/>
        <v>项</v>
      </c>
      <c r="L744" s="558">
        <v>0</v>
      </c>
      <c r="M744" s="558">
        <f t="shared" si="141"/>
        <v>-12</v>
      </c>
    </row>
    <row r="745" ht="34.9" customHeight="1" spans="1:9">
      <c r="A745" s="766">
        <v>21103</v>
      </c>
      <c r="B745" s="252" t="s">
        <v>678</v>
      </c>
      <c r="C745" s="730">
        <f>SUM(C746:C752)</f>
        <v>3885</v>
      </c>
      <c r="D745" s="730">
        <f>SUM(D746:D752)</f>
        <v>64</v>
      </c>
      <c r="E745" s="730">
        <f>SUM(E746:E752)</f>
        <v>0</v>
      </c>
      <c r="F745" s="488">
        <f t="shared" si="134"/>
        <v>-1</v>
      </c>
      <c r="G745" s="488">
        <f t="shared" si="135"/>
        <v>0</v>
      </c>
      <c r="H745" s="765" t="str">
        <f t="shared" si="136"/>
        <v>是</v>
      </c>
      <c r="I745" s="768" t="str">
        <f t="shared" si="137"/>
        <v>款</v>
      </c>
    </row>
    <row r="746" ht="34.9" hidden="1" customHeight="1" spans="1:13">
      <c r="A746" s="766">
        <v>2110301</v>
      </c>
      <c r="B746" s="252" t="s">
        <v>679</v>
      </c>
      <c r="C746" s="735">
        <v>0</v>
      </c>
      <c r="D746" s="735">
        <v>0</v>
      </c>
      <c r="E746" s="509">
        <v>0</v>
      </c>
      <c r="F746" s="488" t="str">
        <f t="shared" si="134"/>
        <v/>
      </c>
      <c r="G746" s="488" t="str">
        <f t="shared" si="135"/>
        <v/>
      </c>
      <c r="H746" s="765" t="str">
        <f t="shared" si="136"/>
        <v>否</v>
      </c>
      <c r="I746" s="768" t="str">
        <f t="shared" si="137"/>
        <v>项</v>
      </c>
      <c r="L746" s="558">
        <v>0</v>
      </c>
      <c r="M746" s="558">
        <f t="shared" ref="M746:M752" si="142">D746-E746</f>
        <v>0</v>
      </c>
    </row>
    <row r="747" ht="34.9" hidden="1" customHeight="1" spans="1:13">
      <c r="A747" s="766">
        <v>2110302</v>
      </c>
      <c r="B747" s="252" t="s">
        <v>680</v>
      </c>
      <c r="C747" s="735">
        <v>0</v>
      </c>
      <c r="D747" s="735">
        <v>0</v>
      </c>
      <c r="E747" s="509">
        <v>0</v>
      </c>
      <c r="F747" s="488" t="str">
        <f t="shared" si="134"/>
        <v/>
      </c>
      <c r="G747" s="488" t="str">
        <f t="shared" si="135"/>
        <v/>
      </c>
      <c r="H747" s="765" t="str">
        <f t="shared" si="136"/>
        <v>否</v>
      </c>
      <c r="I747" s="768" t="str">
        <f t="shared" si="137"/>
        <v>项</v>
      </c>
      <c r="L747" s="558">
        <v>0</v>
      </c>
      <c r="M747" s="558">
        <f t="shared" si="142"/>
        <v>0</v>
      </c>
    </row>
    <row r="748" ht="34.9" hidden="1" customHeight="1" spans="1:13">
      <c r="A748" s="766">
        <v>2110303</v>
      </c>
      <c r="B748" s="252" t="s">
        <v>681</v>
      </c>
      <c r="C748" s="735"/>
      <c r="D748" s="735">
        <v>0</v>
      </c>
      <c r="E748" s="509">
        <v>0</v>
      </c>
      <c r="F748" s="488" t="str">
        <f t="shared" si="134"/>
        <v/>
      </c>
      <c r="G748" s="488" t="str">
        <f t="shared" si="135"/>
        <v/>
      </c>
      <c r="H748" s="765" t="str">
        <f t="shared" si="136"/>
        <v>否</v>
      </c>
      <c r="I748" s="768" t="str">
        <f t="shared" si="137"/>
        <v>项</v>
      </c>
      <c r="L748" s="558">
        <v>0</v>
      </c>
      <c r="M748" s="558">
        <f t="shared" si="142"/>
        <v>0</v>
      </c>
    </row>
    <row r="749" ht="34.9" hidden="1" customHeight="1" spans="1:13">
      <c r="A749" s="766">
        <v>2110304</v>
      </c>
      <c r="B749" s="252" t="s">
        <v>682</v>
      </c>
      <c r="C749" s="735">
        <v>0</v>
      </c>
      <c r="D749" s="735">
        <v>0</v>
      </c>
      <c r="E749" s="509">
        <v>0</v>
      </c>
      <c r="F749" s="488" t="str">
        <f t="shared" si="134"/>
        <v/>
      </c>
      <c r="G749" s="488" t="str">
        <f t="shared" si="135"/>
        <v/>
      </c>
      <c r="H749" s="765" t="str">
        <f t="shared" si="136"/>
        <v>否</v>
      </c>
      <c r="I749" s="768" t="str">
        <f t="shared" si="137"/>
        <v>项</v>
      </c>
      <c r="L749" s="558">
        <v>0</v>
      </c>
      <c r="M749" s="558">
        <f t="shared" si="142"/>
        <v>0</v>
      </c>
    </row>
    <row r="750" ht="34.9" hidden="1" customHeight="1" spans="1:13">
      <c r="A750" s="766">
        <v>2110305</v>
      </c>
      <c r="B750" s="252" t="s">
        <v>683</v>
      </c>
      <c r="C750" s="735"/>
      <c r="D750" s="735">
        <v>0</v>
      </c>
      <c r="E750" s="509">
        <v>0</v>
      </c>
      <c r="F750" s="488" t="str">
        <f t="shared" si="134"/>
        <v/>
      </c>
      <c r="G750" s="488" t="str">
        <f t="shared" si="135"/>
        <v/>
      </c>
      <c r="H750" s="765" t="str">
        <f t="shared" si="136"/>
        <v>否</v>
      </c>
      <c r="I750" s="768" t="str">
        <f t="shared" si="137"/>
        <v>项</v>
      </c>
      <c r="L750" s="558">
        <v>0</v>
      </c>
      <c r="M750" s="558">
        <f t="shared" si="142"/>
        <v>0</v>
      </c>
    </row>
    <row r="751" ht="34.9" hidden="1" customHeight="1" spans="1:13">
      <c r="A751" s="766">
        <v>2110306</v>
      </c>
      <c r="B751" s="252" t="s">
        <v>684</v>
      </c>
      <c r="C751" s="735"/>
      <c r="D751" s="735">
        <v>0</v>
      </c>
      <c r="E751" s="509">
        <v>0</v>
      </c>
      <c r="F751" s="488" t="str">
        <f t="shared" si="134"/>
        <v/>
      </c>
      <c r="G751" s="488" t="str">
        <f t="shared" si="135"/>
        <v/>
      </c>
      <c r="H751" s="765" t="str">
        <f t="shared" si="136"/>
        <v>否</v>
      </c>
      <c r="I751" s="768" t="str">
        <f t="shared" si="137"/>
        <v>项</v>
      </c>
      <c r="L751" s="558">
        <v>0</v>
      </c>
      <c r="M751" s="558">
        <f t="shared" si="142"/>
        <v>0</v>
      </c>
    </row>
    <row r="752" ht="34.9" customHeight="1" spans="1:13">
      <c r="A752" s="766">
        <v>2110399</v>
      </c>
      <c r="B752" s="252" t="s">
        <v>685</v>
      </c>
      <c r="C752" s="735">
        <v>3885</v>
      </c>
      <c r="D752" s="735">
        <v>64</v>
      </c>
      <c r="E752" s="509">
        <v>0</v>
      </c>
      <c r="F752" s="488">
        <f t="shared" si="134"/>
        <v>-1</v>
      </c>
      <c r="G752" s="488">
        <f t="shared" si="135"/>
        <v>0</v>
      </c>
      <c r="H752" s="765" t="str">
        <f t="shared" si="136"/>
        <v>是</v>
      </c>
      <c r="I752" s="768" t="str">
        <f t="shared" si="137"/>
        <v>项</v>
      </c>
      <c r="L752" s="558">
        <v>0</v>
      </c>
      <c r="M752" s="558">
        <f t="shared" si="142"/>
        <v>64</v>
      </c>
    </row>
    <row r="753" ht="34.9" customHeight="1" spans="1:9">
      <c r="A753" s="766">
        <v>21104</v>
      </c>
      <c r="B753" s="252" t="s">
        <v>686</v>
      </c>
      <c r="C753" s="730">
        <f>SUM(C754:C758)</f>
        <v>1842</v>
      </c>
      <c r="D753" s="730">
        <f>SUM(D754:D758)</f>
        <v>1684</v>
      </c>
      <c r="E753" s="730">
        <f>SUM(E754:E758)</f>
        <v>1292</v>
      </c>
      <c r="F753" s="488">
        <f t="shared" si="134"/>
        <v>-0.298588490770901</v>
      </c>
      <c r="G753" s="488">
        <f t="shared" si="135"/>
        <v>0.767220902612827</v>
      </c>
      <c r="H753" s="765" t="str">
        <f t="shared" si="136"/>
        <v>是</v>
      </c>
      <c r="I753" s="768" t="str">
        <f t="shared" si="137"/>
        <v>款</v>
      </c>
    </row>
    <row r="754" ht="34.9" customHeight="1" spans="1:13">
      <c r="A754" s="766">
        <v>2110401</v>
      </c>
      <c r="B754" s="252" t="s">
        <v>687</v>
      </c>
      <c r="C754" s="735">
        <v>875</v>
      </c>
      <c r="D754" s="735">
        <v>891</v>
      </c>
      <c r="E754" s="509">
        <v>793</v>
      </c>
      <c r="F754" s="488">
        <f t="shared" si="134"/>
        <v>-0.0937142857142857</v>
      </c>
      <c r="G754" s="488">
        <f t="shared" si="135"/>
        <v>0.890011223344557</v>
      </c>
      <c r="H754" s="765" t="str">
        <f t="shared" si="136"/>
        <v>是</v>
      </c>
      <c r="I754" s="768" t="str">
        <f t="shared" si="137"/>
        <v>项</v>
      </c>
      <c r="L754" s="558">
        <v>31.23668</v>
      </c>
      <c r="M754" s="558">
        <f t="shared" ref="M754:M758" si="143">D754-E754</f>
        <v>98</v>
      </c>
    </row>
    <row r="755" ht="34.9" hidden="1" customHeight="1" spans="1:13">
      <c r="A755" s="766">
        <v>2110402</v>
      </c>
      <c r="B755" s="252" t="s">
        <v>688</v>
      </c>
      <c r="C755" s="735"/>
      <c r="D755" s="735">
        <v>0</v>
      </c>
      <c r="E755" s="509">
        <v>0</v>
      </c>
      <c r="F755" s="488" t="str">
        <f t="shared" si="134"/>
        <v/>
      </c>
      <c r="G755" s="488" t="str">
        <f t="shared" si="135"/>
        <v/>
      </c>
      <c r="H755" s="765" t="str">
        <f t="shared" si="136"/>
        <v>否</v>
      </c>
      <c r="I755" s="768" t="str">
        <f t="shared" si="137"/>
        <v>项</v>
      </c>
      <c r="L755" s="558">
        <v>0</v>
      </c>
      <c r="M755" s="558">
        <f t="shared" si="143"/>
        <v>0</v>
      </c>
    </row>
    <row r="756" ht="34.9" hidden="1" customHeight="1" spans="1:13">
      <c r="A756" s="766">
        <v>2110403</v>
      </c>
      <c r="B756" s="252" t="s">
        <v>689</v>
      </c>
      <c r="C756" s="735"/>
      <c r="D756" s="735"/>
      <c r="E756" s="509"/>
      <c r="F756" s="488" t="str">
        <f t="shared" si="134"/>
        <v/>
      </c>
      <c r="G756" s="488" t="str">
        <f t="shared" si="135"/>
        <v/>
      </c>
      <c r="H756" s="765" t="str">
        <f t="shared" si="136"/>
        <v>否</v>
      </c>
      <c r="I756" s="768" t="str">
        <f t="shared" si="137"/>
        <v>项</v>
      </c>
      <c r="L756" s="558">
        <v>0</v>
      </c>
      <c r="M756" s="558">
        <f t="shared" si="143"/>
        <v>0</v>
      </c>
    </row>
    <row r="757" ht="34.9" customHeight="1" spans="1:13">
      <c r="A757" s="766">
        <v>2110405</v>
      </c>
      <c r="B757" s="252" t="s">
        <v>690</v>
      </c>
      <c r="C757" s="735">
        <v>736</v>
      </c>
      <c r="D757" s="735">
        <v>764</v>
      </c>
      <c r="E757" s="509">
        <v>470</v>
      </c>
      <c r="F757" s="488">
        <f t="shared" si="134"/>
        <v>-0.361413043478261</v>
      </c>
      <c r="G757" s="488">
        <f t="shared" si="135"/>
        <v>0.615183246073298</v>
      </c>
      <c r="H757" s="765" t="str">
        <f t="shared" si="136"/>
        <v>是</v>
      </c>
      <c r="I757" s="768" t="str">
        <f t="shared" si="137"/>
        <v>项</v>
      </c>
      <c r="L757" s="558">
        <v>0</v>
      </c>
      <c r="M757" s="558">
        <f t="shared" si="143"/>
        <v>294</v>
      </c>
    </row>
    <row r="758" ht="34.9" customHeight="1" spans="1:13">
      <c r="A758" s="766">
        <v>2110499</v>
      </c>
      <c r="B758" s="252" t="s">
        <v>691</v>
      </c>
      <c r="C758" s="735">
        <v>231</v>
      </c>
      <c r="D758" s="735">
        <v>29</v>
      </c>
      <c r="E758" s="509">
        <v>29</v>
      </c>
      <c r="F758" s="488">
        <f t="shared" si="134"/>
        <v>-0.874458874458874</v>
      </c>
      <c r="G758" s="488">
        <f t="shared" si="135"/>
        <v>1</v>
      </c>
      <c r="H758" s="765" t="str">
        <f t="shared" si="136"/>
        <v>是</v>
      </c>
      <c r="I758" s="768" t="str">
        <f t="shared" si="137"/>
        <v>项</v>
      </c>
      <c r="L758" s="558">
        <v>28.8</v>
      </c>
      <c r="M758" s="558">
        <f t="shared" si="143"/>
        <v>0</v>
      </c>
    </row>
    <row r="759" ht="34.9" customHeight="1" spans="1:9">
      <c r="A759" s="766">
        <v>21105</v>
      </c>
      <c r="B759" s="252" t="s">
        <v>692</v>
      </c>
      <c r="C759" s="730">
        <f>SUM(C760:C765)</f>
        <v>664</v>
      </c>
      <c r="D759" s="730">
        <f>SUM(D760:D765)</f>
        <v>1090</v>
      </c>
      <c r="E759" s="730">
        <f>SUM(E760:E765)</f>
        <v>811</v>
      </c>
      <c r="F759" s="488">
        <f t="shared" si="134"/>
        <v>0.221385542168675</v>
      </c>
      <c r="G759" s="488">
        <f t="shared" si="135"/>
        <v>0.744036697247706</v>
      </c>
      <c r="H759" s="765" t="str">
        <f t="shared" si="136"/>
        <v>是</v>
      </c>
      <c r="I759" s="768" t="str">
        <f t="shared" si="137"/>
        <v>款</v>
      </c>
    </row>
    <row r="760" ht="34.9" customHeight="1" spans="1:13">
      <c r="A760" s="766">
        <v>2110501</v>
      </c>
      <c r="B760" s="252" t="s">
        <v>693</v>
      </c>
      <c r="C760" s="735">
        <v>663</v>
      </c>
      <c r="D760" s="735">
        <v>1090</v>
      </c>
      <c r="E760" s="509">
        <v>811</v>
      </c>
      <c r="F760" s="488">
        <f t="shared" si="134"/>
        <v>0.223227752639517</v>
      </c>
      <c r="G760" s="488">
        <f t="shared" si="135"/>
        <v>0.744036697247706</v>
      </c>
      <c r="H760" s="765" t="str">
        <f t="shared" si="136"/>
        <v>是</v>
      </c>
      <c r="I760" s="768" t="str">
        <f t="shared" si="137"/>
        <v>项</v>
      </c>
      <c r="L760" s="558">
        <v>0</v>
      </c>
      <c r="M760" s="558">
        <f t="shared" ref="M760:M765" si="144">D760-E760</f>
        <v>279</v>
      </c>
    </row>
    <row r="761" ht="34.9" hidden="1" customHeight="1" spans="1:13">
      <c r="A761" s="766">
        <v>2110502</v>
      </c>
      <c r="B761" s="252" t="s">
        <v>694</v>
      </c>
      <c r="C761" s="735"/>
      <c r="D761" s="735">
        <v>0</v>
      </c>
      <c r="E761" s="509">
        <v>0</v>
      </c>
      <c r="F761" s="488" t="str">
        <f t="shared" si="134"/>
        <v/>
      </c>
      <c r="G761" s="488" t="str">
        <f t="shared" si="135"/>
        <v/>
      </c>
      <c r="H761" s="765" t="str">
        <f t="shared" si="136"/>
        <v>否</v>
      </c>
      <c r="I761" s="768" t="str">
        <f t="shared" si="137"/>
        <v>项</v>
      </c>
      <c r="L761" s="558">
        <v>0</v>
      </c>
      <c r="M761" s="558">
        <f t="shared" si="144"/>
        <v>0</v>
      </c>
    </row>
    <row r="762" ht="34.9" customHeight="1" spans="1:13">
      <c r="A762" s="766">
        <v>2110503</v>
      </c>
      <c r="B762" s="252" t="s">
        <v>695</v>
      </c>
      <c r="C762" s="735">
        <v>1</v>
      </c>
      <c r="D762" s="735">
        <v>0</v>
      </c>
      <c r="E762" s="509">
        <v>0</v>
      </c>
      <c r="F762" s="488">
        <f t="shared" si="134"/>
        <v>-1</v>
      </c>
      <c r="G762" s="488" t="str">
        <f t="shared" si="135"/>
        <v/>
      </c>
      <c r="H762" s="765" t="str">
        <f t="shared" si="136"/>
        <v>是</v>
      </c>
      <c r="I762" s="768" t="str">
        <f t="shared" si="137"/>
        <v>项</v>
      </c>
      <c r="L762" s="558">
        <v>0</v>
      </c>
      <c r="M762" s="558">
        <f t="shared" si="144"/>
        <v>0</v>
      </c>
    </row>
    <row r="763" ht="34.9" hidden="1" customHeight="1" spans="1:13">
      <c r="A763" s="766">
        <v>2110506</v>
      </c>
      <c r="B763" s="252" t="s">
        <v>696</v>
      </c>
      <c r="C763" s="735"/>
      <c r="D763" s="735">
        <v>0</v>
      </c>
      <c r="E763" s="509">
        <v>0</v>
      </c>
      <c r="F763" s="488" t="str">
        <f t="shared" si="134"/>
        <v/>
      </c>
      <c r="G763" s="488" t="str">
        <f t="shared" si="135"/>
        <v/>
      </c>
      <c r="H763" s="765" t="str">
        <f t="shared" si="136"/>
        <v>否</v>
      </c>
      <c r="I763" s="768" t="str">
        <f t="shared" si="137"/>
        <v>项</v>
      </c>
      <c r="L763" s="558">
        <v>0</v>
      </c>
      <c r="M763" s="558">
        <f t="shared" si="144"/>
        <v>0</v>
      </c>
    </row>
    <row r="764" ht="34.9" hidden="1" customHeight="1" spans="1:13">
      <c r="A764" s="766">
        <v>2110507</v>
      </c>
      <c r="B764" s="252" t="s">
        <v>697</v>
      </c>
      <c r="C764" s="735"/>
      <c r="D764" s="735">
        <v>0</v>
      </c>
      <c r="E764" s="509">
        <v>0</v>
      </c>
      <c r="F764" s="488" t="str">
        <f t="shared" si="134"/>
        <v/>
      </c>
      <c r="G764" s="488" t="str">
        <f t="shared" si="135"/>
        <v/>
      </c>
      <c r="H764" s="765" t="str">
        <f t="shared" si="136"/>
        <v>否</v>
      </c>
      <c r="I764" s="768" t="str">
        <f t="shared" si="137"/>
        <v>项</v>
      </c>
      <c r="L764" s="558">
        <v>0</v>
      </c>
      <c r="M764" s="558">
        <f t="shared" si="144"/>
        <v>0</v>
      </c>
    </row>
    <row r="765" ht="34.9" hidden="1" customHeight="1" spans="1:13">
      <c r="A765" s="766">
        <v>2110599</v>
      </c>
      <c r="B765" s="252" t="s">
        <v>698</v>
      </c>
      <c r="C765" s="735">
        <v>0</v>
      </c>
      <c r="D765" s="735">
        <v>0</v>
      </c>
      <c r="E765" s="509">
        <v>0</v>
      </c>
      <c r="F765" s="488" t="str">
        <f t="shared" si="134"/>
        <v/>
      </c>
      <c r="G765" s="488" t="str">
        <f t="shared" si="135"/>
        <v/>
      </c>
      <c r="H765" s="765" t="str">
        <f t="shared" si="136"/>
        <v>否</v>
      </c>
      <c r="I765" s="768" t="str">
        <f t="shared" si="137"/>
        <v>项</v>
      </c>
      <c r="L765" s="558">
        <v>0</v>
      </c>
      <c r="M765" s="558">
        <f t="shared" si="144"/>
        <v>0</v>
      </c>
    </row>
    <row r="766" ht="34.9" customHeight="1" spans="1:9">
      <c r="A766" s="766">
        <v>21106</v>
      </c>
      <c r="B766" s="252" t="s">
        <v>699</v>
      </c>
      <c r="C766" s="730">
        <f>SUM(C767:C771)</f>
        <v>3794</v>
      </c>
      <c r="D766" s="730">
        <f>SUM(D767:D771)</f>
        <v>4177</v>
      </c>
      <c r="E766" s="730">
        <f>SUM(E767:E771)</f>
        <v>604</v>
      </c>
      <c r="F766" s="488">
        <f t="shared" si="134"/>
        <v>-0.840801265155509</v>
      </c>
      <c r="G766" s="488">
        <f t="shared" si="135"/>
        <v>0.14460138855638</v>
      </c>
      <c r="H766" s="765" t="str">
        <f t="shared" si="136"/>
        <v>是</v>
      </c>
      <c r="I766" s="768" t="str">
        <f t="shared" si="137"/>
        <v>款</v>
      </c>
    </row>
    <row r="767" ht="34.9" customHeight="1" spans="1:13">
      <c r="A767" s="766">
        <v>2110602</v>
      </c>
      <c r="B767" s="252" t="s">
        <v>700</v>
      </c>
      <c r="C767" s="735">
        <v>3794</v>
      </c>
      <c r="D767" s="735">
        <v>4029</v>
      </c>
      <c r="E767" s="509">
        <v>545</v>
      </c>
      <c r="F767" s="488">
        <f t="shared" si="134"/>
        <v>-0.856352134949921</v>
      </c>
      <c r="G767" s="488">
        <f t="shared" si="135"/>
        <v>0.135269297592455</v>
      </c>
      <c r="H767" s="765" t="str">
        <f t="shared" si="136"/>
        <v>是</v>
      </c>
      <c r="I767" s="768" t="str">
        <f t="shared" si="137"/>
        <v>项</v>
      </c>
      <c r="L767" s="558">
        <v>0.00066</v>
      </c>
      <c r="M767" s="558">
        <f t="shared" ref="M767:M771" si="145">D767-E767</f>
        <v>3484</v>
      </c>
    </row>
    <row r="768" ht="34.9" hidden="1" customHeight="1" spans="1:13">
      <c r="A768" s="766">
        <v>2110603</v>
      </c>
      <c r="B768" s="252" t="s">
        <v>701</v>
      </c>
      <c r="C768" s="735"/>
      <c r="D768" s="735">
        <v>0</v>
      </c>
      <c r="E768" s="509">
        <v>0</v>
      </c>
      <c r="F768" s="488" t="str">
        <f t="shared" si="134"/>
        <v/>
      </c>
      <c r="G768" s="488" t="str">
        <f t="shared" si="135"/>
        <v/>
      </c>
      <c r="H768" s="765" t="str">
        <f t="shared" si="136"/>
        <v>否</v>
      </c>
      <c r="I768" s="768" t="str">
        <f t="shared" si="137"/>
        <v>项</v>
      </c>
      <c r="L768" s="558">
        <v>0</v>
      </c>
      <c r="M768" s="558">
        <f t="shared" si="145"/>
        <v>0</v>
      </c>
    </row>
    <row r="769" ht="34.9" hidden="1" customHeight="1" spans="1:13">
      <c r="A769" s="766">
        <v>2110604</v>
      </c>
      <c r="B769" s="252" t="s">
        <v>702</v>
      </c>
      <c r="C769" s="735"/>
      <c r="D769" s="735">
        <v>0</v>
      </c>
      <c r="E769" s="509">
        <v>0</v>
      </c>
      <c r="F769" s="488" t="str">
        <f t="shared" si="134"/>
        <v/>
      </c>
      <c r="G769" s="488" t="str">
        <f t="shared" si="135"/>
        <v/>
      </c>
      <c r="H769" s="765" t="str">
        <f t="shared" si="136"/>
        <v>否</v>
      </c>
      <c r="I769" s="768" t="str">
        <f t="shared" si="137"/>
        <v>项</v>
      </c>
      <c r="L769" s="558">
        <v>0</v>
      </c>
      <c r="M769" s="558">
        <f t="shared" si="145"/>
        <v>0</v>
      </c>
    </row>
    <row r="770" s="547" customFormat="1" ht="34.9" customHeight="1" spans="1:13">
      <c r="A770" s="766">
        <v>2110605</v>
      </c>
      <c r="B770" s="252" t="s">
        <v>703</v>
      </c>
      <c r="C770" s="735">
        <v>0</v>
      </c>
      <c r="D770" s="735">
        <v>148</v>
      </c>
      <c r="E770" s="509">
        <v>59</v>
      </c>
      <c r="F770" s="488" t="str">
        <f t="shared" si="134"/>
        <v/>
      </c>
      <c r="G770" s="488">
        <f t="shared" si="135"/>
        <v>0.398648648648649</v>
      </c>
      <c r="H770" s="765" t="str">
        <f t="shared" si="136"/>
        <v>是</v>
      </c>
      <c r="I770" s="768" t="str">
        <f t="shared" si="137"/>
        <v>项</v>
      </c>
      <c r="J770" s="558"/>
      <c r="K770" s="558"/>
      <c r="L770" s="558">
        <v>0</v>
      </c>
      <c r="M770" s="558">
        <f t="shared" si="145"/>
        <v>89</v>
      </c>
    </row>
    <row r="771" ht="34.9" hidden="1" customHeight="1" spans="1:13">
      <c r="A771" s="766">
        <v>2110699</v>
      </c>
      <c r="B771" s="252" t="s">
        <v>704</v>
      </c>
      <c r="C771" s="735">
        <v>0</v>
      </c>
      <c r="D771" s="735">
        <v>0</v>
      </c>
      <c r="E771" s="509">
        <v>0</v>
      </c>
      <c r="F771" s="488" t="str">
        <f t="shared" si="134"/>
        <v/>
      </c>
      <c r="G771" s="488" t="str">
        <f t="shared" si="135"/>
        <v/>
      </c>
      <c r="H771" s="765" t="str">
        <f t="shared" si="136"/>
        <v>否</v>
      </c>
      <c r="I771" s="768" t="str">
        <f t="shared" si="137"/>
        <v>项</v>
      </c>
      <c r="L771" s="558">
        <v>0</v>
      </c>
      <c r="M771" s="558">
        <f t="shared" si="145"/>
        <v>0</v>
      </c>
    </row>
    <row r="772" ht="34.9" customHeight="1" spans="1:9">
      <c r="A772" s="766">
        <v>21107</v>
      </c>
      <c r="B772" s="252" t="s">
        <v>705</v>
      </c>
      <c r="C772" s="730">
        <f>SUM(C773:C774)</f>
        <v>1989</v>
      </c>
      <c r="D772" s="730">
        <f>SUM(D773:D774)</f>
        <v>317</v>
      </c>
      <c r="E772" s="730">
        <f>SUM(E773:E774)</f>
        <v>87</v>
      </c>
      <c r="F772" s="488">
        <f t="shared" si="134"/>
        <v>-0.956259426847662</v>
      </c>
      <c r="G772" s="488">
        <f t="shared" si="135"/>
        <v>0.274447949526814</v>
      </c>
      <c r="H772" s="765" t="str">
        <f t="shared" si="136"/>
        <v>是</v>
      </c>
      <c r="I772" s="768" t="str">
        <f t="shared" si="137"/>
        <v>款</v>
      </c>
    </row>
    <row r="773" ht="34.9" hidden="1" customHeight="1" spans="1:13">
      <c r="A773" s="766">
        <v>2110704</v>
      </c>
      <c r="B773" s="252" t="s">
        <v>706</v>
      </c>
      <c r="C773" s="735"/>
      <c r="D773" s="735">
        <v>0</v>
      </c>
      <c r="E773" s="509">
        <v>0</v>
      </c>
      <c r="F773" s="488" t="str">
        <f t="shared" ref="F773:F836" si="146">IF(C773&lt;&gt;0,E773/C773-1,"")</f>
        <v/>
      </c>
      <c r="G773" s="488" t="str">
        <f t="shared" ref="G773:G836" si="147">IF(D773&lt;&gt;0,E773/D773,"")</f>
        <v/>
      </c>
      <c r="H773" s="765" t="str">
        <f t="shared" ref="H773:H836" si="148">IF(LEN(A773)=3,"是",IF(B773&lt;&gt;"",IF(SUM(C773:E773)&lt;&gt;0,"是","否"),"是"))</f>
        <v>否</v>
      </c>
      <c r="I773" s="768" t="str">
        <f t="shared" ref="I773:I836" si="149">IF(LEN(A773)=3,"类",IF(LEN(A773)=5,"款","项"))</f>
        <v>项</v>
      </c>
      <c r="L773" s="558">
        <v>0</v>
      </c>
      <c r="M773" s="558">
        <f t="shared" ref="M773:M777" si="150">D773-E773</f>
        <v>0</v>
      </c>
    </row>
    <row r="774" s="547" customFormat="1" ht="34.9" customHeight="1" spans="1:13">
      <c r="A774" s="766">
        <v>2110799</v>
      </c>
      <c r="B774" s="252" t="s">
        <v>707</v>
      </c>
      <c r="C774" s="735">
        <v>1989</v>
      </c>
      <c r="D774" s="735">
        <v>317</v>
      </c>
      <c r="E774" s="509">
        <v>87</v>
      </c>
      <c r="F774" s="488">
        <f t="shared" si="146"/>
        <v>-0.956259426847662</v>
      </c>
      <c r="G774" s="488">
        <f t="shared" si="147"/>
        <v>0.274447949526814</v>
      </c>
      <c r="H774" s="765" t="str">
        <f t="shared" si="148"/>
        <v>是</v>
      </c>
      <c r="I774" s="768" t="str">
        <f t="shared" si="149"/>
        <v>项</v>
      </c>
      <c r="J774" s="558"/>
      <c r="K774" s="558"/>
      <c r="L774" s="558">
        <v>0</v>
      </c>
      <c r="M774" s="558">
        <f t="shared" si="150"/>
        <v>230</v>
      </c>
    </row>
    <row r="775" ht="34.9" customHeight="1" spans="1:9">
      <c r="A775" s="766">
        <v>21108</v>
      </c>
      <c r="B775" s="252" t="s">
        <v>708</v>
      </c>
      <c r="C775" s="730">
        <f>SUM(C776:C777)</f>
        <v>0</v>
      </c>
      <c r="D775" s="730">
        <f>SUM(D776:D777)</f>
        <v>3</v>
      </c>
      <c r="E775" s="730">
        <f>SUM(E776:E777)</f>
        <v>0</v>
      </c>
      <c r="F775" s="488" t="str">
        <f t="shared" si="146"/>
        <v/>
      </c>
      <c r="G775" s="488">
        <f t="shared" si="147"/>
        <v>0</v>
      </c>
      <c r="H775" s="765" t="str">
        <f t="shared" si="148"/>
        <v>是</v>
      </c>
      <c r="I775" s="768" t="str">
        <f t="shared" si="149"/>
        <v>款</v>
      </c>
    </row>
    <row r="776" ht="34.9" hidden="1" customHeight="1" spans="1:13">
      <c r="A776" s="766">
        <v>2110804</v>
      </c>
      <c r="B776" s="252" t="s">
        <v>709</v>
      </c>
      <c r="C776" s="735"/>
      <c r="D776" s="735">
        <v>0</v>
      </c>
      <c r="E776" s="509">
        <v>0</v>
      </c>
      <c r="F776" s="488" t="str">
        <f t="shared" si="146"/>
        <v/>
      </c>
      <c r="G776" s="488" t="str">
        <f t="shared" si="147"/>
        <v/>
      </c>
      <c r="H776" s="765" t="str">
        <f t="shared" si="148"/>
        <v>否</v>
      </c>
      <c r="I776" s="768" t="str">
        <f t="shared" si="149"/>
        <v>项</v>
      </c>
      <c r="L776" s="558">
        <v>0</v>
      </c>
      <c r="M776" s="558">
        <f t="shared" si="150"/>
        <v>0</v>
      </c>
    </row>
    <row r="777" ht="34.9" customHeight="1" spans="1:13">
      <c r="A777" s="766">
        <v>2110899</v>
      </c>
      <c r="B777" s="252" t="s">
        <v>710</v>
      </c>
      <c r="C777" s="735">
        <v>0</v>
      </c>
      <c r="D777" s="735">
        <v>3</v>
      </c>
      <c r="E777" s="509">
        <v>0</v>
      </c>
      <c r="F777" s="488" t="str">
        <f t="shared" si="146"/>
        <v/>
      </c>
      <c r="G777" s="488">
        <f t="shared" si="147"/>
        <v>0</v>
      </c>
      <c r="H777" s="765" t="str">
        <f t="shared" si="148"/>
        <v>是</v>
      </c>
      <c r="I777" s="768" t="str">
        <f t="shared" si="149"/>
        <v>项</v>
      </c>
      <c r="L777" s="558">
        <v>2.932</v>
      </c>
      <c r="M777" s="558">
        <f t="shared" si="150"/>
        <v>3</v>
      </c>
    </row>
    <row r="778" ht="34.9" hidden="1" customHeight="1" spans="1:9">
      <c r="A778" s="766">
        <v>21109</v>
      </c>
      <c r="B778" s="252" t="s">
        <v>711</v>
      </c>
      <c r="C778" s="730">
        <f>C779</f>
        <v>0</v>
      </c>
      <c r="D778" s="730">
        <f>D779</f>
        <v>0</v>
      </c>
      <c r="E778" s="730">
        <f>E779</f>
        <v>0</v>
      </c>
      <c r="F778" s="488" t="str">
        <f t="shared" si="146"/>
        <v/>
      </c>
      <c r="G778" s="488" t="str">
        <f t="shared" si="147"/>
        <v/>
      </c>
      <c r="H778" s="765" t="str">
        <f t="shared" si="148"/>
        <v>否</v>
      </c>
      <c r="I778" s="768" t="str">
        <f t="shared" si="149"/>
        <v>款</v>
      </c>
    </row>
    <row r="779" ht="34.9" hidden="1" customHeight="1" spans="1:13">
      <c r="A779" s="766">
        <v>2110901</v>
      </c>
      <c r="B779" s="252" t="s">
        <v>712</v>
      </c>
      <c r="C779" s="735">
        <v>0</v>
      </c>
      <c r="D779" s="735">
        <v>0</v>
      </c>
      <c r="E779" s="509">
        <v>0</v>
      </c>
      <c r="F779" s="488" t="str">
        <f t="shared" si="146"/>
        <v/>
      </c>
      <c r="G779" s="488" t="str">
        <f t="shared" si="147"/>
        <v/>
      </c>
      <c r="H779" s="765" t="str">
        <f t="shared" si="148"/>
        <v>否</v>
      </c>
      <c r="I779" s="768" t="str">
        <f t="shared" si="149"/>
        <v>项</v>
      </c>
      <c r="L779" s="558">
        <v>0</v>
      </c>
      <c r="M779" s="558">
        <f t="shared" ref="M779:M787" si="151">D779-E779</f>
        <v>0</v>
      </c>
    </row>
    <row r="780" ht="34.9" customHeight="1" spans="1:9">
      <c r="A780" s="766">
        <v>21110</v>
      </c>
      <c r="B780" s="252" t="s">
        <v>713</v>
      </c>
      <c r="C780" s="730">
        <f>C781</f>
        <v>12</v>
      </c>
      <c r="D780" s="730">
        <f>D781</f>
        <v>6</v>
      </c>
      <c r="E780" s="730">
        <f>E781</f>
        <v>0</v>
      </c>
      <c r="F780" s="488">
        <f t="shared" si="146"/>
        <v>-1</v>
      </c>
      <c r="G780" s="488">
        <f t="shared" si="147"/>
        <v>0</v>
      </c>
      <c r="H780" s="765" t="str">
        <f t="shared" si="148"/>
        <v>是</v>
      </c>
      <c r="I780" s="768" t="str">
        <f t="shared" si="149"/>
        <v>款</v>
      </c>
    </row>
    <row r="781" ht="34.9" customHeight="1" spans="1:13">
      <c r="A781" s="766">
        <v>2111001</v>
      </c>
      <c r="B781" s="252" t="s">
        <v>714</v>
      </c>
      <c r="C781" s="735">
        <v>12</v>
      </c>
      <c r="D781" s="735">
        <v>6</v>
      </c>
      <c r="E781" s="509">
        <v>0</v>
      </c>
      <c r="F781" s="488">
        <f t="shared" si="146"/>
        <v>-1</v>
      </c>
      <c r="G781" s="488">
        <f t="shared" si="147"/>
        <v>0</v>
      </c>
      <c r="H781" s="765" t="str">
        <f t="shared" si="148"/>
        <v>是</v>
      </c>
      <c r="I781" s="768" t="str">
        <f t="shared" si="149"/>
        <v>项</v>
      </c>
      <c r="L781" s="558">
        <v>0</v>
      </c>
      <c r="M781" s="558">
        <f t="shared" si="151"/>
        <v>6</v>
      </c>
    </row>
    <row r="782" ht="34.9" hidden="1" customHeight="1" spans="1:9">
      <c r="A782" s="766">
        <v>21111</v>
      </c>
      <c r="B782" s="252" t="s">
        <v>715</v>
      </c>
      <c r="C782" s="730">
        <f>SUM(C783:C787)</f>
        <v>0</v>
      </c>
      <c r="D782" s="730">
        <f>SUM(D783:D787)</f>
        <v>0</v>
      </c>
      <c r="E782" s="730">
        <f>SUM(E783:E787)</f>
        <v>0</v>
      </c>
      <c r="F782" s="488" t="str">
        <f t="shared" si="146"/>
        <v/>
      </c>
      <c r="G782" s="488" t="str">
        <f t="shared" si="147"/>
        <v/>
      </c>
      <c r="H782" s="765" t="str">
        <f t="shared" si="148"/>
        <v>否</v>
      </c>
      <c r="I782" s="768" t="str">
        <f t="shared" si="149"/>
        <v>款</v>
      </c>
    </row>
    <row r="783" ht="34.9" hidden="1" customHeight="1" spans="1:13">
      <c r="A783" s="766">
        <v>2111101</v>
      </c>
      <c r="B783" s="252" t="s">
        <v>716</v>
      </c>
      <c r="C783" s="735">
        <v>0</v>
      </c>
      <c r="D783" s="735">
        <v>0</v>
      </c>
      <c r="E783" s="509">
        <v>0</v>
      </c>
      <c r="F783" s="488" t="str">
        <f t="shared" si="146"/>
        <v/>
      </c>
      <c r="G783" s="488" t="str">
        <f t="shared" si="147"/>
        <v/>
      </c>
      <c r="H783" s="765" t="str">
        <f t="shared" si="148"/>
        <v>否</v>
      </c>
      <c r="I783" s="768" t="str">
        <f t="shared" si="149"/>
        <v>项</v>
      </c>
      <c r="L783" s="558">
        <v>0</v>
      </c>
      <c r="M783" s="558">
        <f t="shared" si="151"/>
        <v>0</v>
      </c>
    </row>
    <row r="784" ht="34.9" hidden="1" customHeight="1" spans="1:13">
      <c r="A784" s="766">
        <v>2111102</v>
      </c>
      <c r="B784" s="252" t="s">
        <v>717</v>
      </c>
      <c r="C784" s="735">
        <v>0</v>
      </c>
      <c r="D784" s="735">
        <v>0</v>
      </c>
      <c r="E784" s="509">
        <v>0</v>
      </c>
      <c r="F784" s="488" t="str">
        <f t="shared" si="146"/>
        <v/>
      </c>
      <c r="G784" s="488" t="str">
        <f t="shared" si="147"/>
        <v/>
      </c>
      <c r="H784" s="765" t="str">
        <f t="shared" si="148"/>
        <v>否</v>
      </c>
      <c r="I784" s="768" t="str">
        <f t="shared" si="149"/>
        <v>项</v>
      </c>
      <c r="L784" s="558">
        <v>0</v>
      </c>
      <c r="M784" s="558">
        <f t="shared" si="151"/>
        <v>0</v>
      </c>
    </row>
    <row r="785" ht="34.9" hidden="1" customHeight="1" spans="1:13">
      <c r="A785" s="766">
        <v>2111103</v>
      </c>
      <c r="B785" s="252" t="s">
        <v>718</v>
      </c>
      <c r="C785" s="735">
        <v>0</v>
      </c>
      <c r="D785" s="735">
        <v>0</v>
      </c>
      <c r="E785" s="509">
        <v>0</v>
      </c>
      <c r="F785" s="488" t="str">
        <f t="shared" si="146"/>
        <v/>
      </c>
      <c r="G785" s="488" t="str">
        <f t="shared" si="147"/>
        <v/>
      </c>
      <c r="H785" s="765" t="str">
        <f t="shared" si="148"/>
        <v>否</v>
      </c>
      <c r="I785" s="768" t="str">
        <f t="shared" si="149"/>
        <v>项</v>
      </c>
      <c r="L785" s="558">
        <v>0</v>
      </c>
      <c r="M785" s="558">
        <f t="shared" si="151"/>
        <v>0</v>
      </c>
    </row>
    <row r="786" s="547" customFormat="1" ht="34.9" hidden="1" customHeight="1" spans="1:13">
      <c r="A786" s="766">
        <v>2111104</v>
      </c>
      <c r="B786" s="252" t="s">
        <v>719</v>
      </c>
      <c r="C786" s="735"/>
      <c r="D786" s="735">
        <v>0</v>
      </c>
      <c r="E786" s="509">
        <v>0</v>
      </c>
      <c r="F786" s="488" t="str">
        <f t="shared" si="146"/>
        <v/>
      </c>
      <c r="G786" s="488" t="str">
        <f t="shared" si="147"/>
        <v/>
      </c>
      <c r="H786" s="765" t="str">
        <f t="shared" si="148"/>
        <v>否</v>
      </c>
      <c r="I786" s="768" t="str">
        <f t="shared" si="149"/>
        <v>项</v>
      </c>
      <c r="J786" s="558"/>
      <c r="K786" s="558"/>
      <c r="L786" s="558">
        <v>0</v>
      </c>
      <c r="M786" s="558">
        <f t="shared" si="151"/>
        <v>0</v>
      </c>
    </row>
    <row r="787" s="547" customFormat="1" ht="34.9" hidden="1" customHeight="1" spans="1:13">
      <c r="A787" s="766">
        <v>2111199</v>
      </c>
      <c r="B787" s="252" t="s">
        <v>720</v>
      </c>
      <c r="C787" s="735"/>
      <c r="D787" s="735">
        <v>0</v>
      </c>
      <c r="E787" s="509">
        <v>0</v>
      </c>
      <c r="F787" s="488" t="str">
        <f t="shared" si="146"/>
        <v/>
      </c>
      <c r="G787" s="488" t="str">
        <f t="shared" si="147"/>
        <v/>
      </c>
      <c r="H787" s="765" t="str">
        <f t="shared" si="148"/>
        <v>否</v>
      </c>
      <c r="I787" s="768" t="str">
        <f t="shared" si="149"/>
        <v>项</v>
      </c>
      <c r="J787" s="558"/>
      <c r="K787" s="558"/>
      <c r="L787" s="558">
        <v>0</v>
      </c>
      <c r="M787" s="558">
        <f t="shared" si="151"/>
        <v>0</v>
      </c>
    </row>
    <row r="788" s="547" customFormat="1" ht="34.9" hidden="1" customHeight="1" spans="1:13">
      <c r="A788" s="766">
        <v>21112</v>
      </c>
      <c r="B788" s="252" t="s">
        <v>721</v>
      </c>
      <c r="C788" s="730">
        <f>C789</f>
        <v>0</v>
      </c>
      <c r="D788" s="730">
        <f>D789</f>
        <v>0</v>
      </c>
      <c r="E788" s="730">
        <f>E789</f>
        <v>0</v>
      </c>
      <c r="F788" s="488" t="str">
        <f t="shared" si="146"/>
        <v/>
      </c>
      <c r="G788" s="488" t="str">
        <f t="shared" si="147"/>
        <v/>
      </c>
      <c r="H788" s="765" t="str">
        <f t="shared" si="148"/>
        <v>否</v>
      </c>
      <c r="I788" s="768" t="str">
        <f t="shared" si="149"/>
        <v>款</v>
      </c>
      <c r="J788" s="558"/>
      <c r="K788" s="558"/>
      <c r="L788" s="558"/>
      <c r="M788" s="558"/>
    </row>
    <row r="789" s="547" customFormat="1" ht="34.9" hidden="1" customHeight="1" spans="1:13">
      <c r="A789" s="766">
        <v>2111201</v>
      </c>
      <c r="B789" s="252" t="s">
        <v>722</v>
      </c>
      <c r="C789" s="735"/>
      <c r="D789" s="735">
        <v>0</v>
      </c>
      <c r="E789" s="509">
        <v>0</v>
      </c>
      <c r="F789" s="488" t="str">
        <f t="shared" si="146"/>
        <v/>
      </c>
      <c r="G789" s="488" t="str">
        <f t="shared" si="147"/>
        <v/>
      </c>
      <c r="H789" s="765" t="str">
        <f t="shared" si="148"/>
        <v>否</v>
      </c>
      <c r="I789" s="768" t="str">
        <f t="shared" si="149"/>
        <v>项</v>
      </c>
      <c r="J789" s="558"/>
      <c r="K789" s="558"/>
      <c r="L789" s="558">
        <v>0</v>
      </c>
      <c r="M789" s="558">
        <f t="shared" ref="M789:M806" si="152">D789-E789</f>
        <v>0</v>
      </c>
    </row>
    <row r="790" ht="34.9" hidden="1" customHeight="1" spans="1:9">
      <c r="A790" s="766">
        <v>21113</v>
      </c>
      <c r="B790" s="252" t="s">
        <v>723</v>
      </c>
      <c r="C790" s="730">
        <f>C791</f>
        <v>0</v>
      </c>
      <c r="D790" s="730">
        <f>D791</f>
        <v>0</v>
      </c>
      <c r="E790" s="730">
        <f>E791</f>
        <v>0</v>
      </c>
      <c r="F790" s="488" t="str">
        <f t="shared" si="146"/>
        <v/>
      </c>
      <c r="G790" s="488" t="str">
        <f t="shared" si="147"/>
        <v/>
      </c>
      <c r="H790" s="765" t="str">
        <f t="shared" si="148"/>
        <v>否</v>
      </c>
      <c r="I790" s="768" t="str">
        <f t="shared" si="149"/>
        <v>款</v>
      </c>
    </row>
    <row r="791" s="547" customFormat="1" ht="34.9" hidden="1" customHeight="1" spans="1:13">
      <c r="A791" s="766">
        <v>2111301</v>
      </c>
      <c r="B791" s="252" t="s">
        <v>724</v>
      </c>
      <c r="C791" s="735"/>
      <c r="D791" s="735">
        <v>0</v>
      </c>
      <c r="E791" s="509">
        <v>0</v>
      </c>
      <c r="F791" s="488" t="str">
        <f t="shared" si="146"/>
        <v/>
      </c>
      <c r="G791" s="488" t="str">
        <f t="shared" si="147"/>
        <v/>
      </c>
      <c r="H791" s="765" t="str">
        <f t="shared" si="148"/>
        <v>否</v>
      </c>
      <c r="I791" s="768" t="str">
        <f t="shared" si="149"/>
        <v>项</v>
      </c>
      <c r="J791" s="558"/>
      <c r="K791" s="558"/>
      <c r="L791" s="558">
        <v>0</v>
      </c>
      <c r="M791" s="558">
        <f t="shared" si="152"/>
        <v>0</v>
      </c>
    </row>
    <row r="792" ht="34.9" customHeight="1" spans="1:9">
      <c r="A792" s="766">
        <v>21114</v>
      </c>
      <c r="B792" s="252" t="s">
        <v>725</v>
      </c>
      <c r="C792" s="730">
        <f>SUM(C793:C806)</f>
        <v>22</v>
      </c>
      <c r="D792" s="730">
        <f>SUM(D793:D806)</f>
        <v>0</v>
      </c>
      <c r="E792" s="730">
        <f>SUM(E793:E806)</f>
        <v>0</v>
      </c>
      <c r="F792" s="488">
        <f t="shared" si="146"/>
        <v>-1</v>
      </c>
      <c r="G792" s="488" t="str">
        <f t="shared" si="147"/>
        <v/>
      </c>
      <c r="H792" s="765" t="str">
        <f t="shared" si="148"/>
        <v>是</v>
      </c>
      <c r="I792" s="768" t="str">
        <f t="shared" si="149"/>
        <v>款</v>
      </c>
    </row>
    <row r="793" s="547" customFormat="1" ht="34.9" hidden="1" customHeight="1" spans="1:13">
      <c r="A793" s="766">
        <v>2111401</v>
      </c>
      <c r="B793" s="252" t="s">
        <v>145</v>
      </c>
      <c r="C793" s="735">
        <v>0</v>
      </c>
      <c r="D793" s="735">
        <v>0</v>
      </c>
      <c r="E793" s="509">
        <v>0</v>
      </c>
      <c r="F793" s="488" t="str">
        <f t="shared" si="146"/>
        <v/>
      </c>
      <c r="G793" s="488" t="str">
        <f t="shared" si="147"/>
        <v/>
      </c>
      <c r="H793" s="765" t="str">
        <f t="shared" si="148"/>
        <v>否</v>
      </c>
      <c r="I793" s="768" t="str">
        <f t="shared" si="149"/>
        <v>项</v>
      </c>
      <c r="J793" s="558"/>
      <c r="K793" s="558"/>
      <c r="L793" s="558">
        <v>0</v>
      </c>
      <c r="M793" s="558">
        <f t="shared" si="152"/>
        <v>0</v>
      </c>
    </row>
    <row r="794" s="547" customFormat="1" ht="34.9" hidden="1" customHeight="1" spans="1:13">
      <c r="A794" s="766">
        <v>2111402</v>
      </c>
      <c r="B794" s="252" t="s">
        <v>146</v>
      </c>
      <c r="C794" s="735"/>
      <c r="D794" s="735">
        <v>0</v>
      </c>
      <c r="E794" s="509">
        <v>0</v>
      </c>
      <c r="F794" s="488" t="str">
        <f t="shared" si="146"/>
        <v/>
      </c>
      <c r="G794" s="488" t="str">
        <f t="shared" si="147"/>
        <v/>
      </c>
      <c r="H794" s="765" t="str">
        <f t="shared" si="148"/>
        <v>否</v>
      </c>
      <c r="I794" s="768" t="str">
        <f t="shared" si="149"/>
        <v>项</v>
      </c>
      <c r="J794" s="558"/>
      <c r="K794" s="558"/>
      <c r="L794" s="558">
        <v>0</v>
      </c>
      <c r="M794" s="558">
        <f t="shared" si="152"/>
        <v>0</v>
      </c>
    </row>
    <row r="795" ht="34.9" hidden="1" customHeight="1" spans="1:13">
      <c r="A795" s="766">
        <v>2111403</v>
      </c>
      <c r="B795" s="252" t="s">
        <v>147</v>
      </c>
      <c r="C795" s="735"/>
      <c r="D795" s="735">
        <v>0</v>
      </c>
      <c r="E795" s="509">
        <v>0</v>
      </c>
      <c r="F795" s="488" t="str">
        <f t="shared" si="146"/>
        <v/>
      </c>
      <c r="G795" s="488" t="str">
        <f t="shared" si="147"/>
        <v/>
      </c>
      <c r="H795" s="765" t="str">
        <f t="shared" si="148"/>
        <v>否</v>
      </c>
      <c r="I795" s="768" t="str">
        <f t="shared" si="149"/>
        <v>项</v>
      </c>
      <c r="L795" s="558">
        <v>0</v>
      </c>
      <c r="M795" s="558">
        <f t="shared" si="152"/>
        <v>0</v>
      </c>
    </row>
    <row r="796" ht="34.9" hidden="1" customHeight="1" spans="1:13">
      <c r="A796" s="766">
        <v>2111404</v>
      </c>
      <c r="B796" s="252" t="s">
        <v>726</v>
      </c>
      <c r="C796" s="735"/>
      <c r="D796" s="735"/>
      <c r="E796" s="509"/>
      <c r="F796" s="488" t="str">
        <f t="shared" si="146"/>
        <v/>
      </c>
      <c r="G796" s="488" t="str">
        <f t="shared" si="147"/>
        <v/>
      </c>
      <c r="H796" s="765" t="str">
        <f t="shared" si="148"/>
        <v>否</v>
      </c>
      <c r="I796" s="768" t="str">
        <f t="shared" si="149"/>
        <v>项</v>
      </c>
      <c r="L796" s="558">
        <v>0</v>
      </c>
      <c r="M796" s="558">
        <f t="shared" si="152"/>
        <v>0</v>
      </c>
    </row>
    <row r="797" ht="34.9" hidden="1" customHeight="1" spans="1:13">
      <c r="A797" s="766">
        <v>2111405</v>
      </c>
      <c r="B797" s="252" t="s">
        <v>727</v>
      </c>
      <c r="C797" s="735"/>
      <c r="D797" s="735"/>
      <c r="E797" s="509"/>
      <c r="F797" s="488" t="str">
        <f t="shared" si="146"/>
        <v/>
      </c>
      <c r="G797" s="488" t="str">
        <f t="shared" si="147"/>
        <v/>
      </c>
      <c r="H797" s="765" t="str">
        <f t="shared" si="148"/>
        <v>否</v>
      </c>
      <c r="I797" s="768" t="str">
        <f t="shared" si="149"/>
        <v>项</v>
      </c>
      <c r="L797" s="558">
        <v>0</v>
      </c>
      <c r="M797" s="558">
        <f t="shared" si="152"/>
        <v>0</v>
      </c>
    </row>
    <row r="798" ht="34.9" hidden="1" customHeight="1" spans="1:13">
      <c r="A798" s="766">
        <v>2111406</v>
      </c>
      <c r="B798" s="252" t="s">
        <v>728</v>
      </c>
      <c r="C798" s="735"/>
      <c r="D798" s="735">
        <v>0</v>
      </c>
      <c r="E798" s="509">
        <v>0</v>
      </c>
      <c r="F798" s="488" t="str">
        <f t="shared" si="146"/>
        <v/>
      </c>
      <c r="G798" s="488" t="str">
        <f t="shared" si="147"/>
        <v/>
      </c>
      <c r="H798" s="765" t="str">
        <f t="shared" si="148"/>
        <v>否</v>
      </c>
      <c r="I798" s="768" t="str">
        <f t="shared" si="149"/>
        <v>项</v>
      </c>
      <c r="L798" s="558">
        <v>0</v>
      </c>
      <c r="M798" s="558">
        <f t="shared" si="152"/>
        <v>0</v>
      </c>
    </row>
    <row r="799" ht="34.9" customHeight="1" spans="1:13">
      <c r="A799" s="766">
        <v>2111407</v>
      </c>
      <c r="B799" s="252" t="s">
        <v>729</v>
      </c>
      <c r="C799" s="735">
        <v>22</v>
      </c>
      <c r="D799" s="735">
        <v>0</v>
      </c>
      <c r="E799" s="509">
        <v>0</v>
      </c>
      <c r="F799" s="488">
        <f t="shared" si="146"/>
        <v>-1</v>
      </c>
      <c r="G799" s="488" t="str">
        <f t="shared" si="147"/>
        <v/>
      </c>
      <c r="H799" s="765" t="str">
        <f t="shared" si="148"/>
        <v>是</v>
      </c>
      <c r="I799" s="768" t="str">
        <f t="shared" si="149"/>
        <v>项</v>
      </c>
      <c r="L799" s="558">
        <v>0</v>
      </c>
      <c r="M799" s="558">
        <f t="shared" si="152"/>
        <v>0</v>
      </c>
    </row>
    <row r="800" ht="34.9" hidden="1" customHeight="1" spans="1:13">
      <c r="A800" s="766">
        <v>2111408</v>
      </c>
      <c r="B800" s="252" t="s">
        <v>730</v>
      </c>
      <c r="C800" s="735"/>
      <c r="D800" s="735">
        <v>0</v>
      </c>
      <c r="E800" s="509">
        <v>0</v>
      </c>
      <c r="F800" s="488" t="str">
        <f t="shared" si="146"/>
        <v/>
      </c>
      <c r="G800" s="488" t="str">
        <f t="shared" si="147"/>
        <v/>
      </c>
      <c r="H800" s="765" t="str">
        <f t="shared" si="148"/>
        <v>否</v>
      </c>
      <c r="I800" s="768" t="str">
        <f t="shared" si="149"/>
        <v>项</v>
      </c>
      <c r="L800" s="558">
        <v>0</v>
      </c>
      <c r="M800" s="558">
        <f t="shared" si="152"/>
        <v>0</v>
      </c>
    </row>
    <row r="801" ht="34.9" hidden="1" customHeight="1" spans="1:13">
      <c r="A801" s="766">
        <v>2111409</v>
      </c>
      <c r="B801" s="252" t="s">
        <v>731</v>
      </c>
      <c r="C801" s="735"/>
      <c r="D801" s="735"/>
      <c r="E801" s="509"/>
      <c r="F801" s="488" t="str">
        <f t="shared" si="146"/>
        <v/>
      </c>
      <c r="G801" s="488" t="str">
        <f t="shared" si="147"/>
        <v/>
      </c>
      <c r="H801" s="765" t="str">
        <f t="shared" si="148"/>
        <v>否</v>
      </c>
      <c r="I801" s="768" t="str">
        <f t="shared" si="149"/>
        <v>项</v>
      </c>
      <c r="L801" s="558">
        <v>0</v>
      </c>
      <c r="M801" s="558">
        <f t="shared" si="152"/>
        <v>0</v>
      </c>
    </row>
    <row r="802" ht="34.9" hidden="1" customHeight="1" spans="1:13">
      <c r="A802" s="766">
        <v>2111410</v>
      </c>
      <c r="B802" s="252" t="s">
        <v>732</v>
      </c>
      <c r="C802" s="735"/>
      <c r="D802" s="735"/>
      <c r="E802" s="509"/>
      <c r="F802" s="488" t="str">
        <f t="shared" si="146"/>
        <v/>
      </c>
      <c r="G802" s="488" t="str">
        <f t="shared" si="147"/>
        <v/>
      </c>
      <c r="H802" s="765" t="str">
        <f t="shared" si="148"/>
        <v>否</v>
      </c>
      <c r="I802" s="768" t="str">
        <f t="shared" si="149"/>
        <v>项</v>
      </c>
      <c r="L802" s="558">
        <v>0</v>
      </c>
      <c r="M802" s="558">
        <f t="shared" si="152"/>
        <v>0</v>
      </c>
    </row>
    <row r="803" ht="34.9" hidden="1" customHeight="1" spans="1:13">
      <c r="A803" s="766">
        <v>2111411</v>
      </c>
      <c r="B803" s="252" t="s">
        <v>186</v>
      </c>
      <c r="C803" s="735"/>
      <c r="D803" s="735">
        <v>0</v>
      </c>
      <c r="E803" s="509">
        <v>0</v>
      </c>
      <c r="F803" s="488" t="str">
        <f t="shared" si="146"/>
        <v/>
      </c>
      <c r="G803" s="488" t="str">
        <f t="shared" si="147"/>
        <v/>
      </c>
      <c r="H803" s="765" t="str">
        <f t="shared" si="148"/>
        <v>否</v>
      </c>
      <c r="I803" s="768" t="str">
        <f t="shared" si="149"/>
        <v>项</v>
      </c>
      <c r="L803" s="558">
        <v>0</v>
      </c>
      <c r="M803" s="558">
        <f t="shared" si="152"/>
        <v>0</v>
      </c>
    </row>
    <row r="804" ht="34.9" hidden="1" customHeight="1" spans="1:13">
      <c r="A804" s="766">
        <v>2111413</v>
      </c>
      <c r="B804" s="252" t="s">
        <v>733</v>
      </c>
      <c r="C804" s="735"/>
      <c r="D804" s="735">
        <v>0</v>
      </c>
      <c r="E804" s="509">
        <v>0</v>
      </c>
      <c r="F804" s="488" t="str">
        <f t="shared" si="146"/>
        <v/>
      </c>
      <c r="G804" s="488" t="str">
        <f t="shared" si="147"/>
        <v/>
      </c>
      <c r="H804" s="765" t="str">
        <f t="shared" si="148"/>
        <v>否</v>
      </c>
      <c r="I804" s="768" t="str">
        <f t="shared" si="149"/>
        <v>项</v>
      </c>
      <c r="L804" s="558">
        <v>0</v>
      </c>
      <c r="M804" s="558">
        <f t="shared" si="152"/>
        <v>0</v>
      </c>
    </row>
    <row r="805" ht="34.9" hidden="1" customHeight="1" spans="1:13">
      <c r="A805" s="766">
        <v>2111450</v>
      </c>
      <c r="B805" s="252" t="s">
        <v>154</v>
      </c>
      <c r="C805" s="735"/>
      <c r="D805" s="735">
        <v>0</v>
      </c>
      <c r="E805" s="509">
        <v>0</v>
      </c>
      <c r="F805" s="488" t="str">
        <f t="shared" si="146"/>
        <v/>
      </c>
      <c r="G805" s="488" t="str">
        <f t="shared" si="147"/>
        <v/>
      </c>
      <c r="H805" s="765" t="str">
        <f t="shared" si="148"/>
        <v>否</v>
      </c>
      <c r="I805" s="768" t="str">
        <f t="shared" si="149"/>
        <v>项</v>
      </c>
      <c r="L805" s="558">
        <v>0</v>
      </c>
      <c r="M805" s="558">
        <f t="shared" si="152"/>
        <v>0</v>
      </c>
    </row>
    <row r="806" ht="34.9" hidden="1" customHeight="1" spans="1:13">
      <c r="A806" s="766">
        <v>2111499</v>
      </c>
      <c r="B806" s="252" t="s">
        <v>734</v>
      </c>
      <c r="C806" s="735">
        <v>0</v>
      </c>
      <c r="D806" s="735">
        <v>0</v>
      </c>
      <c r="E806" s="509">
        <v>0</v>
      </c>
      <c r="F806" s="488" t="str">
        <f t="shared" si="146"/>
        <v/>
      </c>
      <c r="G806" s="488" t="str">
        <f t="shared" si="147"/>
        <v/>
      </c>
      <c r="H806" s="765" t="str">
        <f t="shared" si="148"/>
        <v>否</v>
      </c>
      <c r="I806" s="768" t="str">
        <f t="shared" si="149"/>
        <v>项</v>
      </c>
      <c r="L806" s="558">
        <v>0</v>
      </c>
      <c r="M806" s="558">
        <f t="shared" si="152"/>
        <v>0</v>
      </c>
    </row>
    <row r="807" ht="34.9" customHeight="1" spans="1:9">
      <c r="A807" s="766">
        <v>21199</v>
      </c>
      <c r="B807" s="252" t="s">
        <v>735</v>
      </c>
      <c r="C807" s="730">
        <f>C808</f>
        <v>775</v>
      </c>
      <c r="D807" s="730">
        <f>D808</f>
        <v>1212</v>
      </c>
      <c r="E807" s="730">
        <f>E808</f>
        <v>1124</v>
      </c>
      <c r="F807" s="488">
        <f t="shared" si="146"/>
        <v>0.450322580645161</v>
      </c>
      <c r="G807" s="488">
        <f t="shared" si="147"/>
        <v>0.927392739273927</v>
      </c>
      <c r="H807" s="765" t="str">
        <f t="shared" si="148"/>
        <v>是</v>
      </c>
      <c r="I807" s="768" t="str">
        <f t="shared" si="149"/>
        <v>款</v>
      </c>
    </row>
    <row r="808" ht="34.9" customHeight="1" spans="1:13">
      <c r="A808" s="766">
        <v>2119999</v>
      </c>
      <c r="B808" s="252" t="s">
        <v>736</v>
      </c>
      <c r="C808" s="735">
        <v>775</v>
      </c>
      <c r="D808" s="735">
        <v>1212</v>
      </c>
      <c r="E808" s="509">
        <v>1124</v>
      </c>
      <c r="F808" s="488">
        <f t="shared" si="146"/>
        <v>0.450322580645161</v>
      </c>
      <c r="G808" s="488">
        <f t="shared" si="147"/>
        <v>0.927392739273927</v>
      </c>
      <c r="H808" s="765" t="str">
        <f t="shared" si="148"/>
        <v>是</v>
      </c>
      <c r="I808" s="768" t="str">
        <f t="shared" si="149"/>
        <v>项</v>
      </c>
      <c r="L808" s="558">
        <v>0</v>
      </c>
      <c r="M808" s="558">
        <f t="shared" ref="M808:M820" si="153">D808-E808</f>
        <v>88</v>
      </c>
    </row>
    <row r="809" ht="34.9" customHeight="1" spans="1:9">
      <c r="A809" s="764">
        <v>212</v>
      </c>
      <c r="B809" s="248" t="s">
        <v>102</v>
      </c>
      <c r="C809" s="361">
        <f>SUM(C810,C821,C823,C826,C828,C830)</f>
        <v>7255</v>
      </c>
      <c r="D809" s="361">
        <f>SUM(D810,D821,D823,D826,D828,D830)</f>
        <v>5793</v>
      </c>
      <c r="E809" s="361">
        <f>SUM(E810,E821,E823,E826,E828,E830)</f>
        <v>5146</v>
      </c>
      <c r="F809" s="486">
        <f t="shared" si="146"/>
        <v>-0.290696071674707</v>
      </c>
      <c r="G809" s="486">
        <f t="shared" si="147"/>
        <v>0.888313481788365</v>
      </c>
      <c r="H809" s="765" t="str">
        <f t="shared" si="148"/>
        <v>是</v>
      </c>
      <c r="I809" s="768" t="str">
        <f t="shared" si="149"/>
        <v>类</v>
      </c>
    </row>
    <row r="810" ht="34.9" customHeight="1" spans="1:9">
      <c r="A810" s="766">
        <v>21201</v>
      </c>
      <c r="B810" s="252" t="s">
        <v>737</v>
      </c>
      <c r="C810" s="730">
        <f>SUM(C811:C820)</f>
        <v>3881</v>
      </c>
      <c r="D810" s="730">
        <f>SUM(D811:D820)</f>
        <v>3754</v>
      </c>
      <c r="E810" s="730">
        <f>SUM(E811:E820)</f>
        <v>3227</v>
      </c>
      <c r="F810" s="488">
        <f t="shared" si="146"/>
        <v>-0.168513269775831</v>
      </c>
      <c r="G810" s="488">
        <f t="shared" si="147"/>
        <v>0.859616409163559</v>
      </c>
      <c r="H810" s="765" t="str">
        <f t="shared" si="148"/>
        <v>是</v>
      </c>
      <c r="I810" s="768" t="str">
        <f t="shared" si="149"/>
        <v>款</v>
      </c>
    </row>
    <row r="811" ht="34.9" customHeight="1" spans="1:13">
      <c r="A811" s="766">
        <v>2120101</v>
      </c>
      <c r="B811" s="252" t="s">
        <v>145</v>
      </c>
      <c r="C811" s="735">
        <v>517</v>
      </c>
      <c r="D811" s="735">
        <v>369</v>
      </c>
      <c r="E811" s="509">
        <v>415</v>
      </c>
      <c r="F811" s="488">
        <f t="shared" si="146"/>
        <v>-0.197292069632495</v>
      </c>
      <c r="G811" s="488">
        <f t="shared" si="147"/>
        <v>1.12466124661247</v>
      </c>
      <c r="H811" s="765" t="str">
        <f t="shared" si="148"/>
        <v>是</v>
      </c>
      <c r="I811" s="768" t="str">
        <f t="shared" si="149"/>
        <v>项</v>
      </c>
      <c r="L811" s="558">
        <v>0</v>
      </c>
      <c r="M811" s="558">
        <f t="shared" si="153"/>
        <v>-46</v>
      </c>
    </row>
    <row r="812" ht="34.9" hidden="1" customHeight="1" spans="1:13">
      <c r="A812" s="766">
        <v>2120102</v>
      </c>
      <c r="B812" s="252" t="s">
        <v>146</v>
      </c>
      <c r="C812" s="735"/>
      <c r="D812" s="735">
        <v>0</v>
      </c>
      <c r="E812" s="509">
        <v>0</v>
      </c>
      <c r="F812" s="488" t="str">
        <f t="shared" si="146"/>
        <v/>
      </c>
      <c r="G812" s="488" t="str">
        <f t="shared" si="147"/>
        <v/>
      </c>
      <c r="H812" s="765" t="str">
        <f t="shared" si="148"/>
        <v>否</v>
      </c>
      <c r="I812" s="768" t="str">
        <f t="shared" si="149"/>
        <v>项</v>
      </c>
      <c r="L812" s="558">
        <v>0</v>
      </c>
      <c r="M812" s="558">
        <f t="shared" si="153"/>
        <v>0</v>
      </c>
    </row>
    <row r="813" ht="34.9" hidden="1" customHeight="1" spans="1:13">
      <c r="A813" s="766">
        <v>2120103</v>
      </c>
      <c r="B813" s="252" t="s">
        <v>147</v>
      </c>
      <c r="C813" s="735"/>
      <c r="D813" s="735">
        <v>0</v>
      </c>
      <c r="E813" s="509">
        <v>0</v>
      </c>
      <c r="F813" s="488" t="str">
        <f t="shared" si="146"/>
        <v/>
      </c>
      <c r="G813" s="488" t="str">
        <f t="shared" si="147"/>
        <v/>
      </c>
      <c r="H813" s="765" t="str">
        <f t="shared" si="148"/>
        <v>否</v>
      </c>
      <c r="I813" s="768" t="str">
        <f t="shared" si="149"/>
        <v>项</v>
      </c>
      <c r="L813" s="558">
        <v>0</v>
      </c>
      <c r="M813" s="558">
        <f t="shared" si="153"/>
        <v>0</v>
      </c>
    </row>
    <row r="814" ht="34.9" customHeight="1" spans="1:13">
      <c r="A814" s="766">
        <v>2120104</v>
      </c>
      <c r="B814" s="252" t="s">
        <v>738</v>
      </c>
      <c r="C814" s="735">
        <v>299</v>
      </c>
      <c r="D814" s="735">
        <v>251</v>
      </c>
      <c r="E814" s="509">
        <v>247</v>
      </c>
      <c r="F814" s="488">
        <f t="shared" si="146"/>
        <v>-0.173913043478261</v>
      </c>
      <c r="G814" s="488">
        <f t="shared" si="147"/>
        <v>0.98406374501992</v>
      </c>
      <c r="H814" s="765" t="str">
        <f t="shared" si="148"/>
        <v>是</v>
      </c>
      <c r="I814" s="768" t="str">
        <f t="shared" si="149"/>
        <v>项</v>
      </c>
      <c r="L814" s="558">
        <v>0</v>
      </c>
      <c r="M814" s="558">
        <f t="shared" si="153"/>
        <v>4</v>
      </c>
    </row>
    <row r="815" ht="34.9" hidden="1" customHeight="1" spans="1:13">
      <c r="A815" s="766">
        <v>2120105</v>
      </c>
      <c r="B815" s="252" t="s">
        <v>739</v>
      </c>
      <c r="C815" s="735"/>
      <c r="D815" s="735">
        <v>0</v>
      </c>
      <c r="E815" s="509">
        <v>0</v>
      </c>
      <c r="F815" s="488" t="str">
        <f t="shared" si="146"/>
        <v/>
      </c>
      <c r="G815" s="488" t="str">
        <f t="shared" si="147"/>
        <v/>
      </c>
      <c r="H815" s="765" t="str">
        <f t="shared" si="148"/>
        <v>否</v>
      </c>
      <c r="I815" s="768" t="str">
        <f t="shared" si="149"/>
        <v>项</v>
      </c>
      <c r="L815" s="558">
        <v>0</v>
      </c>
      <c r="M815" s="558">
        <f t="shared" si="153"/>
        <v>0</v>
      </c>
    </row>
    <row r="816" ht="34.9" customHeight="1" spans="1:13">
      <c r="A816" s="766">
        <v>2120106</v>
      </c>
      <c r="B816" s="252" t="s">
        <v>740</v>
      </c>
      <c r="C816" s="735">
        <v>2931</v>
      </c>
      <c r="D816" s="735">
        <v>2358</v>
      </c>
      <c r="E816" s="509">
        <v>2466</v>
      </c>
      <c r="F816" s="488">
        <f t="shared" si="146"/>
        <v>-0.158648925281474</v>
      </c>
      <c r="G816" s="488">
        <f t="shared" si="147"/>
        <v>1.04580152671756</v>
      </c>
      <c r="H816" s="765" t="str">
        <f t="shared" si="148"/>
        <v>是</v>
      </c>
      <c r="I816" s="768" t="str">
        <f t="shared" si="149"/>
        <v>项</v>
      </c>
      <c r="L816" s="558">
        <v>0</v>
      </c>
      <c r="M816" s="558">
        <f t="shared" si="153"/>
        <v>-108</v>
      </c>
    </row>
    <row r="817" ht="34.9" hidden="1" customHeight="1" spans="1:13">
      <c r="A817" s="766">
        <v>2120107</v>
      </c>
      <c r="B817" s="252" t="s">
        <v>741</v>
      </c>
      <c r="C817" s="735"/>
      <c r="D817" s="735">
        <v>0</v>
      </c>
      <c r="E817" s="509">
        <v>0</v>
      </c>
      <c r="F817" s="488" t="str">
        <f t="shared" si="146"/>
        <v/>
      </c>
      <c r="G817" s="488" t="str">
        <f t="shared" si="147"/>
        <v/>
      </c>
      <c r="H817" s="765" t="str">
        <f t="shared" si="148"/>
        <v>否</v>
      </c>
      <c r="I817" s="768" t="str">
        <f t="shared" si="149"/>
        <v>项</v>
      </c>
      <c r="L817" s="558">
        <v>0</v>
      </c>
      <c r="M817" s="558">
        <f t="shared" si="153"/>
        <v>0</v>
      </c>
    </row>
    <row r="818" ht="34.9" customHeight="1" spans="1:13">
      <c r="A818" s="766">
        <v>2120109</v>
      </c>
      <c r="B818" s="252" t="s">
        <v>742</v>
      </c>
      <c r="C818" s="735">
        <v>126</v>
      </c>
      <c r="D818" s="735">
        <v>60</v>
      </c>
      <c r="E818" s="509">
        <v>72</v>
      </c>
      <c r="F818" s="488">
        <f t="shared" si="146"/>
        <v>-0.428571428571429</v>
      </c>
      <c r="G818" s="488">
        <f t="shared" si="147"/>
        <v>1.2</v>
      </c>
      <c r="H818" s="765" t="str">
        <f t="shared" si="148"/>
        <v>是</v>
      </c>
      <c r="I818" s="768" t="str">
        <f t="shared" si="149"/>
        <v>项</v>
      </c>
      <c r="L818" s="558">
        <v>0</v>
      </c>
      <c r="M818" s="558">
        <f t="shared" si="153"/>
        <v>-12</v>
      </c>
    </row>
    <row r="819" ht="34.9" hidden="1" customHeight="1" spans="1:13">
      <c r="A819" s="766">
        <v>2120110</v>
      </c>
      <c r="B819" s="252" t="s">
        <v>743</v>
      </c>
      <c r="C819" s="735"/>
      <c r="D819" s="735">
        <v>0</v>
      </c>
      <c r="E819" s="509">
        <v>0</v>
      </c>
      <c r="F819" s="488" t="str">
        <f t="shared" si="146"/>
        <v/>
      </c>
      <c r="G819" s="488" t="str">
        <f t="shared" si="147"/>
        <v/>
      </c>
      <c r="H819" s="765" t="str">
        <f t="shared" si="148"/>
        <v>否</v>
      </c>
      <c r="I819" s="768" t="str">
        <f t="shared" si="149"/>
        <v>项</v>
      </c>
      <c r="L819" s="558">
        <v>0</v>
      </c>
      <c r="M819" s="558">
        <f t="shared" si="153"/>
        <v>0</v>
      </c>
    </row>
    <row r="820" ht="34.9" customHeight="1" spans="1:13">
      <c r="A820" s="766">
        <v>2120199</v>
      </c>
      <c r="B820" s="252" t="s">
        <v>744</v>
      </c>
      <c r="C820" s="735">
        <v>8</v>
      </c>
      <c r="D820" s="735">
        <v>716</v>
      </c>
      <c r="E820" s="509">
        <v>27</v>
      </c>
      <c r="F820" s="488">
        <f t="shared" si="146"/>
        <v>2.375</v>
      </c>
      <c r="G820" s="488">
        <f t="shared" si="147"/>
        <v>0.0377094972067039</v>
      </c>
      <c r="H820" s="765" t="str">
        <f t="shared" si="148"/>
        <v>是</v>
      </c>
      <c r="I820" s="768" t="str">
        <f t="shared" si="149"/>
        <v>项</v>
      </c>
      <c r="L820" s="558">
        <v>0</v>
      </c>
      <c r="M820" s="558">
        <f t="shared" si="153"/>
        <v>689</v>
      </c>
    </row>
    <row r="821" ht="34.9" customHeight="1" spans="1:9">
      <c r="A821" s="766">
        <v>21202</v>
      </c>
      <c r="B821" s="252" t="s">
        <v>745</v>
      </c>
      <c r="C821" s="730">
        <f>C822</f>
        <v>8</v>
      </c>
      <c r="D821" s="730">
        <f>D822</f>
        <v>3</v>
      </c>
      <c r="E821" s="730">
        <f>E822</f>
        <v>3</v>
      </c>
      <c r="F821" s="488">
        <f t="shared" si="146"/>
        <v>-0.625</v>
      </c>
      <c r="G821" s="488">
        <f t="shared" si="147"/>
        <v>1</v>
      </c>
      <c r="H821" s="765" t="str">
        <f t="shared" si="148"/>
        <v>是</v>
      </c>
      <c r="I821" s="768" t="str">
        <f t="shared" si="149"/>
        <v>款</v>
      </c>
    </row>
    <row r="822" ht="34.9" customHeight="1" spans="1:13">
      <c r="A822" s="766">
        <v>2120201</v>
      </c>
      <c r="B822" s="252" t="s">
        <v>746</v>
      </c>
      <c r="C822" s="735">
        <v>8</v>
      </c>
      <c r="D822" s="735">
        <v>3</v>
      </c>
      <c r="E822" s="509">
        <v>3</v>
      </c>
      <c r="F822" s="488">
        <f t="shared" si="146"/>
        <v>-0.625</v>
      </c>
      <c r="G822" s="488">
        <f t="shared" si="147"/>
        <v>1</v>
      </c>
      <c r="H822" s="765" t="str">
        <f t="shared" si="148"/>
        <v>是</v>
      </c>
      <c r="I822" s="768" t="str">
        <f t="shared" si="149"/>
        <v>项</v>
      </c>
      <c r="L822" s="558">
        <v>0</v>
      </c>
      <c r="M822" s="558">
        <f t="shared" ref="M822:M825" si="154">D822-E822</f>
        <v>0</v>
      </c>
    </row>
    <row r="823" ht="34.9" customHeight="1" spans="1:9">
      <c r="A823" s="766">
        <v>21203</v>
      </c>
      <c r="B823" s="252" t="s">
        <v>747</v>
      </c>
      <c r="C823" s="730">
        <f>SUM(C824:C825)</f>
        <v>1082</v>
      </c>
      <c r="D823" s="730">
        <f>SUM(D824:D825)</f>
        <v>184</v>
      </c>
      <c r="E823" s="730">
        <f>SUM(E824:E825)</f>
        <v>213</v>
      </c>
      <c r="F823" s="488">
        <f t="shared" si="146"/>
        <v>-0.803142329020333</v>
      </c>
      <c r="G823" s="488">
        <f t="shared" si="147"/>
        <v>1.15760869565217</v>
      </c>
      <c r="H823" s="765" t="str">
        <f t="shared" si="148"/>
        <v>是</v>
      </c>
      <c r="I823" s="768" t="str">
        <f t="shared" si="149"/>
        <v>款</v>
      </c>
    </row>
    <row r="824" ht="34.9" hidden="1" customHeight="1" spans="1:13">
      <c r="A824" s="766">
        <v>2120303</v>
      </c>
      <c r="B824" s="252" t="s">
        <v>748</v>
      </c>
      <c r="C824" s="735">
        <v>0</v>
      </c>
      <c r="D824" s="735">
        <v>0</v>
      </c>
      <c r="E824" s="509">
        <v>0</v>
      </c>
      <c r="F824" s="488" t="str">
        <f t="shared" si="146"/>
        <v/>
      </c>
      <c r="G824" s="488" t="str">
        <f t="shared" si="147"/>
        <v/>
      </c>
      <c r="H824" s="765" t="str">
        <f t="shared" si="148"/>
        <v>否</v>
      </c>
      <c r="I824" s="768" t="str">
        <f t="shared" si="149"/>
        <v>项</v>
      </c>
      <c r="L824" s="558">
        <v>0</v>
      </c>
      <c r="M824" s="558">
        <f t="shared" si="154"/>
        <v>0</v>
      </c>
    </row>
    <row r="825" ht="34.9" customHeight="1" spans="1:13">
      <c r="A825" s="766">
        <v>2120399</v>
      </c>
      <c r="B825" s="252" t="s">
        <v>749</v>
      </c>
      <c r="C825" s="735">
        <v>1082</v>
      </c>
      <c r="D825" s="735">
        <v>184</v>
      </c>
      <c r="E825" s="509">
        <v>213</v>
      </c>
      <c r="F825" s="488">
        <f t="shared" si="146"/>
        <v>-0.803142329020333</v>
      </c>
      <c r="G825" s="488">
        <f t="shared" si="147"/>
        <v>1.15760869565217</v>
      </c>
      <c r="H825" s="765" t="str">
        <f t="shared" si="148"/>
        <v>是</v>
      </c>
      <c r="I825" s="768" t="str">
        <f t="shared" si="149"/>
        <v>项</v>
      </c>
      <c r="L825" s="558">
        <v>0</v>
      </c>
      <c r="M825" s="558">
        <f t="shared" si="154"/>
        <v>-29</v>
      </c>
    </row>
    <row r="826" ht="34.9" customHeight="1" spans="1:9">
      <c r="A826" s="766">
        <v>21205</v>
      </c>
      <c r="B826" s="252" t="s">
        <v>750</v>
      </c>
      <c r="C826" s="730">
        <f t="shared" ref="C826:C830" si="155">C827</f>
        <v>2022</v>
      </c>
      <c r="D826" s="730">
        <f t="shared" ref="D826:D830" si="156">D827</f>
        <v>1847</v>
      </c>
      <c r="E826" s="730">
        <f t="shared" ref="E826:E830" si="157">E827</f>
        <v>1703</v>
      </c>
      <c r="F826" s="488">
        <f t="shared" si="146"/>
        <v>-0.157764589515331</v>
      </c>
      <c r="G826" s="488">
        <f t="shared" si="147"/>
        <v>0.92203573362209</v>
      </c>
      <c r="H826" s="765" t="str">
        <f t="shared" si="148"/>
        <v>是</v>
      </c>
      <c r="I826" s="768" t="str">
        <f t="shared" si="149"/>
        <v>款</v>
      </c>
    </row>
    <row r="827" ht="34.9" customHeight="1" spans="1:13">
      <c r="A827" s="766">
        <v>2120501</v>
      </c>
      <c r="B827" s="252" t="s">
        <v>751</v>
      </c>
      <c r="C827" s="735">
        <v>2022</v>
      </c>
      <c r="D827" s="735">
        <v>1847</v>
      </c>
      <c r="E827" s="509">
        <v>1703</v>
      </c>
      <c r="F827" s="488">
        <f t="shared" si="146"/>
        <v>-0.157764589515331</v>
      </c>
      <c r="G827" s="488">
        <f t="shared" si="147"/>
        <v>0.92203573362209</v>
      </c>
      <c r="H827" s="765" t="str">
        <f t="shared" si="148"/>
        <v>是</v>
      </c>
      <c r="I827" s="768" t="str">
        <f t="shared" si="149"/>
        <v>项</v>
      </c>
      <c r="L827" s="558">
        <v>0</v>
      </c>
      <c r="M827" s="558">
        <f t="shared" ref="M827:M831" si="158">D827-E827</f>
        <v>144</v>
      </c>
    </row>
    <row r="828" ht="34.9" hidden="1" customHeight="1" spans="1:9">
      <c r="A828" s="766">
        <v>21206</v>
      </c>
      <c r="B828" s="252" t="s">
        <v>752</v>
      </c>
      <c r="C828" s="730">
        <f t="shared" si="155"/>
        <v>0</v>
      </c>
      <c r="D828" s="730">
        <f t="shared" si="156"/>
        <v>0</v>
      </c>
      <c r="E828" s="730">
        <f t="shared" si="157"/>
        <v>0</v>
      </c>
      <c r="F828" s="488" t="str">
        <f t="shared" si="146"/>
        <v/>
      </c>
      <c r="G828" s="488" t="str">
        <f t="shared" si="147"/>
        <v/>
      </c>
      <c r="H828" s="765" t="str">
        <f t="shared" si="148"/>
        <v>否</v>
      </c>
      <c r="I828" s="768" t="str">
        <f t="shared" si="149"/>
        <v>款</v>
      </c>
    </row>
    <row r="829" ht="34.9" hidden="1" customHeight="1" spans="1:13">
      <c r="A829" s="766">
        <v>2120601</v>
      </c>
      <c r="B829" s="252" t="s">
        <v>753</v>
      </c>
      <c r="C829" s="735"/>
      <c r="D829" s="735">
        <v>0</v>
      </c>
      <c r="E829" s="509">
        <v>0</v>
      </c>
      <c r="F829" s="488" t="str">
        <f t="shared" si="146"/>
        <v/>
      </c>
      <c r="G829" s="488" t="str">
        <f t="shared" si="147"/>
        <v/>
      </c>
      <c r="H829" s="765" t="str">
        <f t="shared" si="148"/>
        <v>否</v>
      </c>
      <c r="I829" s="768" t="str">
        <f t="shared" si="149"/>
        <v>项</v>
      </c>
      <c r="L829" s="558">
        <v>0</v>
      </c>
      <c r="M829" s="558">
        <f t="shared" si="158"/>
        <v>0</v>
      </c>
    </row>
    <row r="830" ht="34.9" customHeight="1" spans="1:9">
      <c r="A830" s="766">
        <v>21299</v>
      </c>
      <c r="B830" s="252" t="s">
        <v>754</v>
      </c>
      <c r="C830" s="730">
        <f t="shared" si="155"/>
        <v>262</v>
      </c>
      <c r="D830" s="730">
        <f t="shared" si="156"/>
        <v>5</v>
      </c>
      <c r="E830" s="730">
        <f t="shared" si="157"/>
        <v>0</v>
      </c>
      <c r="F830" s="488">
        <f t="shared" si="146"/>
        <v>-1</v>
      </c>
      <c r="G830" s="488">
        <f t="shared" si="147"/>
        <v>0</v>
      </c>
      <c r="H830" s="765" t="str">
        <f t="shared" si="148"/>
        <v>是</v>
      </c>
      <c r="I830" s="768" t="str">
        <f t="shared" si="149"/>
        <v>款</v>
      </c>
    </row>
    <row r="831" ht="34.9" customHeight="1" spans="1:13">
      <c r="A831" s="766">
        <v>2129999</v>
      </c>
      <c r="B831" s="252" t="s">
        <v>755</v>
      </c>
      <c r="C831" s="735">
        <v>262</v>
      </c>
      <c r="D831" s="735">
        <v>5</v>
      </c>
      <c r="E831" s="509">
        <v>0</v>
      </c>
      <c r="F831" s="488">
        <f t="shared" si="146"/>
        <v>-1</v>
      </c>
      <c r="G831" s="488">
        <f t="shared" si="147"/>
        <v>0</v>
      </c>
      <c r="H831" s="765" t="str">
        <f t="shared" si="148"/>
        <v>是</v>
      </c>
      <c r="I831" s="768" t="str">
        <f t="shared" si="149"/>
        <v>项</v>
      </c>
      <c r="L831" s="558">
        <v>0</v>
      </c>
      <c r="M831" s="558">
        <f t="shared" si="158"/>
        <v>5</v>
      </c>
    </row>
    <row r="832" ht="34.9" customHeight="1" spans="1:9">
      <c r="A832" s="764">
        <v>213</v>
      </c>
      <c r="B832" s="248" t="s">
        <v>104</v>
      </c>
      <c r="C832" s="361">
        <f>SUM(C833,C859,C884,C912,C923,C934,C940,C947,C954,C957)</f>
        <v>86823</v>
      </c>
      <c r="D832" s="361">
        <f>SUM(D833,D859,D884,D912,D923,D934,D940,D947,D954,D957)</f>
        <v>90544</v>
      </c>
      <c r="E832" s="361">
        <f>SUM(E833,E859,E884,E912,E923,E934,E940,E947,E954,E957)</f>
        <v>76809</v>
      </c>
      <c r="F832" s="486">
        <f t="shared" si="146"/>
        <v>-0.115338101655091</v>
      </c>
      <c r="G832" s="486">
        <f t="shared" si="147"/>
        <v>0.848305796077045</v>
      </c>
      <c r="H832" s="765" t="str">
        <f t="shared" si="148"/>
        <v>是</v>
      </c>
      <c r="I832" s="768" t="str">
        <f t="shared" si="149"/>
        <v>类</v>
      </c>
    </row>
    <row r="833" ht="34.9" customHeight="1" spans="1:9">
      <c r="A833" s="766">
        <v>21301</v>
      </c>
      <c r="B833" s="252" t="s">
        <v>756</v>
      </c>
      <c r="C833" s="730">
        <f>SUM(C834:C858)</f>
        <v>13252</v>
      </c>
      <c r="D833" s="730">
        <f>SUM(D834:D858)</f>
        <v>11936</v>
      </c>
      <c r="E833" s="730">
        <f>SUM(E834:E858)</f>
        <v>8206</v>
      </c>
      <c r="F833" s="488">
        <f t="shared" si="146"/>
        <v>-0.380772713552671</v>
      </c>
      <c r="G833" s="488">
        <f t="shared" si="147"/>
        <v>0.6875</v>
      </c>
      <c r="H833" s="765" t="str">
        <f t="shared" si="148"/>
        <v>是</v>
      </c>
      <c r="I833" s="768" t="str">
        <f t="shared" si="149"/>
        <v>款</v>
      </c>
    </row>
    <row r="834" ht="34.9" customHeight="1" spans="1:13">
      <c r="A834" s="766">
        <v>2130101</v>
      </c>
      <c r="B834" s="252" t="s">
        <v>145</v>
      </c>
      <c r="C834" s="735">
        <v>535</v>
      </c>
      <c r="D834" s="735">
        <v>288</v>
      </c>
      <c r="E834" s="509">
        <v>298</v>
      </c>
      <c r="F834" s="488">
        <f t="shared" si="146"/>
        <v>-0.442990654205607</v>
      </c>
      <c r="G834" s="488">
        <f t="shared" si="147"/>
        <v>1.03472222222222</v>
      </c>
      <c r="H834" s="765" t="str">
        <f t="shared" si="148"/>
        <v>是</v>
      </c>
      <c r="I834" s="768" t="str">
        <f t="shared" si="149"/>
        <v>项</v>
      </c>
      <c r="L834" s="558">
        <v>0</v>
      </c>
      <c r="M834" s="558">
        <f t="shared" ref="M834:M858" si="159">D834-E834</f>
        <v>-10</v>
      </c>
    </row>
    <row r="835" ht="34.9" hidden="1" customHeight="1" spans="1:13">
      <c r="A835" s="766">
        <v>2130102</v>
      </c>
      <c r="B835" s="252" t="s">
        <v>146</v>
      </c>
      <c r="C835" s="735"/>
      <c r="D835" s="735">
        <v>0</v>
      </c>
      <c r="E835" s="509">
        <v>0</v>
      </c>
      <c r="F835" s="488" t="str">
        <f t="shared" si="146"/>
        <v/>
      </c>
      <c r="G835" s="488" t="str">
        <f t="shared" si="147"/>
        <v/>
      </c>
      <c r="H835" s="765" t="str">
        <f t="shared" si="148"/>
        <v>否</v>
      </c>
      <c r="I835" s="768" t="str">
        <f t="shared" si="149"/>
        <v>项</v>
      </c>
      <c r="L835" s="558">
        <v>0</v>
      </c>
      <c r="M835" s="558">
        <f t="shared" si="159"/>
        <v>0</v>
      </c>
    </row>
    <row r="836" ht="34.9" hidden="1" customHeight="1" spans="1:13">
      <c r="A836" s="766">
        <v>2130103</v>
      </c>
      <c r="B836" s="252" t="s">
        <v>147</v>
      </c>
      <c r="C836" s="735"/>
      <c r="D836" s="735">
        <v>0</v>
      </c>
      <c r="E836" s="509">
        <v>0</v>
      </c>
      <c r="F836" s="488" t="str">
        <f t="shared" si="146"/>
        <v/>
      </c>
      <c r="G836" s="488" t="str">
        <f t="shared" si="147"/>
        <v/>
      </c>
      <c r="H836" s="765" t="str">
        <f t="shared" si="148"/>
        <v>否</v>
      </c>
      <c r="I836" s="768" t="str">
        <f t="shared" si="149"/>
        <v>项</v>
      </c>
      <c r="L836" s="558">
        <v>0</v>
      </c>
      <c r="M836" s="558">
        <f t="shared" si="159"/>
        <v>0</v>
      </c>
    </row>
    <row r="837" ht="34.9" customHeight="1" spans="1:13">
      <c r="A837" s="766">
        <v>2130104</v>
      </c>
      <c r="B837" s="252" t="s">
        <v>154</v>
      </c>
      <c r="C837" s="735">
        <v>3858</v>
      </c>
      <c r="D837" s="735">
        <v>2600</v>
      </c>
      <c r="E837" s="509">
        <v>2800</v>
      </c>
      <c r="F837" s="488">
        <f t="shared" ref="F837:F900" si="160">IF(C837&lt;&gt;0,E837/C837-1,"")</f>
        <v>-0.274235355106273</v>
      </c>
      <c r="G837" s="488">
        <f t="shared" ref="G837:G900" si="161">IF(D837&lt;&gt;0,E837/D837,"")</f>
        <v>1.07692307692308</v>
      </c>
      <c r="H837" s="765" t="str">
        <f t="shared" ref="H837:H900" si="162">IF(LEN(A837)=3,"是",IF(B837&lt;&gt;"",IF(SUM(C837:E837)&lt;&gt;0,"是","否"),"是"))</f>
        <v>是</v>
      </c>
      <c r="I837" s="768" t="str">
        <f t="shared" ref="I837:I900" si="163">IF(LEN(A837)=3,"类",IF(LEN(A837)=5,"款","项"))</f>
        <v>项</v>
      </c>
      <c r="L837" s="558">
        <v>0</v>
      </c>
      <c r="M837" s="558">
        <f t="shared" si="159"/>
        <v>-200</v>
      </c>
    </row>
    <row r="838" ht="34.9" hidden="1" customHeight="1" spans="1:13">
      <c r="A838" s="766">
        <v>2130105</v>
      </c>
      <c r="B838" s="252" t="s">
        <v>757</v>
      </c>
      <c r="C838" s="735"/>
      <c r="D838" s="735">
        <v>0</v>
      </c>
      <c r="E838" s="509">
        <v>0</v>
      </c>
      <c r="F838" s="488" t="str">
        <f t="shared" si="160"/>
        <v/>
      </c>
      <c r="G838" s="488" t="str">
        <f t="shared" si="161"/>
        <v/>
      </c>
      <c r="H838" s="765" t="str">
        <f t="shared" si="162"/>
        <v>否</v>
      </c>
      <c r="I838" s="768" t="str">
        <f t="shared" si="163"/>
        <v>项</v>
      </c>
      <c r="L838" s="558">
        <v>0</v>
      </c>
      <c r="M838" s="558">
        <f t="shared" si="159"/>
        <v>0</v>
      </c>
    </row>
    <row r="839" ht="34.9" customHeight="1" spans="1:13">
      <c r="A839" s="766">
        <v>2130106</v>
      </c>
      <c r="B839" s="252" t="s">
        <v>758</v>
      </c>
      <c r="C839" s="735">
        <v>838</v>
      </c>
      <c r="D839" s="735">
        <v>246</v>
      </c>
      <c r="E839" s="509">
        <v>169</v>
      </c>
      <c r="F839" s="488">
        <f t="shared" si="160"/>
        <v>-0.798329355608592</v>
      </c>
      <c r="G839" s="488">
        <f t="shared" si="161"/>
        <v>0.686991869918699</v>
      </c>
      <c r="H839" s="765" t="str">
        <f t="shared" si="162"/>
        <v>是</v>
      </c>
      <c r="I839" s="768" t="str">
        <f t="shared" si="163"/>
        <v>项</v>
      </c>
      <c r="L839" s="558">
        <v>93.7798</v>
      </c>
      <c r="M839" s="558">
        <f t="shared" si="159"/>
        <v>77</v>
      </c>
    </row>
    <row r="840" ht="34.9" customHeight="1" spans="1:13">
      <c r="A840" s="766">
        <v>2130108</v>
      </c>
      <c r="B840" s="252" t="s">
        <v>759</v>
      </c>
      <c r="C840" s="735">
        <v>325</v>
      </c>
      <c r="D840" s="735">
        <v>231</v>
      </c>
      <c r="E840" s="509">
        <v>158</v>
      </c>
      <c r="F840" s="488">
        <f t="shared" si="160"/>
        <v>-0.513846153846154</v>
      </c>
      <c r="G840" s="488">
        <f t="shared" si="161"/>
        <v>0.683982683982684</v>
      </c>
      <c r="H840" s="765" t="str">
        <f t="shared" si="162"/>
        <v>是</v>
      </c>
      <c r="I840" s="768" t="str">
        <f t="shared" si="163"/>
        <v>项</v>
      </c>
      <c r="L840" s="558">
        <v>29.3812</v>
      </c>
      <c r="M840" s="558">
        <f t="shared" si="159"/>
        <v>73</v>
      </c>
    </row>
    <row r="841" ht="34.9" customHeight="1" spans="1:13">
      <c r="A841" s="766">
        <v>2130109</v>
      </c>
      <c r="B841" s="252" t="s">
        <v>760</v>
      </c>
      <c r="C841" s="735">
        <v>33</v>
      </c>
      <c r="D841" s="735">
        <v>24</v>
      </c>
      <c r="E841" s="509">
        <v>24</v>
      </c>
      <c r="F841" s="488">
        <f t="shared" si="160"/>
        <v>-0.272727272727273</v>
      </c>
      <c r="G841" s="488">
        <f t="shared" si="161"/>
        <v>1</v>
      </c>
      <c r="H841" s="765" t="str">
        <f t="shared" si="162"/>
        <v>是</v>
      </c>
      <c r="I841" s="768" t="str">
        <f t="shared" si="163"/>
        <v>项</v>
      </c>
      <c r="L841" s="558">
        <v>0</v>
      </c>
      <c r="M841" s="558">
        <f t="shared" si="159"/>
        <v>0</v>
      </c>
    </row>
    <row r="842" s="547" customFormat="1" ht="34.9" customHeight="1" spans="1:13">
      <c r="A842" s="766">
        <v>2130110</v>
      </c>
      <c r="B842" s="252" t="s">
        <v>761</v>
      </c>
      <c r="C842" s="735">
        <v>4</v>
      </c>
      <c r="D842" s="735">
        <v>0</v>
      </c>
      <c r="E842" s="509">
        <v>0</v>
      </c>
      <c r="F842" s="488">
        <f t="shared" si="160"/>
        <v>-1</v>
      </c>
      <c r="G842" s="488" t="str">
        <f t="shared" si="161"/>
        <v/>
      </c>
      <c r="H842" s="765" t="str">
        <f t="shared" si="162"/>
        <v>是</v>
      </c>
      <c r="I842" s="768" t="str">
        <f t="shared" si="163"/>
        <v>项</v>
      </c>
      <c r="J842" s="558"/>
      <c r="K842" s="558"/>
      <c r="L842" s="558">
        <v>0</v>
      </c>
      <c r="M842" s="558">
        <f t="shared" si="159"/>
        <v>0</v>
      </c>
    </row>
    <row r="843" ht="34.9" customHeight="1" spans="1:13">
      <c r="A843" s="766">
        <v>2130111</v>
      </c>
      <c r="B843" s="252" t="s">
        <v>762</v>
      </c>
      <c r="C843" s="735">
        <v>4</v>
      </c>
      <c r="D843" s="735">
        <v>0</v>
      </c>
      <c r="E843" s="509">
        <v>6</v>
      </c>
      <c r="F843" s="488">
        <f t="shared" si="160"/>
        <v>0.5</v>
      </c>
      <c r="G843" s="488" t="str">
        <f t="shared" si="161"/>
        <v/>
      </c>
      <c r="H843" s="765" t="str">
        <f t="shared" si="162"/>
        <v>是</v>
      </c>
      <c r="I843" s="768" t="str">
        <f t="shared" si="163"/>
        <v>项</v>
      </c>
      <c r="L843" s="558">
        <v>0</v>
      </c>
      <c r="M843" s="558">
        <f t="shared" si="159"/>
        <v>-6</v>
      </c>
    </row>
    <row r="844" ht="34.9" hidden="1" customHeight="1" spans="1:13">
      <c r="A844" s="766">
        <v>2130112</v>
      </c>
      <c r="B844" s="252" t="s">
        <v>763</v>
      </c>
      <c r="C844" s="735">
        <v>0</v>
      </c>
      <c r="D844" s="735">
        <v>0</v>
      </c>
      <c r="E844" s="509">
        <v>0</v>
      </c>
      <c r="F844" s="488" t="str">
        <f t="shared" si="160"/>
        <v/>
      </c>
      <c r="G844" s="488" t="str">
        <f t="shared" si="161"/>
        <v/>
      </c>
      <c r="H844" s="765" t="str">
        <f t="shared" si="162"/>
        <v>否</v>
      </c>
      <c r="I844" s="768" t="str">
        <f t="shared" si="163"/>
        <v>项</v>
      </c>
      <c r="L844" s="558">
        <v>0</v>
      </c>
      <c r="M844" s="558">
        <f t="shared" si="159"/>
        <v>0</v>
      </c>
    </row>
    <row r="845" ht="34.9" hidden="1" customHeight="1" spans="1:13">
      <c r="A845" s="766">
        <v>2130114</v>
      </c>
      <c r="B845" s="252" t="s">
        <v>764</v>
      </c>
      <c r="C845" s="735"/>
      <c r="D845" s="735">
        <v>0</v>
      </c>
      <c r="E845" s="509">
        <v>0</v>
      </c>
      <c r="F845" s="488" t="str">
        <f t="shared" si="160"/>
        <v/>
      </c>
      <c r="G845" s="488" t="str">
        <f t="shared" si="161"/>
        <v/>
      </c>
      <c r="H845" s="765" t="str">
        <f t="shared" si="162"/>
        <v>否</v>
      </c>
      <c r="I845" s="768" t="str">
        <f t="shared" si="163"/>
        <v>项</v>
      </c>
      <c r="L845" s="558">
        <v>0</v>
      </c>
      <c r="M845" s="558">
        <f t="shared" si="159"/>
        <v>0</v>
      </c>
    </row>
    <row r="846" ht="34.9" customHeight="1" spans="1:13">
      <c r="A846" s="766">
        <v>2130119</v>
      </c>
      <c r="B846" s="252" t="s">
        <v>765</v>
      </c>
      <c r="C846" s="735"/>
      <c r="D846" s="735">
        <v>0</v>
      </c>
      <c r="E846" s="509">
        <v>108</v>
      </c>
      <c r="F846" s="488" t="str">
        <f t="shared" si="160"/>
        <v/>
      </c>
      <c r="G846" s="488" t="str">
        <f t="shared" si="161"/>
        <v/>
      </c>
      <c r="H846" s="765" t="str">
        <f t="shared" si="162"/>
        <v>是</v>
      </c>
      <c r="I846" s="768" t="str">
        <f t="shared" si="163"/>
        <v>项</v>
      </c>
      <c r="L846" s="558">
        <v>0</v>
      </c>
      <c r="M846" s="558">
        <f t="shared" si="159"/>
        <v>-108</v>
      </c>
    </row>
    <row r="847" ht="34.9" customHeight="1" spans="1:13">
      <c r="A847" s="766">
        <v>2130120</v>
      </c>
      <c r="B847" s="252" t="s">
        <v>766</v>
      </c>
      <c r="C847" s="735"/>
      <c r="D847" s="735">
        <v>0</v>
      </c>
      <c r="E847" s="509">
        <v>104</v>
      </c>
      <c r="F847" s="488" t="str">
        <f t="shared" si="160"/>
        <v/>
      </c>
      <c r="G847" s="488" t="str">
        <f t="shared" si="161"/>
        <v/>
      </c>
      <c r="H847" s="765" t="str">
        <f t="shared" si="162"/>
        <v>是</v>
      </c>
      <c r="I847" s="768" t="str">
        <f t="shared" si="163"/>
        <v>项</v>
      </c>
      <c r="L847" s="558">
        <v>0</v>
      </c>
      <c r="M847" s="558">
        <f t="shared" si="159"/>
        <v>-104</v>
      </c>
    </row>
    <row r="848" ht="34.9" hidden="1" customHeight="1" spans="1:13">
      <c r="A848" s="766">
        <v>2130121</v>
      </c>
      <c r="B848" s="252" t="s">
        <v>767</v>
      </c>
      <c r="C848" s="735">
        <v>0</v>
      </c>
      <c r="D848" s="735">
        <v>0</v>
      </c>
      <c r="E848" s="509">
        <v>0</v>
      </c>
      <c r="F848" s="488" t="str">
        <f t="shared" si="160"/>
        <v/>
      </c>
      <c r="G848" s="488" t="str">
        <f t="shared" si="161"/>
        <v/>
      </c>
      <c r="H848" s="765" t="str">
        <f t="shared" si="162"/>
        <v>否</v>
      </c>
      <c r="I848" s="768" t="str">
        <f t="shared" si="163"/>
        <v>项</v>
      </c>
      <c r="L848" s="558">
        <v>0</v>
      </c>
      <c r="M848" s="558">
        <f t="shared" si="159"/>
        <v>0</v>
      </c>
    </row>
    <row r="849" ht="34.9" customHeight="1" spans="1:13">
      <c r="A849" s="766">
        <v>2130122</v>
      </c>
      <c r="B849" s="252" t="s">
        <v>768</v>
      </c>
      <c r="C849" s="735">
        <v>414</v>
      </c>
      <c r="D849" s="735">
        <v>2069</v>
      </c>
      <c r="E849" s="509">
        <v>1807</v>
      </c>
      <c r="F849" s="488">
        <f t="shared" si="160"/>
        <v>3.36473429951691</v>
      </c>
      <c r="G849" s="488">
        <f t="shared" si="161"/>
        <v>0.873368777187047</v>
      </c>
      <c r="H849" s="765" t="str">
        <f t="shared" si="162"/>
        <v>是</v>
      </c>
      <c r="I849" s="768" t="str">
        <f t="shared" si="163"/>
        <v>项</v>
      </c>
      <c r="L849" s="558">
        <v>29.381</v>
      </c>
      <c r="M849" s="558">
        <f t="shared" si="159"/>
        <v>262</v>
      </c>
    </row>
    <row r="850" ht="34.9" customHeight="1" spans="1:13">
      <c r="A850" s="766">
        <v>2130124</v>
      </c>
      <c r="B850" s="252" t="s">
        <v>769</v>
      </c>
      <c r="C850" s="735">
        <v>65</v>
      </c>
      <c r="D850" s="735">
        <v>29</v>
      </c>
      <c r="E850" s="509">
        <v>45</v>
      </c>
      <c r="F850" s="488">
        <f t="shared" si="160"/>
        <v>-0.307692307692308</v>
      </c>
      <c r="G850" s="488">
        <f t="shared" si="161"/>
        <v>1.55172413793103</v>
      </c>
      <c r="H850" s="765" t="str">
        <f t="shared" si="162"/>
        <v>是</v>
      </c>
      <c r="I850" s="768" t="str">
        <f t="shared" si="163"/>
        <v>项</v>
      </c>
      <c r="L850" s="558">
        <v>26</v>
      </c>
      <c r="M850" s="558">
        <f t="shared" si="159"/>
        <v>-16</v>
      </c>
    </row>
    <row r="851" ht="34.9" customHeight="1" spans="1:13">
      <c r="A851" s="766">
        <v>2130125</v>
      </c>
      <c r="B851" s="252" t="s">
        <v>770</v>
      </c>
      <c r="C851" s="735">
        <v>557</v>
      </c>
      <c r="D851" s="735">
        <v>68</v>
      </c>
      <c r="E851" s="509">
        <v>67</v>
      </c>
      <c r="F851" s="488">
        <f t="shared" si="160"/>
        <v>-0.879712746858169</v>
      </c>
      <c r="G851" s="488">
        <f t="shared" si="161"/>
        <v>0.985294117647059</v>
      </c>
      <c r="H851" s="765" t="str">
        <f t="shared" si="162"/>
        <v>是</v>
      </c>
      <c r="I851" s="768" t="str">
        <f t="shared" si="163"/>
        <v>项</v>
      </c>
      <c r="L851" s="558">
        <v>0</v>
      </c>
      <c r="M851" s="558">
        <f t="shared" si="159"/>
        <v>1</v>
      </c>
    </row>
    <row r="852" ht="34.9" customHeight="1" spans="1:13">
      <c r="A852" s="766">
        <v>2130126</v>
      </c>
      <c r="B852" s="252" t="s">
        <v>771</v>
      </c>
      <c r="C852" s="735">
        <v>1201</v>
      </c>
      <c r="D852" s="735">
        <v>2056</v>
      </c>
      <c r="E852" s="509">
        <v>1269</v>
      </c>
      <c r="F852" s="488">
        <f t="shared" si="160"/>
        <v>0.0566194837635303</v>
      </c>
      <c r="G852" s="488">
        <f t="shared" si="161"/>
        <v>0.617217898832685</v>
      </c>
      <c r="H852" s="765" t="str">
        <f t="shared" si="162"/>
        <v>是</v>
      </c>
      <c r="I852" s="768" t="str">
        <f t="shared" si="163"/>
        <v>项</v>
      </c>
      <c r="L852" s="558">
        <v>826.6</v>
      </c>
      <c r="M852" s="558">
        <f t="shared" si="159"/>
        <v>787</v>
      </c>
    </row>
    <row r="853" ht="34.9" customHeight="1" spans="1:13">
      <c r="A853" s="766">
        <v>2130135</v>
      </c>
      <c r="B853" s="252" t="s">
        <v>772</v>
      </c>
      <c r="C853" s="735">
        <v>833</v>
      </c>
      <c r="D853" s="735">
        <v>1678</v>
      </c>
      <c r="E853" s="509">
        <v>940</v>
      </c>
      <c r="F853" s="488">
        <f t="shared" si="160"/>
        <v>0.128451380552221</v>
      </c>
      <c r="G853" s="488">
        <f t="shared" si="161"/>
        <v>0.560190703218117</v>
      </c>
      <c r="H853" s="765" t="str">
        <f t="shared" si="162"/>
        <v>是</v>
      </c>
      <c r="I853" s="768" t="str">
        <f t="shared" si="163"/>
        <v>项</v>
      </c>
      <c r="L853" s="558">
        <v>730.271798</v>
      </c>
      <c r="M853" s="558">
        <f t="shared" si="159"/>
        <v>738</v>
      </c>
    </row>
    <row r="854" ht="34.9" hidden="1" customHeight="1" spans="1:13">
      <c r="A854" s="766">
        <v>2130142</v>
      </c>
      <c r="B854" s="252" t="s">
        <v>773</v>
      </c>
      <c r="C854" s="735">
        <v>0</v>
      </c>
      <c r="D854" s="735">
        <v>0</v>
      </c>
      <c r="E854" s="509">
        <v>0</v>
      </c>
      <c r="F854" s="488" t="str">
        <f t="shared" si="160"/>
        <v/>
      </c>
      <c r="G854" s="488" t="str">
        <f t="shared" si="161"/>
        <v/>
      </c>
      <c r="H854" s="765" t="str">
        <f t="shared" si="162"/>
        <v>否</v>
      </c>
      <c r="I854" s="768" t="str">
        <f t="shared" si="163"/>
        <v>项</v>
      </c>
      <c r="L854" s="558">
        <v>0</v>
      </c>
      <c r="M854" s="558">
        <f t="shared" si="159"/>
        <v>0</v>
      </c>
    </row>
    <row r="855" ht="34.9" customHeight="1" spans="1:13">
      <c r="A855" s="766">
        <v>2130148</v>
      </c>
      <c r="B855" s="252" t="s">
        <v>774</v>
      </c>
      <c r="C855" s="735">
        <v>110</v>
      </c>
      <c r="D855" s="735">
        <v>2</v>
      </c>
      <c r="E855" s="509">
        <v>0</v>
      </c>
      <c r="F855" s="488">
        <f t="shared" si="160"/>
        <v>-1</v>
      </c>
      <c r="G855" s="488">
        <f t="shared" si="161"/>
        <v>0</v>
      </c>
      <c r="H855" s="765" t="str">
        <f t="shared" si="162"/>
        <v>是</v>
      </c>
      <c r="I855" s="768" t="str">
        <f t="shared" si="163"/>
        <v>项</v>
      </c>
      <c r="L855" s="558">
        <v>2.1</v>
      </c>
      <c r="M855" s="558">
        <f t="shared" si="159"/>
        <v>2</v>
      </c>
    </row>
    <row r="856" ht="34.9" hidden="1" customHeight="1" spans="1:13">
      <c r="A856" s="766">
        <v>2130152</v>
      </c>
      <c r="B856" s="252" t="s">
        <v>775</v>
      </c>
      <c r="C856" s="735">
        <v>0</v>
      </c>
      <c r="D856" s="735">
        <v>0</v>
      </c>
      <c r="E856" s="509">
        <v>0</v>
      </c>
      <c r="F856" s="488" t="str">
        <f t="shared" si="160"/>
        <v/>
      </c>
      <c r="G856" s="488" t="str">
        <f t="shared" si="161"/>
        <v/>
      </c>
      <c r="H856" s="765" t="str">
        <f t="shared" si="162"/>
        <v>否</v>
      </c>
      <c r="I856" s="768" t="str">
        <f t="shared" si="163"/>
        <v>项</v>
      </c>
      <c r="L856" s="558">
        <v>0</v>
      </c>
      <c r="M856" s="558">
        <f t="shared" si="159"/>
        <v>0</v>
      </c>
    </row>
    <row r="857" ht="34.9" customHeight="1" spans="1:13">
      <c r="A857" s="766">
        <v>2130153</v>
      </c>
      <c r="B857" s="252" t="s">
        <v>776</v>
      </c>
      <c r="C857" s="735">
        <v>4379</v>
      </c>
      <c r="D857" s="735">
        <v>2561</v>
      </c>
      <c r="E857" s="509">
        <v>327</v>
      </c>
      <c r="F857" s="488">
        <f t="shared" si="160"/>
        <v>-0.925325416761818</v>
      </c>
      <c r="G857" s="488">
        <f t="shared" si="161"/>
        <v>0.127684498242874</v>
      </c>
      <c r="H857" s="765" t="str">
        <f t="shared" si="162"/>
        <v>是</v>
      </c>
      <c r="I857" s="768" t="str">
        <f t="shared" si="163"/>
        <v>项</v>
      </c>
      <c r="L857" s="558">
        <v>395.981944</v>
      </c>
      <c r="M857" s="558">
        <f t="shared" si="159"/>
        <v>2234</v>
      </c>
    </row>
    <row r="858" ht="34.9" customHeight="1" spans="1:13">
      <c r="A858" s="766">
        <v>2130199</v>
      </c>
      <c r="B858" s="252" t="s">
        <v>777</v>
      </c>
      <c r="C858" s="735">
        <v>96</v>
      </c>
      <c r="D858" s="735">
        <v>84</v>
      </c>
      <c r="E858" s="509">
        <v>84</v>
      </c>
      <c r="F858" s="488">
        <f t="shared" si="160"/>
        <v>-0.125</v>
      </c>
      <c r="G858" s="488">
        <f t="shared" si="161"/>
        <v>1</v>
      </c>
      <c r="H858" s="765" t="str">
        <f t="shared" si="162"/>
        <v>是</v>
      </c>
      <c r="I858" s="768" t="str">
        <f t="shared" si="163"/>
        <v>项</v>
      </c>
      <c r="L858" s="558">
        <v>84</v>
      </c>
      <c r="M858" s="558">
        <f t="shared" si="159"/>
        <v>0</v>
      </c>
    </row>
    <row r="859" ht="34.9" customHeight="1" spans="1:9">
      <c r="A859" s="766">
        <v>21302</v>
      </c>
      <c r="B859" s="252" t="s">
        <v>778</v>
      </c>
      <c r="C859" s="730">
        <f>SUM(C860:C883)</f>
        <v>8545</v>
      </c>
      <c r="D859" s="730">
        <f>SUM(D860:D883)</f>
        <v>5184</v>
      </c>
      <c r="E859" s="730">
        <f>SUM(E860:E883)</f>
        <v>7060</v>
      </c>
      <c r="F859" s="488">
        <f t="shared" si="160"/>
        <v>-0.173785839672323</v>
      </c>
      <c r="G859" s="488">
        <f t="shared" si="161"/>
        <v>1.36188271604938</v>
      </c>
      <c r="H859" s="765" t="str">
        <f t="shared" si="162"/>
        <v>是</v>
      </c>
      <c r="I859" s="768" t="str">
        <f t="shared" si="163"/>
        <v>款</v>
      </c>
    </row>
    <row r="860" ht="34.9" customHeight="1" spans="1:13">
      <c r="A860" s="766">
        <v>2130201</v>
      </c>
      <c r="B860" s="252" t="s">
        <v>145</v>
      </c>
      <c r="C860" s="735">
        <v>334</v>
      </c>
      <c r="D860" s="735">
        <v>231</v>
      </c>
      <c r="E860" s="509">
        <v>255</v>
      </c>
      <c r="F860" s="488">
        <f t="shared" si="160"/>
        <v>-0.236526946107784</v>
      </c>
      <c r="G860" s="488">
        <f t="shared" si="161"/>
        <v>1.1038961038961</v>
      </c>
      <c r="H860" s="765" t="str">
        <f t="shared" si="162"/>
        <v>是</v>
      </c>
      <c r="I860" s="768" t="str">
        <f t="shared" si="163"/>
        <v>项</v>
      </c>
      <c r="L860" s="558">
        <v>0</v>
      </c>
      <c r="M860" s="558">
        <f t="shared" ref="M860:M883" si="164">D860-E860</f>
        <v>-24</v>
      </c>
    </row>
    <row r="861" ht="34.9" hidden="1" customHeight="1" spans="1:13">
      <c r="A861" s="766">
        <v>2130202</v>
      </c>
      <c r="B861" s="252" t="s">
        <v>146</v>
      </c>
      <c r="C861" s="735"/>
      <c r="D861" s="735">
        <v>0</v>
      </c>
      <c r="E861" s="509">
        <v>0</v>
      </c>
      <c r="F861" s="488" t="str">
        <f t="shared" si="160"/>
        <v/>
      </c>
      <c r="G861" s="488" t="str">
        <f t="shared" si="161"/>
        <v/>
      </c>
      <c r="H861" s="765" t="str">
        <f t="shared" si="162"/>
        <v>否</v>
      </c>
      <c r="I861" s="768" t="str">
        <f t="shared" si="163"/>
        <v>项</v>
      </c>
      <c r="L861" s="558">
        <v>0</v>
      </c>
      <c r="M861" s="558">
        <f t="shared" si="164"/>
        <v>0</v>
      </c>
    </row>
    <row r="862" ht="34.9" hidden="1" customHeight="1" spans="1:13">
      <c r="A862" s="766">
        <v>2130203</v>
      </c>
      <c r="B862" s="252" t="s">
        <v>147</v>
      </c>
      <c r="C862" s="735"/>
      <c r="D862" s="735">
        <v>0</v>
      </c>
      <c r="E862" s="509">
        <v>0</v>
      </c>
      <c r="F862" s="488" t="str">
        <f t="shared" si="160"/>
        <v/>
      </c>
      <c r="G862" s="488" t="str">
        <f t="shared" si="161"/>
        <v/>
      </c>
      <c r="H862" s="765" t="str">
        <f t="shared" si="162"/>
        <v>否</v>
      </c>
      <c r="I862" s="768" t="str">
        <f t="shared" si="163"/>
        <v>项</v>
      </c>
      <c r="L862" s="558">
        <v>0</v>
      </c>
      <c r="M862" s="558">
        <f t="shared" si="164"/>
        <v>0</v>
      </c>
    </row>
    <row r="863" ht="34.9" customHeight="1" spans="1:13">
      <c r="A863" s="766">
        <v>2130204</v>
      </c>
      <c r="B863" s="252" t="s">
        <v>779</v>
      </c>
      <c r="C863" s="735">
        <v>2563</v>
      </c>
      <c r="D863" s="735">
        <v>1721</v>
      </c>
      <c r="E863" s="509">
        <v>1839</v>
      </c>
      <c r="F863" s="488">
        <f t="shared" si="160"/>
        <v>-0.282481467030823</v>
      </c>
      <c r="G863" s="488">
        <f t="shared" si="161"/>
        <v>1.068564787914</v>
      </c>
      <c r="H863" s="765" t="str">
        <f t="shared" si="162"/>
        <v>是</v>
      </c>
      <c r="I863" s="768" t="str">
        <f t="shared" si="163"/>
        <v>项</v>
      </c>
      <c r="L863" s="558">
        <v>0</v>
      </c>
      <c r="M863" s="558">
        <f t="shared" si="164"/>
        <v>-118</v>
      </c>
    </row>
    <row r="864" ht="34.9" customHeight="1" spans="1:13">
      <c r="A864" s="766">
        <v>2130205</v>
      </c>
      <c r="B864" s="252" t="s">
        <v>780</v>
      </c>
      <c r="C864" s="735">
        <v>565</v>
      </c>
      <c r="D864" s="735">
        <v>620</v>
      </c>
      <c r="E864" s="509">
        <v>481</v>
      </c>
      <c r="F864" s="488">
        <f t="shared" si="160"/>
        <v>-0.148672566371681</v>
      </c>
      <c r="G864" s="488">
        <f t="shared" si="161"/>
        <v>0.775806451612903</v>
      </c>
      <c r="H864" s="765" t="str">
        <f t="shared" si="162"/>
        <v>是</v>
      </c>
      <c r="I864" s="768" t="str">
        <f t="shared" si="163"/>
        <v>项</v>
      </c>
      <c r="L864" s="558">
        <v>194.115693</v>
      </c>
      <c r="M864" s="558">
        <f t="shared" si="164"/>
        <v>139</v>
      </c>
    </row>
    <row r="865" ht="34.9" customHeight="1" spans="1:13">
      <c r="A865" s="766">
        <v>2130206</v>
      </c>
      <c r="B865" s="252" t="s">
        <v>781</v>
      </c>
      <c r="C865" s="735">
        <v>45</v>
      </c>
      <c r="D865" s="735">
        <v>86</v>
      </c>
      <c r="E865" s="509">
        <v>88</v>
      </c>
      <c r="F865" s="488">
        <f t="shared" si="160"/>
        <v>0.955555555555555</v>
      </c>
      <c r="G865" s="488">
        <f t="shared" si="161"/>
        <v>1.02325581395349</v>
      </c>
      <c r="H865" s="765" t="str">
        <f t="shared" si="162"/>
        <v>是</v>
      </c>
      <c r="I865" s="768" t="str">
        <f t="shared" si="163"/>
        <v>项</v>
      </c>
      <c r="L865" s="558">
        <v>74.88</v>
      </c>
      <c r="M865" s="558">
        <f t="shared" si="164"/>
        <v>-2</v>
      </c>
    </row>
    <row r="866" ht="34.9" customHeight="1" spans="1:13">
      <c r="A866" s="766">
        <v>2130207</v>
      </c>
      <c r="B866" s="252" t="s">
        <v>782</v>
      </c>
      <c r="C866" s="735">
        <v>84</v>
      </c>
      <c r="D866" s="735">
        <v>181</v>
      </c>
      <c r="E866" s="509">
        <v>133</v>
      </c>
      <c r="F866" s="488">
        <f t="shared" si="160"/>
        <v>0.583333333333333</v>
      </c>
      <c r="G866" s="488">
        <f t="shared" si="161"/>
        <v>0.734806629834254</v>
      </c>
      <c r="H866" s="765" t="str">
        <f t="shared" si="162"/>
        <v>是</v>
      </c>
      <c r="I866" s="768" t="str">
        <f t="shared" si="163"/>
        <v>项</v>
      </c>
      <c r="L866" s="558">
        <v>180.734688</v>
      </c>
      <c r="M866" s="558">
        <f t="shared" si="164"/>
        <v>48</v>
      </c>
    </row>
    <row r="867" s="547" customFormat="1" ht="34.9" customHeight="1" spans="1:13">
      <c r="A867" s="766">
        <v>2130209</v>
      </c>
      <c r="B867" s="252" t="s">
        <v>783</v>
      </c>
      <c r="C867" s="735">
        <v>1831</v>
      </c>
      <c r="D867" s="735">
        <v>2068</v>
      </c>
      <c r="E867" s="509">
        <v>1000</v>
      </c>
      <c r="F867" s="488">
        <f t="shared" si="160"/>
        <v>-0.453850354997269</v>
      </c>
      <c r="G867" s="488">
        <f t="shared" si="161"/>
        <v>0.483558994197292</v>
      </c>
      <c r="H867" s="765" t="str">
        <f t="shared" si="162"/>
        <v>是</v>
      </c>
      <c r="I867" s="768" t="str">
        <f t="shared" si="163"/>
        <v>项</v>
      </c>
      <c r="J867" s="558"/>
      <c r="K867" s="558"/>
      <c r="L867" s="558">
        <v>281.039708</v>
      </c>
      <c r="M867" s="558">
        <f t="shared" si="164"/>
        <v>1068</v>
      </c>
    </row>
    <row r="868" ht="34.9" hidden="1" customHeight="1" spans="1:13">
      <c r="A868" s="766">
        <v>2130210</v>
      </c>
      <c r="B868" s="252" t="s">
        <v>784</v>
      </c>
      <c r="C868" s="735"/>
      <c r="D868" s="735"/>
      <c r="E868" s="509"/>
      <c r="F868" s="488" t="str">
        <f t="shared" si="160"/>
        <v/>
      </c>
      <c r="G868" s="488" t="str">
        <f t="shared" si="161"/>
        <v/>
      </c>
      <c r="H868" s="765" t="str">
        <f t="shared" si="162"/>
        <v>否</v>
      </c>
      <c r="I868" s="768" t="str">
        <f t="shared" si="163"/>
        <v>项</v>
      </c>
      <c r="L868" s="558">
        <v>0</v>
      </c>
      <c r="M868" s="558">
        <f t="shared" si="164"/>
        <v>0</v>
      </c>
    </row>
    <row r="869" ht="34.9" customHeight="1" spans="1:13">
      <c r="A869" s="766">
        <v>2130211</v>
      </c>
      <c r="B869" s="252" t="s">
        <v>785</v>
      </c>
      <c r="C869" s="735">
        <v>1</v>
      </c>
      <c r="D869" s="735">
        <v>2</v>
      </c>
      <c r="E869" s="509">
        <v>2</v>
      </c>
      <c r="F869" s="488">
        <f t="shared" si="160"/>
        <v>1</v>
      </c>
      <c r="G869" s="488">
        <f t="shared" si="161"/>
        <v>1</v>
      </c>
      <c r="H869" s="765" t="str">
        <f t="shared" si="162"/>
        <v>是</v>
      </c>
      <c r="I869" s="768" t="str">
        <f t="shared" si="163"/>
        <v>项</v>
      </c>
      <c r="L869" s="558">
        <v>1.84</v>
      </c>
      <c r="M869" s="558">
        <f t="shared" si="164"/>
        <v>0</v>
      </c>
    </row>
    <row r="870" ht="34.9" hidden="1" customHeight="1" spans="1:13">
      <c r="A870" s="766">
        <v>2130212</v>
      </c>
      <c r="B870" s="252" t="s">
        <v>786</v>
      </c>
      <c r="C870" s="735"/>
      <c r="D870" s="735">
        <v>0</v>
      </c>
      <c r="E870" s="509">
        <v>0</v>
      </c>
      <c r="F870" s="488" t="str">
        <f t="shared" si="160"/>
        <v/>
      </c>
      <c r="G870" s="488" t="str">
        <f t="shared" si="161"/>
        <v/>
      </c>
      <c r="H870" s="765" t="str">
        <f t="shared" si="162"/>
        <v>否</v>
      </c>
      <c r="I870" s="768" t="str">
        <f t="shared" si="163"/>
        <v>项</v>
      </c>
      <c r="L870" s="558">
        <v>0</v>
      </c>
      <c r="M870" s="558">
        <f t="shared" si="164"/>
        <v>0</v>
      </c>
    </row>
    <row r="871" ht="34.9" customHeight="1" spans="1:13">
      <c r="A871" s="766">
        <v>2130213</v>
      </c>
      <c r="B871" s="252" t="s">
        <v>787</v>
      </c>
      <c r="C871" s="735">
        <v>0</v>
      </c>
      <c r="D871" s="735">
        <v>20</v>
      </c>
      <c r="E871" s="509">
        <v>10</v>
      </c>
      <c r="F871" s="488" t="str">
        <f t="shared" si="160"/>
        <v/>
      </c>
      <c r="G871" s="488">
        <f t="shared" si="161"/>
        <v>0.5</v>
      </c>
      <c r="H871" s="765" t="str">
        <f t="shared" si="162"/>
        <v>是</v>
      </c>
      <c r="I871" s="768" t="str">
        <f t="shared" si="163"/>
        <v>项</v>
      </c>
      <c r="L871" s="558">
        <v>0</v>
      </c>
      <c r="M871" s="558">
        <f t="shared" si="164"/>
        <v>10</v>
      </c>
    </row>
    <row r="872" ht="34.9" hidden="1" customHeight="1" spans="1:13">
      <c r="A872" s="766">
        <v>2130217</v>
      </c>
      <c r="B872" s="252" t="s">
        <v>788</v>
      </c>
      <c r="C872" s="735"/>
      <c r="D872" s="735">
        <v>0</v>
      </c>
      <c r="E872" s="509">
        <v>0</v>
      </c>
      <c r="F872" s="488" t="str">
        <f t="shared" si="160"/>
        <v/>
      </c>
      <c r="G872" s="488" t="str">
        <f t="shared" si="161"/>
        <v/>
      </c>
      <c r="H872" s="765" t="str">
        <f t="shared" si="162"/>
        <v>否</v>
      </c>
      <c r="I872" s="768" t="str">
        <f t="shared" si="163"/>
        <v>项</v>
      </c>
      <c r="L872" s="558">
        <v>0</v>
      </c>
      <c r="M872" s="558">
        <f t="shared" si="164"/>
        <v>0</v>
      </c>
    </row>
    <row r="873" ht="34.9" hidden="1" customHeight="1" spans="1:13">
      <c r="A873" s="766">
        <v>2130220</v>
      </c>
      <c r="B873" s="252" t="s">
        <v>789</v>
      </c>
      <c r="C873" s="735"/>
      <c r="D873" s="735">
        <v>0</v>
      </c>
      <c r="E873" s="509">
        <v>0</v>
      </c>
      <c r="F873" s="488" t="str">
        <f t="shared" si="160"/>
        <v/>
      </c>
      <c r="G873" s="488" t="str">
        <f t="shared" si="161"/>
        <v/>
      </c>
      <c r="H873" s="765" t="str">
        <f t="shared" si="162"/>
        <v>否</v>
      </c>
      <c r="I873" s="768" t="str">
        <f t="shared" si="163"/>
        <v>项</v>
      </c>
      <c r="L873" s="558">
        <v>0</v>
      </c>
      <c r="M873" s="558">
        <f t="shared" si="164"/>
        <v>0</v>
      </c>
    </row>
    <row r="874" ht="34.9" customHeight="1" spans="1:13">
      <c r="A874" s="766">
        <v>2130221</v>
      </c>
      <c r="B874" s="252" t="s">
        <v>790</v>
      </c>
      <c r="C874" s="735">
        <v>6</v>
      </c>
      <c r="D874" s="735">
        <v>120</v>
      </c>
      <c r="E874" s="509">
        <v>120</v>
      </c>
      <c r="F874" s="488">
        <f t="shared" si="160"/>
        <v>19</v>
      </c>
      <c r="G874" s="488">
        <f t="shared" si="161"/>
        <v>1</v>
      </c>
      <c r="H874" s="765" t="str">
        <f t="shared" si="162"/>
        <v>是</v>
      </c>
      <c r="I874" s="768" t="str">
        <f t="shared" si="163"/>
        <v>项</v>
      </c>
      <c r="L874" s="558">
        <v>0</v>
      </c>
      <c r="M874" s="558">
        <f t="shared" si="164"/>
        <v>0</v>
      </c>
    </row>
    <row r="875" ht="34.9" hidden="1" customHeight="1" spans="1:13">
      <c r="A875" s="766">
        <v>2130223</v>
      </c>
      <c r="B875" s="252" t="s">
        <v>791</v>
      </c>
      <c r="C875" s="735"/>
      <c r="D875" s="735">
        <v>0</v>
      </c>
      <c r="E875" s="509">
        <v>0</v>
      </c>
      <c r="F875" s="488" t="str">
        <f t="shared" si="160"/>
        <v/>
      </c>
      <c r="G875" s="488" t="str">
        <f t="shared" si="161"/>
        <v/>
      </c>
      <c r="H875" s="765" t="str">
        <f t="shared" si="162"/>
        <v>否</v>
      </c>
      <c r="I875" s="768" t="str">
        <f t="shared" si="163"/>
        <v>项</v>
      </c>
      <c r="L875" s="558">
        <v>0</v>
      </c>
      <c r="M875" s="558">
        <f t="shared" si="164"/>
        <v>0</v>
      </c>
    </row>
    <row r="876" ht="34.9" hidden="1" customHeight="1" spans="1:13">
      <c r="A876" s="766">
        <v>2130226</v>
      </c>
      <c r="B876" s="252" t="s">
        <v>792</v>
      </c>
      <c r="C876" s="735"/>
      <c r="D876" s="735">
        <v>0</v>
      </c>
      <c r="E876" s="509">
        <v>0</v>
      </c>
      <c r="F876" s="488" t="str">
        <f t="shared" si="160"/>
        <v/>
      </c>
      <c r="G876" s="488" t="str">
        <f t="shared" si="161"/>
        <v/>
      </c>
      <c r="H876" s="765" t="str">
        <f t="shared" si="162"/>
        <v>否</v>
      </c>
      <c r="I876" s="768" t="str">
        <f t="shared" si="163"/>
        <v>项</v>
      </c>
      <c r="L876" s="558">
        <v>0</v>
      </c>
      <c r="M876" s="558">
        <f t="shared" si="164"/>
        <v>0</v>
      </c>
    </row>
    <row r="877" ht="34.9" hidden="1" customHeight="1" spans="1:13">
      <c r="A877" s="766">
        <v>2130227</v>
      </c>
      <c r="B877" s="252" t="s">
        <v>793</v>
      </c>
      <c r="C877" s="735"/>
      <c r="D877" s="735">
        <v>0</v>
      </c>
      <c r="E877" s="509">
        <v>0</v>
      </c>
      <c r="F877" s="488" t="str">
        <f t="shared" si="160"/>
        <v/>
      </c>
      <c r="G877" s="488" t="str">
        <f t="shared" si="161"/>
        <v/>
      </c>
      <c r="H877" s="765" t="str">
        <f t="shared" si="162"/>
        <v>否</v>
      </c>
      <c r="I877" s="768" t="str">
        <f t="shared" si="163"/>
        <v>项</v>
      </c>
      <c r="L877" s="558">
        <v>0</v>
      </c>
      <c r="M877" s="558">
        <f t="shared" si="164"/>
        <v>0</v>
      </c>
    </row>
    <row r="878" ht="34.9" hidden="1" customHeight="1" spans="1:13">
      <c r="A878" s="766">
        <v>2130232</v>
      </c>
      <c r="B878" s="252" t="s">
        <v>794</v>
      </c>
      <c r="C878" s="735">
        <v>0</v>
      </c>
      <c r="D878" s="735"/>
      <c r="E878" s="509"/>
      <c r="F878" s="488" t="str">
        <f t="shared" si="160"/>
        <v/>
      </c>
      <c r="G878" s="488" t="str">
        <f t="shared" si="161"/>
        <v/>
      </c>
      <c r="H878" s="765" t="str">
        <f t="shared" si="162"/>
        <v>否</v>
      </c>
      <c r="I878" s="768" t="str">
        <f t="shared" si="163"/>
        <v>项</v>
      </c>
      <c r="L878" s="558">
        <v>0</v>
      </c>
      <c r="M878" s="558">
        <f t="shared" si="164"/>
        <v>0</v>
      </c>
    </row>
    <row r="879" ht="34.9" customHeight="1" spans="1:13">
      <c r="A879" s="766">
        <v>2130234</v>
      </c>
      <c r="B879" s="252" t="s">
        <v>795</v>
      </c>
      <c r="C879" s="735">
        <v>119</v>
      </c>
      <c r="D879" s="735">
        <v>67</v>
      </c>
      <c r="E879" s="509">
        <v>68</v>
      </c>
      <c r="F879" s="488">
        <f t="shared" si="160"/>
        <v>-0.428571428571429</v>
      </c>
      <c r="G879" s="488">
        <f t="shared" si="161"/>
        <v>1.01492537313433</v>
      </c>
      <c r="H879" s="765" t="str">
        <f t="shared" si="162"/>
        <v>是</v>
      </c>
      <c r="I879" s="768" t="str">
        <f t="shared" si="163"/>
        <v>项</v>
      </c>
      <c r="L879" s="558">
        <v>54.14374</v>
      </c>
      <c r="M879" s="558">
        <f t="shared" si="164"/>
        <v>-1</v>
      </c>
    </row>
    <row r="880" ht="34.9" hidden="1" customHeight="1" spans="1:13">
      <c r="A880" s="766">
        <v>2130235</v>
      </c>
      <c r="B880" s="252" t="s">
        <v>796</v>
      </c>
      <c r="C880" s="735"/>
      <c r="D880" s="735"/>
      <c r="E880" s="509"/>
      <c r="F880" s="488" t="str">
        <f t="shared" si="160"/>
        <v/>
      </c>
      <c r="G880" s="488" t="str">
        <f t="shared" si="161"/>
        <v/>
      </c>
      <c r="H880" s="765" t="str">
        <f t="shared" si="162"/>
        <v>否</v>
      </c>
      <c r="I880" s="768" t="str">
        <f t="shared" si="163"/>
        <v>项</v>
      </c>
      <c r="L880" s="558">
        <v>0</v>
      </c>
      <c r="M880" s="558">
        <f t="shared" si="164"/>
        <v>0</v>
      </c>
    </row>
    <row r="881" ht="34.9" hidden="1" customHeight="1" spans="1:13">
      <c r="A881" s="766">
        <v>2130236</v>
      </c>
      <c r="B881" s="252" t="s">
        <v>797</v>
      </c>
      <c r="C881" s="735"/>
      <c r="D881" s="735">
        <v>0</v>
      </c>
      <c r="E881" s="509">
        <v>0</v>
      </c>
      <c r="F881" s="488" t="str">
        <f t="shared" si="160"/>
        <v/>
      </c>
      <c r="G881" s="488" t="str">
        <f t="shared" si="161"/>
        <v/>
      </c>
      <c r="H881" s="765" t="str">
        <f t="shared" si="162"/>
        <v>否</v>
      </c>
      <c r="I881" s="768" t="str">
        <f t="shared" si="163"/>
        <v>项</v>
      </c>
      <c r="L881" s="558">
        <v>0</v>
      </c>
      <c r="M881" s="558">
        <f t="shared" si="164"/>
        <v>0</v>
      </c>
    </row>
    <row r="882" ht="34.9" hidden="1" customHeight="1" spans="1:13">
      <c r="A882" s="766">
        <v>2130237</v>
      </c>
      <c r="B882" s="252" t="s">
        <v>763</v>
      </c>
      <c r="C882" s="735"/>
      <c r="D882" s="735">
        <v>0</v>
      </c>
      <c r="E882" s="509">
        <v>0</v>
      </c>
      <c r="F882" s="488" t="str">
        <f t="shared" si="160"/>
        <v/>
      </c>
      <c r="G882" s="488" t="str">
        <f t="shared" si="161"/>
        <v/>
      </c>
      <c r="H882" s="765" t="str">
        <f t="shared" si="162"/>
        <v>否</v>
      </c>
      <c r="I882" s="768" t="str">
        <f t="shared" si="163"/>
        <v>项</v>
      </c>
      <c r="L882" s="558">
        <v>0</v>
      </c>
      <c r="M882" s="558">
        <f t="shared" si="164"/>
        <v>0</v>
      </c>
    </row>
    <row r="883" ht="34.9" customHeight="1" spans="1:13">
      <c r="A883" s="766">
        <v>2130299</v>
      </c>
      <c r="B883" s="252" t="s">
        <v>798</v>
      </c>
      <c r="C883" s="735">
        <v>2997</v>
      </c>
      <c r="D883" s="735">
        <v>68</v>
      </c>
      <c r="E883" s="509">
        <v>3064</v>
      </c>
      <c r="F883" s="488">
        <f t="shared" si="160"/>
        <v>0.0223556890223557</v>
      </c>
      <c r="G883" s="488">
        <f t="shared" si="161"/>
        <v>45.0588235294118</v>
      </c>
      <c r="H883" s="765" t="str">
        <f t="shared" si="162"/>
        <v>是</v>
      </c>
      <c r="I883" s="768" t="str">
        <f t="shared" si="163"/>
        <v>项</v>
      </c>
      <c r="L883" s="558">
        <v>0</v>
      </c>
      <c r="M883" s="558">
        <f t="shared" si="164"/>
        <v>-2996</v>
      </c>
    </row>
    <row r="884" s="547" customFormat="1" ht="34.9" customHeight="1" spans="1:13">
      <c r="A884" s="766">
        <v>21303</v>
      </c>
      <c r="B884" s="252" t="s">
        <v>799</v>
      </c>
      <c r="C884" s="730">
        <f>SUM(C885:C911)</f>
        <v>5560</v>
      </c>
      <c r="D884" s="730">
        <f>SUM(D885:D911)</f>
        <v>18195</v>
      </c>
      <c r="E884" s="730">
        <f>SUM(E885:E911)</f>
        <v>5194</v>
      </c>
      <c r="F884" s="488">
        <f t="shared" si="160"/>
        <v>-0.0658273381294964</v>
      </c>
      <c r="G884" s="488">
        <f t="shared" si="161"/>
        <v>0.28546303929651</v>
      </c>
      <c r="H884" s="765" t="str">
        <f t="shared" si="162"/>
        <v>是</v>
      </c>
      <c r="I884" s="768" t="str">
        <f t="shared" si="163"/>
        <v>款</v>
      </c>
      <c r="J884" s="558"/>
      <c r="K884" s="558"/>
      <c r="L884" s="558"/>
      <c r="M884" s="558"/>
    </row>
    <row r="885" ht="34.9" customHeight="1" spans="1:13">
      <c r="A885" s="766">
        <v>2130301</v>
      </c>
      <c r="B885" s="252" t="s">
        <v>145</v>
      </c>
      <c r="C885" s="735">
        <v>423</v>
      </c>
      <c r="D885" s="735">
        <v>255</v>
      </c>
      <c r="E885" s="509">
        <v>240</v>
      </c>
      <c r="F885" s="488">
        <f t="shared" si="160"/>
        <v>-0.432624113475177</v>
      </c>
      <c r="G885" s="488">
        <f t="shared" si="161"/>
        <v>0.941176470588235</v>
      </c>
      <c r="H885" s="765" t="str">
        <f t="shared" si="162"/>
        <v>是</v>
      </c>
      <c r="I885" s="768" t="str">
        <f t="shared" si="163"/>
        <v>项</v>
      </c>
      <c r="L885" s="558">
        <v>0</v>
      </c>
      <c r="M885" s="558">
        <f t="shared" ref="M885:M911" si="165">D885-E885</f>
        <v>15</v>
      </c>
    </row>
    <row r="886" ht="34.9" hidden="1" customHeight="1" spans="1:13">
      <c r="A886" s="766">
        <v>2130302</v>
      </c>
      <c r="B886" s="252" t="s">
        <v>146</v>
      </c>
      <c r="C886" s="735"/>
      <c r="D886" s="735">
        <v>0</v>
      </c>
      <c r="E886" s="509">
        <v>0</v>
      </c>
      <c r="F886" s="488" t="str">
        <f t="shared" si="160"/>
        <v/>
      </c>
      <c r="G886" s="488" t="str">
        <f t="shared" si="161"/>
        <v/>
      </c>
      <c r="H886" s="765" t="str">
        <f t="shared" si="162"/>
        <v>否</v>
      </c>
      <c r="I886" s="768" t="str">
        <f t="shared" si="163"/>
        <v>项</v>
      </c>
      <c r="L886" s="558">
        <v>0</v>
      </c>
      <c r="M886" s="558">
        <f t="shared" si="165"/>
        <v>0</v>
      </c>
    </row>
    <row r="887" ht="34.9" hidden="1" customHeight="1" spans="1:13">
      <c r="A887" s="766">
        <v>2130303</v>
      </c>
      <c r="B887" s="252" t="s">
        <v>147</v>
      </c>
      <c r="C887" s="735"/>
      <c r="D887" s="735">
        <v>0</v>
      </c>
      <c r="E887" s="509">
        <v>0</v>
      </c>
      <c r="F887" s="488" t="str">
        <f t="shared" si="160"/>
        <v/>
      </c>
      <c r="G887" s="488" t="str">
        <f t="shared" si="161"/>
        <v/>
      </c>
      <c r="H887" s="765" t="str">
        <f t="shared" si="162"/>
        <v>否</v>
      </c>
      <c r="I887" s="768" t="str">
        <f t="shared" si="163"/>
        <v>项</v>
      </c>
      <c r="L887" s="558">
        <v>0</v>
      </c>
      <c r="M887" s="558">
        <f t="shared" si="165"/>
        <v>0</v>
      </c>
    </row>
    <row r="888" ht="34.9" customHeight="1" spans="1:13">
      <c r="A888" s="766">
        <v>2130304</v>
      </c>
      <c r="B888" s="252" t="s">
        <v>800</v>
      </c>
      <c r="C888" s="735">
        <v>2151</v>
      </c>
      <c r="D888" s="735">
        <v>1381</v>
      </c>
      <c r="E888" s="509">
        <v>1502</v>
      </c>
      <c r="F888" s="488">
        <f t="shared" si="160"/>
        <v>-0.301720130172013</v>
      </c>
      <c r="G888" s="488">
        <f t="shared" si="161"/>
        <v>1.08761766835626</v>
      </c>
      <c r="H888" s="765" t="str">
        <f t="shared" si="162"/>
        <v>是</v>
      </c>
      <c r="I888" s="768" t="str">
        <f t="shared" si="163"/>
        <v>项</v>
      </c>
      <c r="L888" s="558">
        <v>0</v>
      </c>
      <c r="M888" s="558">
        <f t="shared" si="165"/>
        <v>-121</v>
      </c>
    </row>
    <row r="889" ht="34.9" customHeight="1" spans="1:13">
      <c r="A889" s="766">
        <v>2130305</v>
      </c>
      <c r="B889" s="252" t="s">
        <v>801</v>
      </c>
      <c r="C889" s="735">
        <v>1410</v>
      </c>
      <c r="D889" s="735">
        <v>6686</v>
      </c>
      <c r="E889" s="509">
        <v>1947</v>
      </c>
      <c r="F889" s="488">
        <f t="shared" si="160"/>
        <v>0.380851063829787</v>
      </c>
      <c r="G889" s="488">
        <f t="shared" si="161"/>
        <v>0.291205504038289</v>
      </c>
      <c r="H889" s="765" t="str">
        <f t="shared" si="162"/>
        <v>是</v>
      </c>
      <c r="I889" s="768" t="str">
        <f t="shared" si="163"/>
        <v>项</v>
      </c>
      <c r="L889" s="558">
        <v>0</v>
      </c>
      <c r="M889" s="558">
        <f t="shared" si="165"/>
        <v>4739</v>
      </c>
    </row>
    <row r="890" ht="34.9" customHeight="1" spans="1:13">
      <c r="A890" s="766">
        <v>2130306</v>
      </c>
      <c r="B890" s="252" t="s">
        <v>802</v>
      </c>
      <c r="C890" s="735">
        <v>56</v>
      </c>
      <c r="D890" s="735">
        <v>2</v>
      </c>
      <c r="E890" s="509">
        <v>11</v>
      </c>
      <c r="F890" s="488">
        <f t="shared" si="160"/>
        <v>-0.803571428571429</v>
      </c>
      <c r="G890" s="488">
        <f t="shared" si="161"/>
        <v>5.5</v>
      </c>
      <c r="H890" s="765" t="str">
        <f t="shared" si="162"/>
        <v>是</v>
      </c>
      <c r="I890" s="768" t="str">
        <f t="shared" si="163"/>
        <v>项</v>
      </c>
      <c r="L890" s="558">
        <v>1.844149</v>
      </c>
      <c r="M890" s="558">
        <f t="shared" si="165"/>
        <v>-9</v>
      </c>
    </row>
    <row r="891" ht="34.9" customHeight="1" spans="1:13">
      <c r="A891" s="766">
        <v>2130307</v>
      </c>
      <c r="B891" s="252" t="s">
        <v>803</v>
      </c>
      <c r="C891" s="735">
        <v>4</v>
      </c>
      <c r="D891" s="735">
        <v>8603</v>
      </c>
      <c r="E891" s="509">
        <v>0</v>
      </c>
      <c r="F891" s="488">
        <f t="shared" si="160"/>
        <v>-1</v>
      </c>
      <c r="G891" s="488">
        <f t="shared" si="161"/>
        <v>0</v>
      </c>
      <c r="H891" s="765" t="str">
        <f t="shared" si="162"/>
        <v>是</v>
      </c>
      <c r="I891" s="768" t="str">
        <f t="shared" si="163"/>
        <v>项</v>
      </c>
      <c r="L891" s="558">
        <v>0</v>
      </c>
      <c r="M891" s="558">
        <f t="shared" si="165"/>
        <v>8603</v>
      </c>
    </row>
    <row r="892" ht="34.9" hidden="1" customHeight="1" spans="1:13">
      <c r="A892" s="766">
        <v>2130308</v>
      </c>
      <c r="B892" s="252" t="s">
        <v>804</v>
      </c>
      <c r="C892" s="735"/>
      <c r="D892" s="735">
        <v>0</v>
      </c>
      <c r="E892" s="509">
        <v>0</v>
      </c>
      <c r="F892" s="488" t="str">
        <f t="shared" si="160"/>
        <v/>
      </c>
      <c r="G892" s="488" t="str">
        <f t="shared" si="161"/>
        <v/>
      </c>
      <c r="H892" s="765" t="str">
        <f t="shared" si="162"/>
        <v>否</v>
      </c>
      <c r="I892" s="768" t="str">
        <f t="shared" si="163"/>
        <v>项</v>
      </c>
      <c r="L892" s="558">
        <v>0</v>
      </c>
      <c r="M892" s="558">
        <f t="shared" si="165"/>
        <v>0</v>
      </c>
    </row>
    <row r="893" ht="34.9" customHeight="1" spans="1:13">
      <c r="A893" s="766">
        <v>2130309</v>
      </c>
      <c r="B893" s="252" t="s">
        <v>805</v>
      </c>
      <c r="C893" s="735">
        <v>76</v>
      </c>
      <c r="D893" s="735">
        <v>60</v>
      </c>
      <c r="E893" s="509">
        <v>36</v>
      </c>
      <c r="F893" s="488">
        <f t="shared" si="160"/>
        <v>-0.526315789473684</v>
      </c>
      <c r="G893" s="488">
        <f t="shared" si="161"/>
        <v>0.6</v>
      </c>
      <c r="H893" s="765" t="str">
        <f t="shared" si="162"/>
        <v>是</v>
      </c>
      <c r="I893" s="768" t="str">
        <f t="shared" si="163"/>
        <v>项</v>
      </c>
      <c r="L893" s="558">
        <v>0</v>
      </c>
      <c r="M893" s="558">
        <f t="shared" si="165"/>
        <v>24</v>
      </c>
    </row>
    <row r="894" ht="34.9" customHeight="1" spans="1:13">
      <c r="A894" s="766">
        <v>2130310</v>
      </c>
      <c r="B894" s="252" t="s">
        <v>806</v>
      </c>
      <c r="C894" s="735">
        <v>535</v>
      </c>
      <c r="D894" s="735">
        <v>114</v>
      </c>
      <c r="E894" s="509">
        <v>1028</v>
      </c>
      <c r="F894" s="488">
        <f t="shared" si="160"/>
        <v>0.921495327102804</v>
      </c>
      <c r="G894" s="488">
        <f t="shared" si="161"/>
        <v>9.01754385964912</v>
      </c>
      <c r="H894" s="765" t="str">
        <f t="shared" si="162"/>
        <v>是</v>
      </c>
      <c r="I894" s="768" t="str">
        <f t="shared" si="163"/>
        <v>项</v>
      </c>
      <c r="L894" s="558">
        <v>0</v>
      </c>
      <c r="M894" s="558">
        <f t="shared" si="165"/>
        <v>-914</v>
      </c>
    </row>
    <row r="895" s="547" customFormat="1" ht="34.9" customHeight="1" spans="1:13">
      <c r="A895" s="766">
        <v>2130311</v>
      </c>
      <c r="B895" s="252" t="s">
        <v>807</v>
      </c>
      <c r="C895" s="735">
        <v>89</v>
      </c>
      <c r="D895" s="735">
        <v>62</v>
      </c>
      <c r="E895" s="509">
        <v>52</v>
      </c>
      <c r="F895" s="488">
        <f t="shared" si="160"/>
        <v>-0.415730337078652</v>
      </c>
      <c r="G895" s="488">
        <f t="shared" si="161"/>
        <v>0.838709677419355</v>
      </c>
      <c r="H895" s="765" t="str">
        <f t="shared" si="162"/>
        <v>是</v>
      </c>
      <c r="I895" s="768" t="str">
        <f t="shared" si="163"/>
        <v>项</v>
      </c>
      <c r="J895" s="558"/>
      <c r="K895" s="558"/>
      <c r="L895" s="558">
        <v>62</v>
      </c>
      <c r="M895" s="558">
        <f t="shared" si="165"/>
        <v>10</v>
      </c>
    </row>
    <row r="896" ht="34.9" hidden="1" customHeight="1" spans="1:13">
      <c r="A896" s="766">
        <v>2130312</v>
      </c>
      <c r="B896" s="252" t="s">
        <v>808</v>
      </c>
      <c r="C896" s="735">
        <v>0</v>
      </c>
      <c r="D896" s="735">
        <v>0</v>
      </c>
      <c r="E896" s="509">
        <v>0</v>
      </c>
      <c r="F896" s="488" t="str">
        <f t="shared" si="160"/>
        <v/>
      </c>
      <c r="G896" s="488" t="str">
        <f t="shared" si="161"/>
        <v/>
      </c>
      <c r="H896" s="765" t="str">
        <f t="shared" si="162"/>
        <v>否</v>
      </c>
      <c r="I896" s="768" t="str">
        <f t="shared" si="163"/>
        <v>项</v>
      </c>
      <c r="L896" s="558">
        <v>0</v>
      </c>
      <c r="M896" s="558">
        <f t="shared" si="165"/>
        <v>0</v>
      </c>
    </row>
    <row r="897" ht="34.9" hidden="1" customHeight="1" spans="1:13">
      <c r="A897" s="766">
        <v>2130313</v>
      </c>
      <c r="B897" s="252" t="s">
        <v>809</v>
      </c>
      <c r="C897" s="735"/>
      <c r="D897" s="735">
        <v>0</v>
      </c>
      <c r="E897" s="509">
        <v>0</v>
      </c>
      <c r="F897" s="488" t="str">
        <f t="shared" si="160"/>
        <v/>
      </c>
      <c r="G897" s="488" t="str">
        <f t="shared" si="161"/>
        <v/>
      </c>
      <c r="H897" s="765" t="str">
        <f t="shared" si="162"/>
        <v>否</v>
      </c>
      <c r="I897" s="768" t="str">
        <f t="shared" si="163"/>
        <v>项</v>
      </c>
      <c r="L897" s="558">
        <v>0</v>
      </c>
      <c r="M897" s="558">
        <f t="shared" si="165"/>
        <v>0</v>
      </c>
    </row>
    <row r="898" ht="34.9" customHeight="1" spans="1:13">
      <c r="A898" s="766">
        <v>2130314</v>
      </c>
      <c r="B898" s="252" t="s">
        <v>810</v>
      </c>
      <c r="C898" s="735">
        <v>65</v>
      </c>
      <c r="D898" s="735">
        <v>8</v>
      </c>
      <c r="E898" s="509">
        <v>74</v>
      </c>
      <c r="F898" s="488">
        <f t="shared" si="160"/>
        <v>0.138461538461538</v>
      </c>
      <c r="G898" s="488">
        <f t="shared" si="161"/>
        <v>9.25</v>
      </c>
      <c r="H898" s="765" t="str">
        <f t="shared" si="162"/>
        <v>是</v>
      </c>
      <c r="I898" s="768" t="str">
        <f t="shared" si="163"/>
        <v>项</v>
      </c>
      <c r="L898" s="558">
        <v>7.514775</v>
      </c>
      <c r="M898" s="558">
        <f t="shared" si="165"/>
        <v>-66</v>
      </c>
    </row>
    <row r="899" ht="34.9" customHeight="1" spans="1:13">
      <c r="A899" s="766">
        <v>2130315</v>
      </c>
      <c r="B899" s="252" t="s">
        <v>811</v>
      </c>
      <c r="C899" s="735">
        <v>33</v>
      </c>
      <c r="D899" s="735">
        <v>60</v>
      </c>
      <c r="E899" s="509">
        <v>137</v>
      </c>
      <c r="F899" s="488">
        <f t="shared" si="160"/>
        <v>3.15151515151515</v>
      </c>
      <c r="G899" s="488">
        <f t="shared" si="161"/>
        <v>2.28333333333333</v>
      </c>
      <c r="H899" s="765" t="str">
        <f t="shared" si="162"/>
        <v>是</v>
      </c>
      <c r="I899" s="768" t="str">
        <f t="shared" si="163"/>
        <v>项</v>
      </c>
      <c r="L899" s="558">
        <v>60</v>
      </c>
      <c r="M899" s="558">
        <f t="shared" si="165"/>
        <v>-77</v>
      </c>
    </row>
    <row r="900" ht="34.9" customHeight="1" spans="1:13">
      <c r="A900" s="766">
        <v>2130316</v>
      </c>
      <c r="B900" s="252" t="s">
        <v>812</v>
      </c>
      <c r="C900" s="735">
        <v>466</v>
      </c>
      <c r="D900" s="735">
        <v>35</v>
      </c>
      <c r="E900" s="509">
        <v>0</v>
      </c>
      <c r="F900" s="488">
        <f t="shared" si="160"/>
        <v>-1</v>
      </c>
      <c r="G900" s="488">
        <f t="shared" si="161"/>
        <v>0</v>
      </c>
      <c r="H900" s="765" t="str">
        <f t="shared" si="162"/>
        <v>是</v>
      </c>
      <c r="I900" s="768" t="str">
        <f t="shared" si="163"/>
        <v>项</v>
      </c>
      <c r="L900" s="558">
        <v>0</v>
      </c>
      <c r="M900" s="558">
        <f t="shared" si="165"/>
        <v>35</v>
      </c>
    </row>
    <row r="901" ht="34.9" hidden="1" customHeight="1" spans="1:13">
      <c r="A901" s="766">
        <v>2130317</v>
      </c>
      <c r="B901" s="252" t="s">
        <v>813</v>
      </c>
      <c r="C901" s="735"/>
      <c r="D901" s="735">
        <v>0</v>
      </c>
      <c r="E901" s="509">
        <v>0</v>
      </c>
      <c r="F901" s="488" t="str">
        <f t="shared" ref="F901:F964" si="166">IF(C901&lt;&gt;0,E901/C901-1,"")</f>
        <v/>
      </c>
      <c r="G901" s="488" t="str">
        <f t="shared" ref="G901:G964" si="167">IF(D901&lt;&gt;0,E901/D901,"")</f>
        <v/>
      </c>
      <c r="H901" s="765" t="str">
        <f t="shared" ref="H901:H964" si="168">IF(LEN(A901)=3,"是",IF(B901&lt;&gt;"",IF(SUM(C901:E901)&lt;&gt;0,"是","否"),"是"))</f>
        <v>否</v>
      </c>
      <c r="I901" s="768" t="str">
        <f t="shared" ref="I901:I964" si="169">IF(LEN(A901)=3,"类",IF(LEN(A901)=5,"款","项"))</f>
        <v>项</v>
      </c>
      <c r="L901" s="558">
        <v>0</v>
      </c>
      <c r="M901" s="558">
        <f t="shared" si="165"/>
        <v>0</v>
      </c>
    </row>
    <row r="902" ht="34.9" hidden="1" customHeight="1" spans="1:13">
      <c r="A902" s="766">
        <v>2130318</v>
      </c>
      <c r="B902" s="252" t="s">
        <v>814</v>
      </c>
      <c r="C902" s="735"/>
      <c r="D902" s="735">
        <v>0</v>
      </c>
      <c r="E902" s="509">
        <v>0</v>
      </c>
      <c r="F902" s="488" t="str">
        <f t="shared" si="166"/>
        <v/>
      </c>
      <c r="G902" s="488" t="str">
        <f t="shared" si="167"/>
        <v/>
      </c>
      <c r="H902" s="765" t="str">
        <f t="shared" si="168"/>
        <v>否</v>
      </c>
      <c r="I902" s="768" t="str">
        <f t="shared" si="169"/>
        <v>项</v>
      </c>
      <c r="L902" s="558">
        <v>0</v>
      </c>
      <c r="M902" s="558">
        <f t="shared" si="165"/>
        <v>0</v>
      </c>
    </row>
    <row r="903" ht="34.9" customHeight="1" spans="1:13">
      <c r="A903" s="766">
        <v>2130319</v>
      </c>
      <c r="B903" s="252" t="s">
        <v>815</v>
      </c>
      <c r="C903" s="735">
        <v>85</v>
      </c>
      <c r="D903" s="735">
        <v>0</v>
      </c>
      <c r="E903" s="509">
        <v>0</v>
      </c>
      <c r="F903" s="488">
        <f t="shared" si="166"/>
        <v>-1</v>
      </c>
      <c r="G903" s="488" t="str">
        <f t="shared" si="167"/>
        <v/>
      </c>
      <c r="H903" s="765" t="str">
        <f t="shared" si="168"/>
        <v>是</v>
      </c>
      <c r="I903" s="768" t="str">
        <f t="shared" si="169"/>
        <v>项</v>
      </c>
      <c r="L903" s="558">
        <v>0</v>
      </c>
      <c r="M903" s="558">
        <f t="shared" si="165"/>
        <v>0</v>
      </c>
    </row>
    <row r="904" ht="34.9" customHeight="1" spans="1:13">
      <c r="A904" s="766">
        <v>2130321</v>
      </c>
      <c r="B904" s="252" t="s">
        <v>816</v>
      </c>
      <c r="C904" s="735">
        <v>1</v>
      </c>
      <c r="D904" s="735">
        <v>1</v>
      </c>
      <c r="E904" s="509">
        <v>1</v>
      </c>
      <c r="F904" s="488">
        <f t="shared" si="166"/>
        <v>0</v>
      </c>
      <c r="G904" s="488">
        <f t="shared" si="167"/>
        <v>1</v>
      </c>
      <c r="H904" s="765" t="str">
        <f t="shared" si="168"/>
        <v>是</v>
      </c>
      <c r="I904" s="768" t="str">
        <f t="shared" si="169"/>
        <v>项</v>
      </c>
      <c r="L904" s="558">
        <v>0</v>
      </c>
      <c r="M904" s="558">
        <f t="shared" si="165"/>
        <v>0</v>
      </c>
    </row>
    <row r="905" s="547" customFormat="1" ht="34.9" hidden="1" customHeight="1" spans="1:13">
      <c r="A905" s="766">
        <v>2130322</v>
      </c>
      <c r="B905" s="252" t="s">
        <v>817</v>
      </c>
      <c r="C905" s="735"/>
      <c r="D905" s="735">
        <v>0</v>
      </c>
      <c r="E905" s="509">
        <v>0</v>
      </c>
      <c r="F905" s="488" t="str">
        <f t="shared" si="166"/>
        <v/>
      </c>
      <c r="G905" s="488" t="str">
        <f t="shared" si="167"/>
        <v/>
      </c>
      <c r="H905" s="765" t="str">
        <f t="shared" si="168"/>
        <v>否</v>
      </c>
      <c r="I905" s="768" t="str">
        <f t="shared" si="169"/>
        <v>项</v>
      </c>
      <c r="J905" s="558"/>
      <c r="K905" s="558"/>
      <c r="L905" s="558">
        <v>0</v>
      </c>
      <c r="M905" s="558">
        <f t="shared" si="165"/>
        <v>0</v>
      </c>
    </row>
    <row r="906" s="547" customFormat="1" ht="34.9" hidden="1" customHeight="1" spans="1:13">
      <c r="A906" s="766">
        <v>2130333</v>
      </c>
      <c r="B906" s="252" t="s">
        <v>791</v>
      </c>
      <c r="C906" s="735"/>
      <c r="D906" s="735">
        <v>0</v>
      </c>
      <c r="E906" s="509">
        <v>0</v>
      </c>
      <c r="F906" s="488" t="str">
        <f t="shared" si="166"/>
        <v/>
      </c>
      <c r="G906" s="488" t="str">
        <f t="shared" si="167"/>
        <v/>
      </c>
      <c r="H906" s="765" t="str">
        <f t="shared" si="168"/>
        <v>否</v>
      </c>
      <c r="I906" s="768" t="str">
        <f t="shared" si="169"/>
        <v>项</v>
      </c>
      <c r="J906" s="558"/>
      <c r="K906" s="558"/>
      <c r="L906" s="558">
        <v>0</v>
      </c>
      <c r="M906" s="558">
        <f t="shared" si="165"/>
        <v>0</v>
      </c>
    </row>
    <row r="907" s="547" customFormat="1" ht="34.9" hidden="1" customHeight="1" spans="1:13">
      <c r="A907" s="766">
        <v>2130334</v>
      </c>
      <c r="B907" s="252" t="s">
        <v>818</v>
      </c>
      <c r="C907" s="735"/>
      <c r="D907" s="735">
        <v>0</v>
      </c>
      <c r="E907" s="509">
        <v>0</v>
      </c>
      <c r="F907" s="488" t="str">
        <f t="shared" si="166"/>
        <v/>
      </c>
      <c r="G907" s="488" t="str">
        <f t="shared" si="167"/>
        <v/>
      </c>
      <c r="H907" s="765" t="str">
        <f t="shared" si="168"/>
        <v>否</v>
      </c>
      <c r="I907" s="768" t="str">
        <f t="shared" si="169"/>
        <v>项</v>
      </c>
      <c r="J907" s="558"/>
      <c r="K907" s="558"/>
      <c r="L907" s="558">
        <v>0</v>
      </c>
      <c r="M907" s="558">
        <f t="shared" si="165"/>
        <v>0</v>
      </c>
    </row>
    <row r="908" s="547" customFormat="1" ht="34.9" customHeight="1" spans="1:13">
      <c r="A908" s="766">
        <v>2130335</v>
      </c>
      <c r="B908" s="252" t="s">
        <v>819</v>
      </c>
      <c r="C908" s="735">
        <v>166</v>
      </c>
      <c r="D908" s="735">
        <v>928</v>
      </c>
      <c r="E908" s="509">
        <v>166</v>
      </c>
      <c r="F908" s="488">
        <f t="shared" si="166"/>
        <v>0</v>
      </c>
      <c r="G908" s="488">
        <f t="shared" si="167"/>
        <v>0.178879310344828</v>
      </c>
      <c r="H908" s="765" t="str">
        <f t="shared" si="168"/>
        <v>是</v>
      </c>
      <c r="I908" s="768" t="str">
        <f t="shared" si="169"/>
        <v>项</v>
      </c>
      <c r="J908" s="558"/>
      <c r="K908" s="558"/>
      <c r="L908" s="558">
        <v>59.843738</v>
      </c>
      <c r="M908" s="558">
        <f t="shared" si="165"/>
        <v>762</v>
      </c>
    </row>
    <row r="909" s="547" customFormat="1" ht="34.9" hidden="1" customHeight="1" spans="1:13">
      <c r="A909" s="766">
        <v>2130336</v>
      </c>
      <c r="B909" s="252" t="s">
        <v>820</v>
      </c>
      <c r="C909" s="735"/>
      <c r="D909" s="735">
        <v>0</v>
      </c>
      <c r="E909" s="509">
        <v>0</v>
      </c>
      <c r="F909" s="488" t="str">
        <f t="shared" si="166"/>
        <v/>
      </c>
      <c r="G909" s="488" t="str">
        <f t="shared" si="167"/>
        <v/>
      </c>
      <c r="H909" s="765" t="str">
        <f t="shared" si="168"/>
        <v>否</v>
      </c>
      <c r="I909" s="768" t="str">
        <f t="shared" si="169"/>
        <v>项</v>
      </c>
      <c r="J909" s="558"/>
      <c r="K909" s="558"/>
      <c r="L909" s="558">
        <v>0</v>
      </c>
      <c r="M909" s="558">
        <f t="shared" si="165"/>
        <v>0</v>
      </c>
    </row>
    <row r="910" s="547" customFormat="1" ht="34.9" hidden="1" customHeight="1" spans="1:13">
      <c r="A910" s="766">
        <v>2130337</v>
      </c>
      <c r="B910" s="252" t="s">
        <v>821</v>
      </c>
      <c r="C910" s="735"/>
      <c r="D910" s="735">
        <v>0</v>
      </c>
      <c r="E910" s="509">
        <v>0</v>
      </c>
      <c r="F910" s="488" t="str">
        <f t="shared" si="166"/>
        <v/>
      </c>
      <c r="G910" s="488" t="str">
        <f t="shared" si="167"/>
        <v/>
      </c>
      <c r="H910" s="765" t="str">
        <f t="shared" si="168"/>
        <v>否</v>
      </c>
      <c r="I910" s="768" t="str">
        <f t="shared" si="169"/>
        <v>项</v>
      </c>
      <c r="J910" s="558"/>
      <c r="K910" s="558"/>
      <c r="L910" s="558">
        <v>0</v>
      </c>
      <c r="M910" s="558">
        <f t="shared" si="165"/>
        <v>0</v>
      </c>
    </row>
    <row r="911" s="547" customFormat="1" ht="34.9" hidden="1" customHeight="1" spans="1:13">
      <c r="A911" s="766">
        <v>2130399</v>
      </c>
      <c r="B911" s="252" t="s">
        <v>822</v>
      </c>
      <c r="C911" s="735">
        <v>0</v>
      </c>
      <c r="D911" s="735">
        <v>0</v>
      </c>
      <c r="E911" s="509">
        <v>0</v>
      </c>
      <c r="F911" s="488" t="str">
        <f t="shared" si="166"/>
        <v/>
      </c>
      <c r="G911" s="488" t="str">
        <f t="shared" si="167"/>
        <v/>
      </c>
      <c r="H911" s="765" t="str">
        <f t="shared" si="168"/>
        <v>否</v>
      </c>
      <c r="I911" s="768" t="str">
        <f t="shared" si="169"/>
        <v>项</v>
      </c>
      <c r="J911" s="558"/>
      <c r="K911" s="558"/>
      <c r="L911" s="558">
        <v>0</v>
      </c>
      <c r="M911" s="558">
        <f t="shared" si="165"/>
        <v>0</v>
      </c>
    </row>
    <row r="912" s="547" customFormat="1" ht="34.9" hidden="1" customHeight="1" spans="1:13">
      <c r="A912" s="766">
        <v>21304</v>
      </c>
      <c r="B912" s="252" t="s">
        <v>823</v>
      </c>
      <c r="C912" s="730">
        <f>SUM(C913:C922)</f>
        <v>0</v>
      </c>
      <c r="D912" s="730">
        <f>SUM(D913:D922)</f>
        <v>0</v>
      </c>
      <c r="E912" s="730">
        <f>SUM(E913:E922)</f>
        <v>0</v>
      </c>
      <c r="F912" s="488" t="str">
        <f t="shared" si="166"/>
        <v/>
      </c>
      <c r="G912" s="488" t="str">
        <f t="shared" si="167"/>
        <v/>
      </c>
      <c r="H912" s="765" t="str">
        <f t="shared" si="168"/>
        <v>否</v>
      </c>
      <c r="I912" s="768" t="str">
        <f t="shared" si="169"/>
        <v>款</v>
      </c>
      <c r="J912" s="558"/>
      <c r="K912" s="558"/>
      <c r="L912" s="558"/>
      <c r="M912" s="558"/>
    </row>
    <row r="913" s="547" customFormat="1" ht="34.9" hidden="1" customHeight="1" spans="1:13">
      <c r="A913" s="766">
        <v>2130401</v>
      </c>
      <c r="B913" s="252" t="s">
        <v>145</v>
      </c>
      <c r="C913" s="735"/>
      <c r="D913" s="735"/>
      <c r="E913" s="509"/>
      <c r="F913" s="488" t="str">
        <f t="shared" si="166"/>
        <v/>
      </c>
      <c r="G913" s="488" t="str">
        <f t="shared" si="167"/>
        <v/>
      </c>
      <c r="H913" s="765" t="str">
        <f t="shared" si="168"/>
        <v>否</v>
      </c>
      <c r="I913" s="768" t="str">
        <f t="shared" si="169"/>
        <v>项</v>
      </c>
      <c r="J913" s="558"/>
      <c r="K913" s="558"/>
      <c r="L913" s="558">
        <v>0</v>
      </c>
      <c r="M913" s="558">
        <f t="shared" ref="M913:M922" si="170">D913-E913</f>
        <v>0</v>
      </c>
    </row>
    <row r="914" s="547" customFormat="1" ht="34.9" hidden="1" customHeight="1" spans="1:13">
      <c r="A914" s="766">
        <v>2130402</v>
      </c>
      <c r="B914" s="252" t="s">
        <v>146</v>
      </c>
      <c r="C914" s="735"/>
      <c r="D914" s="735"/>
      <c r="E914" s="509"/>
      <c r="F914" s="488" t="str">
        <f t="shared" si="166"/>
        <v/>
      </c>
      <c r="G914" s="488" t="str">
        <f t="shared" si="167"/>
        <v/>
      </c>
      <c r="H914" s="765" t="str">
        <f t="shared" si="168"/>
        <v>否</v>
      </c>
      <c r="I914" s="768" t="str">
        <f t="shared" si="169"/>
        <v>项</v>
      </c>
      <c r="J914" s="558"/>
      <c r="K914" s="558"/>
      <c r="L914" s="558">
        <v>0</v>
      </c>
      <c r="M914" s="558">
        <f t="shared" si="170"/>
        <v>0</v>
      </c>
    </row>
    <row r="915" s="547" customFormat="1" ht="34.9" hidden="1" customHeight="1" spans="1:13">
      <c r="A915" s="766">
        <v>2130403</v>
      </c>
      <c r="B915" s="252" t="s">
        <v>147</v>
      </c>
      <c r="C915" s="735"/>
      <c r="D915" s="735"/>
      <c r="E915" s="509"/>
      <c r="F915" s="488" t="str">
        <f t="shared" si="166"/>
        <v/>
      </c>
      <c r="G915" s="488" t="str">
        <f t="shared" si="167"/>
        <v/>
      </c>
      <c r="H915" s="765" t="str">
        <f t="shared" si="168"/>
        <v>否</v>
      </c>
      <c r="I915" s="768" t="str">
        <f t="shared" si="169"/>
        <v>项</v>
      </c>
      <c r="J915" s="558"/>
      <c r="K915" s="558"/>
      <c r="L915" s="558">
        <v>0</v>
      </c>
      <c r="M915" s="558">
        <f t="shared" si="170"/>
        <v>0</v>
      </c>
    </row>
    <row r="916" ht="34.9" hidden="1" customHeight="1" spans="1:13">
      <c r="A916" s="766">
        <v>2130404</v>
      </c>
      <c r="B916" s="252" t="s">
        <v>820</v>
      </c>
      <c r="C916" s="735"/>
      <c r="D916" s="735"/>
      <c r="E916" s="509"/>
      <c r="F916" s="488" t="str">
        <f t="shared" si="166"/>
        <v/>
      </c>
      <c r="G916" s="488" t="str">
        <f t="shared" si="167"/>
        <v/>
      </c>
      <c r="H916" s="765" t="str">
        <f t="shared" si="168"/>
        <v>否</v>
      </c>
      <c r="I916" s="768" t="str">
        <f t="shared" si="169"/>
        <v>项</v>
      </c>
      <c r="L916" s="558">
        <v>0</v>
      </c>
      <c r="M916" s="558">
        <f t="shared" si="170"/>
        <v>0</v>
      </c>
    </row>
    <row r="917" ht="34.9" hidden="1" customHeight="1" spans="1:13">
      <c r="A917" s="766">
        <v>2130405</v>
      </c>
      <c r="B917" s="252" t="s">
        <v>824</v>
      </c>
      <c r="C917" s="735"/>
      <c r="D917" s="735"/>
      <c r="E917" s="509"/>
      <c r="F917" s="488" t="str">
        <f t="shared" si="166"/>
        <v/>
      </c>
      <c r="G917" s="488" t="str">
        <f t="shared" si="167"/>
        <v/>
      </c>
      <c r="H917" s="765" t="str">
        <f t="shared" si="168"/>
        <v>否</v>
      </c>
      <c r="I917" s="768" t="str">
        <f t="shared" si="169"/>
        <v>项</v>
      </c>
      <c r="L917" s="558">
        <v>0</v>
      </c>
      <c r="M917" s="558">
        <f t="shared" si="170"/>
        <v>0</v>
      </c>
    </row>
    <row r="918" ht="34.9" hidden="1" customHeight="1" spans="1:13">
      <c r="A918" s="766">
        <v>2130406</v>
      </c>
      <c r="B918" s="252" t="s">
        <v>825</v>
      </c>
      <c r="C918" s="735"/>
      <c r="D918" s="735"/>
      <c r="E918" s="509"/>
      <c r="F918" s="488" t="str">
        <f t="shared" si="166"/>
        <v/>
      </c>
      <c r="G918" s="488" t="str">
        <f t="shared" si="167"/>
        <v/>
      </c>
      <c r="H918" s="765" t="str">
        <f t="shared" si="168"/>
        <v>否</v>
      </c>
      <c r="I918" s="768" t="str">
        <f t="shared" si="169"/>
        <v>项</v>
      </c>
      <c r="L918" s="558">
        <v>0</v>
      </c>
      <c r="M918" s="558">
        <f t="shared" si="170"/>
        <v>0</v>
      </c>
    </row>
    <row r="919" ht="34.9" hidden="1" customHeight="1" spans="1:13">
      <c r="A919" s="766">
        <v>2130407</v>
      </c>
      <c r="B919" s="252" t="s">
        <v>826</v>
      </c>
      <c r="C919" s="735"/>
      <c r="D919" s="735"/>
      <c r="E919" s="509"/>
      <c r="F919" s="488" t="str">
        <f t="shared" si="166"/>
        <v/>
      </c>
      <c r="G919" s="488" t="str">
        <f t="shared" si="167"/>
        <v/>
      </c>
      <c r="H919" s="765" t="str">
        <f t="shared" si="168"/>
        <v>否</v>
      </c>
      <c r="I919" s="768" t="str">
        <f t="shared" si="169"/>
        <v>项</v>
      </c>
      <c r="L919" s="558">
        <v>0</v>
      </c>
      <c r="M919" s="558">
        <f t="shared" si="170"/>
        <v>0</v>
      </c>
    </row>
    <row r="920" ht="34.9" hidden="1" customHeight="1" spans="1:13">
      <c r="A920" s="766">
        <v>2130408</v>
      </c>
      <c r="B920" s="252" t="s">
        <v>827</v>
      </c>
      <c r="C920" s="735"/>
      <c r="D920" s="735"/>
      <c r="E920" s="509"/>
      <c r="F920" s="488" t="str">
        <f t="shared" si="166"/>
        <v/>
      </c>
      <c r="G920" s="488" t="str">
        <f t="shared" si="167"/>
        <v/>
      </c>
      <c r="H920" s="765" t="str">
        <f t="shared" si="168"/>
        <v>否</v>
      </c>
      <c r="I920" s="768" t="str">
        <f t="shared" si="169"/>
        <v>项</v>
      </c>
      <c r="L920" s="558">
        <v>0</v>
      </c>
      <c r="M920" s="558">
        <f t="shared" si="170"/>
        <v>0</v>
      </c>
    </row>
    <row r="921" ht="34.9" hidden="1" customHeight="1" spans="1:13">
      <c r="A921" s="766">
        <v>2130409</v>
      </c>
      <c r="B921" s="252" t="s">
        <v>828</v>
      </c>
      <c r="C921" s="735"/>
      <c r="D921" s="735"/>
      <c r="E921" s="509"/>
      <c r="F921" s="488" t="str">
        <f t="shared" si="166"/>
        <v/>
      </c>
      <c r="G921" s="488" t="str">
        <f t="shared" si="167"/>
        <v/>
      </c>
      <c r="H921" s="765" t="str">
        <f t="shared" si="168"/>
        <v>否</v>
      </c>
      <c r="I921" s="768" t="str">
        <f t="shared" si="169"/>
        <v>项</v>
      </c>
      <c r="L921" s="558">
        <v>0</v>
      </c>
      <c r="M921" s="558">
        <f t="shared" si="170"/>
        <v>0</v>
      </c>
    </row>
    <row r="922" ht="34.9" hidden="1" customHeight="1" spans="1:13">
      <c r="A922" s="766">
        <v>2130499</v>
      </c>
      <c r="B922" s="252" t="s">
        <v>829</v>
      </c>
      <c r="C922" s="735"/>
      <c r="D922" s="735"/>
      <c r="E922" s="509"/>
      <c r="F922" s="488" t="str">
        <f t="shared" si="166"/>
        <v/>
      </c>
      <c r="G922" s="488" t="str">
        <f t="shared" si="167"/>
        <v/>
      </c>
      <c r="H922" s="765" t="str">
        <f t="shared" si="168"/>
        <v>否</v>
      </c>
      <c r="I922" s="768" t="str">
        <f t="shared" si="169"/>
        <v>项</v>
      </c>
      <c r="L922" s="558">
        <v>0</v>
      </c>
      <c r="M922" s="558">
        <f t="shared" si="170"/>
        <v>0</v>
      </c>
    </row>
    <row r="923" ht="34.9" customHeight="1" spans="1:9">
      <c r="A923" s="766">
        <v>21305</v>
      </c>
      <c r="B923" s="252" t="s">
        <v>830</v>
      </c>
      <c r="C923" s="730">
        <f>SUM(C924:C933)</f>
        <v>54484</v>
      </c>
      <c r="D923" s="730">
        <f>SUM(D924:D933)</f>
        <v>48195</v>
      </c>
      <c r="E923" s="730">
        <f>SUM(E924:E933)</f>
        <v>51181</v>
      </c>
      <c r="F923" s="488">
        <f t="shared" si="166"/>
        <v>-0.0606233022538727</v>
      </c>
      <c r="G923" s="488">
        <f t="shared" si="167"/>
        <v>1.06195663450565</v>
      </c>
      <c r="H923" s="765" t="str">
        <f t="shared" si="168"/>
        <v>是</v>
      </c>
      <c r="I923" s="768" t="str">
        <f t="shared" si="169"/>
        <v>款</v>
      </c>
    </row>
    <row r="924" s="547" customFormat="1" ht="34.9" customHeight="1" spans="1:13">
      <c r="A924" s="766">
        <v>2130501</v>
      </c>
      <c r="B924" s="252" t="s">
        <v>145</v>
      </c>
      <c r="C924" s="735">
        <v>339</v>
      </c>
      <c r="D924" s="735">
        <v>240</v>
      </c>
      <c r="E924" s="509">
        <v>232</v>
      </c>
      <c r="F924" s="488">
        <f t="shared" si="166"/>
        <v>-0.315634218289086</v>
      </c>
      <c r="G924" s="488">
        <f t="shared" si="167"/>
        <v>0.966666666666667</v>
      </c>
      <c r="H924" s="765" t="str">
        <f t="shared" si="168"/>
        <v>是</v>
      </c>
      <c r="I924" s="768" t="str">
        <f t="shared" si="169"/>
        <v>项</v>
      </c>
      <c r="J924" s="558"/>
      <c r="K924" s="558"/>
      <c r="L924" s="558">
        <v>0</v>
      </c>
      <c r="M924" s="558">
        <f t="shared" ref="M924:M933" si="171">D924-E924</f>
        <v>8</v>
      </c>
    </row>
    <row r="925" ht="34.9" hidden="1" customHeight="1" spans="1:13">
      <c r="A925" s="766">
        <v>2130502</v>
      </c>
      <c r="B925" s="252" t="s">
        <v>146</v>
      </c>
      <c r="C925" s="735">
        <v>0</v>
      </c>
      <c r="D925" s="735">
        <v>0</v>
      </c>
      <c r="E925" s="509">
        <v>0</v>
      </c>
      <c r="F925" s="488" t="str">
        <f t="shared" si="166"/>
        <v/>
      </c>
      <c r="G925" s="488" t="str">
        <f t="shared" si="167"/>
        <v/>
      </c>
      <c r="H925" s="765" t="str">
        <f t="shared" si="168"/>
        <v>否</v>
      </c>
      <c r="I925" s="768" t="str">
        <f t="shared" si="169"/>
        <v>项</v>
      </c>
      <c r="L925" s="558">
        <v>0</v>
      </c>
      <c r="M925" s="558">
        <f t="shared" si="171"/>
        <v>0</v>
      </c>
    </row>
    <row r="926" ht="34.9" hidden="1" customHeight="1" spans="1:13">
      <c r="A926" s="766">
        <v>2130503</v>
      </c>
      <c r="B926" s="252" t="s">
        <v>147</v>
      </c>
      <c r="C926" s="735"/>
      <c r="D926" s="735">
        <v>0</v>
      </c>
      <c r="E926" s="509">
        <v>0</v>
      </c>
      <c r="F926" s="488" t="str">
        <f t="shared" si="166"/>
        <v/>
      </c>
      <c r="G926" s="488" t="str">
        <f t="shared" si="167"/>
        <v/>
      </c>
      <c r="H926" s="765" t="str">
        <f t="shared" si="168"/>
        <v>否</v>
      </c>
      <c r="I926" s="768" t="str">
        <f t="shared" si="169"/>
        <v>项</v>
      </c>
      <c r="L926" s="558">
        <v>0</v>
      </c>
      <c r="M926" s="558">
        <f t="shared" si="171"/>
        <v>0</v>
      </c>
    </row>
    <row r="927" ht="34.9" customHeight="1" spans="1:13">
      <c r="A927" s="766">
        <v>2130504</v>
      </c>
      <c r="B927" s="252" t="s">
        <v>831</v>
      </c>
      <c r="C927" s="735">
        <v>26013</v>
      </c>
      <c r="D927" s="735">
        <v>3728</v>
      </c>
      <c r="E927" s="509">
        <v>24347</v>
      </c>
      <c r="F927" s="488">
        <f t="shared" si="166"/>
        <v>-0.0640449006266097</v>
      </c>
      <c r="G927" s="488">
        <f t="shared" si="167"/>
        <v>6.53084763948498</v>
      </c>
      <c r="H927" s="765" t="str">
        <f t="shared" si="168"/>
        <v>是</v>
      </c>
      <c r="I927" s="768" t="str">
        <f t="shared" si="169"/>
        <v>项</v>
      </c>
      <c r="L927" s="558">
        <v>762.577361</v>
      </c>
      <c r="M927" s="558">
        <f t="shared" si="171"/>
        <v>-20619</v>
      </c>
    </row>
    <row r="928" ht="34.9" customHeight="1" spans="1:13">
      <c r="A928" s="766">
        <v>2130505</v>
      </c>
      <c r="B928" s="252" t="s">
        <v>832</v>
      </c>
      <c r="C928" s="735">
        <v>17831</v>
      </c>
      <c r="D928" s="735">
        <v>7140</v>
      </c>
      <c r="E928" s="509">
        <v>21772</v>
      </c>
      <c r="F928" s="488">
        <f t="shared" si="166"/>
        <v>0.221019572654366</v>
      </c>
      <c r="G928" s="488">
        <f t="shared" si="167"/>
        <v>3.04929971988795</v>
      </c>
      <c r="H928" s="765" t="str">
        <f t="shared" si="168"/>
        <v>是</v>
      </c>
      <c r="I928" s="768" t="str">
        <f t="shared" si="169"/>
        <v>项</v>
      </c>
      <c r="L928" s="558">
        <v>94.099109</v>
      </c>
      <c r="M928" s="558">
        <f t="shared" si="171"/>
        <v>-14632</v>
      </c>
    </row>
    <row r="929" ht="34.9" customHeight="1" spans="1:13">
      <c r="A929" s="766">
        <v>2130506</v>
      </c>
      <c r="B929" s="252" t="s">
        <v>833</v>
      </c>
      <c r="C929" s="735">
        <v>3652</v>
      </c>
      <c r="D929" s="735">
        <v>324</v>
      </c>
      <c r="E929" s="509">
        <v>483</v>
      </c>
      <c r="F929" s="488">
        <f t="shared" si="166"/>
        <v>-0.867743702081051</v>
      </c>
      <c r="G929" s="488">
        <f t="shared" si="167"/>
        <v>1.49074074074074</v>
      </c>
      <c r="H929" s="765" t="str">
        <f t="shared" si="168"/>
        <v>是</v>
      </c>
      <c r="I929" s="768" t="str">
        <f t="shared" si="169"/>
        <v>项</v>
      </c>
      <c r="L929" s="558">
        <v>13.7751</v>
      </c>
      <c r="M929" s="558">
        <f t="shared" si="171"/>
        <v>-159</v>
      </c>
    </row>
    <row r="930" ht="34.9" customHeight="1" spans="1:13">
      <c r="A930" s="766">
        <v>2130507</v>
      </c>
      <c r="B930" s="252" t="s">
        <v>834</v>
      </c>
      <c r="C930" s="735">
        <v>1855</v>
      </c>
      <c r="D930" s="735">
        <v>75</v>
      </c>
      <c r="E930" s="509">
        <v>2135</v>
      </c>
      <c r="F930" s="488">
        <f t="shared" si="166"/>
        <v>0.150943396226415</v>
      </c>
      <c r="G930" s="488">
        <f t="shared" si="167"/>
        <v>28.4666666666667</v>
      </c>
      <c r="H930" s="765" t="str">
        <f t="shared" si="168"/>
        <v>是</v>
      </c>
      <c r="I930" s="768" t="str">
        <f t="shared" si="169"/>
        <v>项</v>
      </c>
      <c r="L930" s="558">
        <v>0.174168</v>
      </c>
      <c r="M930" s="558">
        <f t="shared" si="171"/>
        <v>-2060</v>
      </c>
    </row>
    <row r="931" ht="34.9" hidden="1" customHeight="1" spans="1:13">
      <c r="A931" s="766">
        <v>2130508</v>
      </c>
      <c r="B931" s="252" t="s">
        <v>835</v>
      </c>
      <c r="C931" s="735"/>
      <c r="D931" s="735">
        <v>0</v>
      </c>
      <c r="E931" s="509">
        <v>0</v>
      </c>
      <c r="F931" s="488" t="str">
        <f t="shared" si="166"/>
        <v/>
      </c>
      <c r="G931" s="488" t="str">
        <f t="shared" si="167"/>
        <v/>
      </c>
      <c r="H931" s="765" t="str">
        <f t="shared" si="168"/>
        <v>否</v>
      </c>
      <c r="I931" s="768" t="str">
        <f t="shared" si="169"/>
        <v>项</v>
      </c>
      <c r="L931" s="558">
        <v>0</v>
      </c>
      <c r="M931" s="558">
        <f t="shared" si="171"/>
        <v>0</v>
      </c>
    </row>
    <row r="932" ht="34.9" customHeight="1" spans="1:13">
      <c r="A932" s="766">
        <v>2130550</v>
      </c>
      <c r="B932" s="252" t="s">
        <v>836</v>
      </c>
      <c r="C932" s="735">
        <v>271</v>
      </c>
      <c r="D932" s="735">
        <v>196</v>
      </c>
      <c r="E932" s="509">
        <v>192</v>
      </c>
      <c r="F932" s="488">
        <f t="shared" si="166"/>
        <v>-0.291512915129151</v>
      </c>
      <c r="G932" s="488">
        <f t="shared" si="167"/>
        <v>0.979591836734694</v>
      </c>
      <c r="H932" s="765" t="str">
        <f t="shared" si="168"/>
        <v>是</v>
      </c>
      <c r="I932" s="768" t="str">
        <f t="shared" si="169"/>
        <v>项</v>
      </c>
      <c r="L932" s="558">
        <v>0</v>
      </c>
      <c r="M932" s="558">
        <f t="shared" si="171"/>
        <v>4</v>
      </c>
    </row>
    <row r="933" ht="34.9" customHeight="1" spans="1:13">
      <c r="A933" s="766">
        <v>2130599</v>
      </c>
      <c r="B933" s="252" t="s">
        <v>837</v>
      </c>
      <c r="C933" s="735">
        <v>4523</v>
      </c>
      <c r="D933" s="735">
        <v>36492</v>
      </c>
      <c r="E933" s="509">
        <v>2020</v>
      </c>
      <c r="F933" s="488">
        <f t="shared" si="166"/>
        <v>-0.553393765200088</v>
      </c>
      <c r="G933" s="488">
        <f t="shared" si="167"/>
        <v>0.0553545982681136</v>
      </c>
      <c r="H933" s="765" t="str">
        <f t="shared" si="168"/>
        <v>是</v>
      </c>
      <c r="I933" s="768" t="str">
        <f t="shared" si="169"/>
        <v>项</v>
      </c>
      <c r="L933" s="558">
        <v>653.437974</v>
      </c>
      <c r="M933" s="558">
        <f t="shared" si="171"/>
        <v>34472</v>
      </c>
    </row>
    <row r="934" ht="34.9" hidden="1" customHeight="1" spans="1:9">
      <c r="A934" s="766">
        <v>21306</v>
      </c>
      <c r="B934" s="252" t="s">
        <v>838</v>
      </c>
      <c r="C934" s="730">
        <f>SUM(C935:C939)</f>
        <v>0</v>
      </c>
      <c r="D934" s="730">
        <f>SUM(D935:D939)</f>
        <v>0</v>
      </c>
      <c r="E934" s="730">
        <f>SUM(E935:E939)</f>
        <v>0</v>
      </c>
      <c r="F934" s="488" t="str">
        <f t="shared" si="166"/>
        <v/>
      </c>
      <c r="G934" s="488" t="str">
        <f t="shared" si="167"/>
        <v/>
      </c>
      <c r="H934" s="765" t="str">
        <f t="shared" si="168"/>
        <v>否</v>
      </c>
      <c r="I934" s="768" t="str">
        <f t="shared" si="169"/>
        <v>款</v>
      </c>
    </row>
    <row r="935" ht="34.9" hidden="1" customHeight="1" spans="1:13">
      <c r="A935" s="766">
        <v>2130601</v>
      </c>
      <c r="B935" s="252" t="s">
        <v>413</v>
      </c>
      <c r="C935" s="735"/>
      <c r="D935" s="735"/>
      <c r="E935" s="509"/>
      <c r="F935" s="488" t="str">
        <f t="shared" si="166"/>
        <v/>
      </c>
      <c r="G935" s="488" t="str">
        <f t="shared" si="167"/>
        <v/>
      </c>
      <c r="H935" s="765" t="str">
        <f t="shared" si="168"/>
        <v>否</v>
      </c>
      <c r="I935" s="768" t="str">
        <f t="shared" si="169"/>
        <v>项</v>
      </c>
      <c r="L935" s="558">
        <v>0</v>
      </c>
      <c r="M935" s="558">
        <f t="shared" ref="M935:M939" si="172">D935-E935</f>
        <v>0</v>
      </c>
    </row>
    <row r="936" ht="34.9" hidden="1" customHeight="1" spans="1:13">
      <c r="A936" s="766">
        <v>2130602</v>
      </c>
      <c r="B936" s="252" t="s">
        <v>839</v>
      </c>
      <c r="C936" s="735"/>
      <c r="D936" s="735"/>
      <c r="E936" s="509"/>
      <c r="F936" s="488" t="str">
        <f t="shared" si="166"/>
        <v/>
      </c>
      <c r="G936" s="488" t="str">
        <f t="shared" si="167"/>
        <v/>
      </c>
      <c r="H936" s="765" t="str">
        <f t="shared" si="168"/>
        <v>否</v>
      </c>
      <c r="I936" s="768" t="str">
        <f t="shared" si="169"/>
        <v>项</v>
      </c>
      <c r="L936" s="558">
        <v>0</v>
      </c>
      <c r="M936" s="558">
        <f t="shared" si="172"/>
        <v>0</v>
      </c>
    </row>
    <row r="937" ht="34.9" hidden="1" customHeight="1" spans="1:13">
      <c r="A937" s="766">
        <v>2130603</v>
      </c>
      <c r="B937" s="252" t="s">
        <v>840</v>
      </c>
      <c r="C937" s="735"/>
      <c r="D937" s="735"/>
      <c r="E937" s="509"/>
      <c r="F937" s="488" t="str">
        <f t="shared" si="166"/>
        <v/>
      </c>
      <c r="G937" s="488" t="str">
        <f t="shared" si="167"/>
        <v/>
      </c>
      <c r="H937" s="765" t="str">
        <f t="shared" si="168"/>
        <v>否</v>
      </c>
      <c r="I937" s="768" t="str">
        <f t="shared" si="169"/>
        <v>项</v>
      </c>
      <c r="L937" s="558">
        <v>0</v>
      </c>
      <c r="M937" s="558">
        <f t="shared" si="172"/>
        <v>0</v>
      </c>
    </row>
    <row r="938" ht="34.9" hidden="1" customHeight="1" spans="1:13">
      <c r="A938" s="766">
        <v>2130604</v>
      </c>
      <c r="B938" s="252" t="s">
        <v>841</v>
      </c>
      <c r="C938" s="735"/>
      <c r="D938" s="735"/>
      <c r="E938" s="509"/>
      <c r="F938" s="488" t="str">
        <f t="shared" si="166"/>
        <v/>
      </c>
      <c r="G938" s="488" t="str">
        <f t="shared" si="167"/>
        <v/>
      </c>
      <c r="H938" s="765" t="str">
        <f t="shared" si="168"/>
        <v>否</v>
      </c>
      <c r="I938" s="768" t="str">
        <f t="shared" si="169"/>
        <v>项</v>
      </c>
      <c r="L938" s="558">
        <v>0</v>
      </c>
      <c r="M938" s="558">
        <f t="shared" si="172"/>
        <v>0</v>
      </c>
    </row>
    <row r="939" ht="34.9" hidden="1" customHeight="1" spans="1:13">
      <c r="A939" s="766">
        <v>2130699</v>
      </c>
      <c r="B939" s="252" t="s">
        <v>842</v>
      </c>
      <c r="C939" s="735"/>
      <c r="D939" s="735"/>
      <c r="E939" s="509"/>
      <c r="F939" s="488" t="str">
        <f t="shared" si="166"/>
        <v/>
      </c>
      <c r="G939" s="488" t="str">
        <f t="shared" si="167"/>
        <v/>
      </c>
      <c r="H939" s="765" t="str">
        <f t="shared" si="168"/>
        <v>否</v>
      </c>
      <c r="I939" s="768" t="str">
        <f t="shared" si="169"/>
        <v>项</v>
      </c>
      <c r="L939" s="558">
        <v>0</v>
      </c>
      <c r="M939" s="558">
        <f t="shared" si="172"/>
        <v>0</v>
      </c>
    </row>
    <row r="940" ht="34.9" customHeight="1" spans="1:9">
      <c r="A940" s="766">
        <v>21307</v>
      </c>
      <c r="B940" s="252" t="s">
        <v>843</v>
      </c>
      <c r="C940" s="730">
        <f>SUM(C941:C946)</f>
        <v>3312</v>
      </c>
      <c r="D940" s="730">
        <f>SUM(D941:D946)</f>
        <v>5343</v>
      </c>
      <c r="E940" s="730">
        <f>SUM(E941:E946)</f>
        <v>3933</v>
      </c>
      <c r="F940" s="488">
        <f t="shared" si="166"/>
        <v>0.1875</v>
      </c>
      <c r="G940" s="488">
        <f t="shared" si="167"/>
        <v>0.736103312745649</v>
      </c>
      <c r="H940" s="765" t="str">
        <f t="shared" si="168"/>
        <v>是</v>
      </c>
      <c r="I940" s="768" t="str">
        <f t="shared" si="169"/>
        <v>款</v>
      </c>
    </row>
    <row r="941" ht="34.9" customHeight="1" spans="1:13">
      <c r="A941" s="766">
        <v>2130701</v>
      </c>
      <c r="B941" s="252" t="s">
        <v>844</v>
      </c>
      <c r="C941" s="735">
        <v>0</v>
      </c>
      <c r="D941" s="735">
        <v>0</v>
      </c>
      <c r="E941" s="509">
        <v>110</v>
      </c>
      <c r="F941" s="488" t="str">
        <f t="shared" si="166"/>
        <v/>
      </c>
      <c r="G941" s="488" t="str">
        <f t="shared" si="167"/>
        <v/>
      </c>
      <c r="H941" s="765" t="str">
        <f t="shared" si="168"/>
        <v>是</v>
      </c>
      <c r="I941" s="768" t="str">
        <f t="shared" si="169"/>
        <v>项</v>
      </c>
      <c r="L941" s="558">
        <v>0</v>
      </c>
      <c r="M941" s="558">
        <f t="shared" ref="M941:M946" si="173">D941-E941</f>
        <v>-110</v>
      </c>
    </row>
    <row r="942" ht="34.9" hidden="1" customHeight="1" spans="1:13">
      <c r="A942" s="766">
        <v>2130704</v>
      </c>
      <c r="B942" s="252" t="s">
        <v>845</v>
      </c>
      <c r="C942" s="735"/>
      <c r="D942" s="735">
        <v>0</v>
      </c>
      <c r="E942" s="509">
        <v>0</v>
      </c>
      <c r="F942" s="488" t="str">
        <f t="shared" si="166"/>
        <v/>
      </c>
      <c r="G942" s="488" t="str">
        <f t="shared" si="167"/>
        <v/>
      </c>
      <c r="H942" s="765" t="str">
        <f t="shared" si="168"/>
        <v>否</v>
      </c>
      <c r="I942" s="768" t="str">
        <f t="shared" si="169"/>
        <v>项</v>
      </c>
      <c r="L942" s="558">
        <v>0</v>
      </c>
      <c r="M942" s="558">
        <f t="shared" si="173"/>
        <v>0</v>
      </c>
    </row>
    <row r="943" ht="34.9" customHeight="1" spans="1:13">
      <c r="A943" s="766">
        <v>2130705</v>
      </c>
      <c r="B943" s="252" t="s">
        <v>846</v>
      </c>
      <c r="C943" s="735">
        <v>2194</v>
      </c>
      <c r="D943" s="735">
        <v>3801</v>
      </c>
      <c r="E943" s="509">
        <v>2755</v>
      </c>
      <c r="F943" s="488">
        <f t="shared" si="166"/>
        <v>0.255697356426618</v>
      </c>
      <c r="G943" s="488">
        <f t="shared" si="167"/>
        <v>0.724809260720863</v>
      </c>
      <c r="H943" s="765" t="str">
        <f t="shared" si="168"/>
        <v>是</v>
      </c>
      <c r="I943" s="768" t="str">
        <f t="shared" si="169"/>
        <v>项</v>
      </c>
      <c r="L943" s="558">
        <v>0</v>
      </c>
      <c r="M943" s="558">
        <f t="shared" si="173"/>
        <v>1046</v>
      </c>
    </row>
    <row r="944" ht="34.9" customHeight="1" spans="1:13">
      <c r="A944" s="766">
        <v>2130706</v>
      </c>
      <c r="B944" s="252" t="s">
        <v>847</v>
      </c>
      <c r="C944" s="735">
        <v>783</v>
      </c>
      <c r="D944" s="735">
        <v>1377</v>
      </c>
      <c r="E944" s="509">
        <v>903</v>
      </c>
      <c r="F944" s="488">
        <f t="shared" si="166"/>
        <v>0.153256704980843</v>
      </c>
      <c r="G944" s="488">
        <f t="shared" si="167"/>
        <v>0.655773420479303</v>
      </c>
      <c r="H944" s="765" t="str">
        <f t="shared" si="168"/>
        <v>是</v>
      </c>
      <c r="I944" s="768" t="str">
        <f t="shared" si="169"/>
        <v>项</v>
      </c>
      <c r="L944" s="558">
        <v>0</v>
      </c>
      <c r="M944" s="558">
        <f t="shared" si="173"/>
        <v>474</v>
      </c>
    </row>
    <row r="945" ht="34.9" customHeight="1" spans="1:13">
      <c r="A945" s="766">
        <v>2130707</v>
      </c>
      <c r="B945" s="252" t="s">
        <v>848</v>
      </c>
      <c r="C945" s="735">
        <v>335</v>
      </c>
      <c r="D945" s="735">
        <v>165</v>
      </c>
      <c r="E945" s="509">
        <v>165</v>
      </c>
      <c r="F945" s="488">
        <f t="shared" si="166"/>
        <v>-0.507462686567164</v>
      </c>
      <c r="G945" s="488">
        <f t="shared" si="167"/>
        <v>1</v>
      </c>
      <c r="H945" s="765" t="str">
        <f t="shared" si="168"/>
        <v>是</v>
      </c>
      <c r="I945" s="768" t="str">
        <f t="shared" si="169"/>
        <v>项</v>
      </c>
      <c r="L945" s="558">
        <v>0</v>
      </c>
      <c r="M945" s="558">
        <f t="shared" si="173"/>
        <v>0</v>
      </c>
    </row>
    <row r="946" ht="34.9" hidden="1" customHeight="1" spans="1:13">
      <c r="A946" s="766">
        <v>2130799</v>
      </c>
      <c r="B946" s="252" t="s">
        <v>849</v>
      </c>
      <c r="C946" s="735"/>
      <c r="D946" s="735">
        <v>0</v>
      </c>
      <c r="E946" s="509">
        <v>0</v>
      </c>
      <c r="F946" s="488" t="str">
        <f t="shared" si="166"/>
        <v/>
      </c>
      <c r="G946" s="488" t="str">
        <f t="shared" si="167"/>
        <v/>
      </c>
      <c r="H946" s="765" t="str">
        <f t="shared" si="168"/>
        <v>否</v>
      </c>
      <c r="I946" s="768" t="str">
        <f t="shared" si="169"/>
        <v>项</v>
      </c>
      <c r="L946" s="558">
        <v>0</v>
      </c>
      <c r="M946" s="558">
        <f t="shared" si="173"/>
        <v>0</v>
      </c>
    </row>
    <row r="947" s="547" customFormat="1" ht="34.9" customHeight="1" spans="1:13">
      <c r="A947" s="766">
        <v>21308</v>
      </c>
      <c r="B947" s="252" t="s">
        <v>850</v>
      </c>
      <c r="C947" s="730">
        <f>SUM(C948:C953)</f>
        <v>1670</v>
      </c>
      <c r="D947" s="730">
        <f>SUM(D948:D953)</f>
        <v>1668</v>
      </c>
      <c r="E947" s="730">
        <f>SUM(E948:E953)</f>
        <v>1211</v>
      </c>
      <c r="F947" s="488">
        <f t="shared" si="166"/>
        <v>-0.274850299401198</v>
      </c>
      <c r="G947" s="488">
        <f t="shared" si="167"/>
        <v>0.726019184652278</v>
      </c>
      <c r="H947" s="765" t="str">
        <f t="shared" si="168"/>
        <v>是</v>
      </c>
      <c r="I947" s="768" t="str">
        <f t="shared" si="169"/>
        <v>款</v>
      </c>
      <c r="J947" s="558"/>
      <c r="K947" s="558"/>
      <c r="L947" s="558"/>
      <c r="M947" s="558"/>
    </row>
    <row r="948" s="547" customFormat="1" ht="34.9" hidden="1" customHeight="1" spans="1:13">
      <c r="A948" s="766">
        <v>2130801</v>
      </c>
      <c r="B948" s="252" t="s">
        <v>851</v>
      </c>
      <c r="C948" s="735">
        <v>0</v>
      </c>
      <c r="D948" s="735">
        <v>0</v>
      </c>
      <c r="E948" s="509">
        <v>0</v>
      </c>
      <c r="F948" s="488" t="str">
        <f t="shared" si="166"/>
        <v/>
      </c>
      <c r="G948" s="488" t="str">
        <f t="shared" si="167"/>
        <v/>
      </c>
      <c r="H948" s="765" t="str">
        <f t="shared" si="168"/>
        <v>否</v>
      </c>
      <c r="I948" s="768" t="str">
        <f t="shared" si="169"/>
        <v>项</v>
      </c>
      <c r="J948" s="558"/>
      <c r="K948" s="558"/>
      <c r="L948" s="558">
        <v>0</v>
      </c>
      <c r="M948" s="558">
        <f t="shared" ref="M948:M953" si="174">D948-E948</f>
        <v>0</v>
      </c>
    </row>
    <row r="949" s="547" customFormat="1" ht="34.9" hidden="1" customHeight="1" spans="1:13">
      <c r="A949" s="766">
        <v>2130802</v>
      </c>
      <c r="B949" s="252" t="s">
        <v>852</v>
      </c>
      <c r="C949" s="735">
        <v>0</v>
      </c>
      <c r="D949" s="735"/>
      <c r="E949" s="509"/>
      <c r="F949" s="488" t="str">
        <f t="shared" si="166"/>
        <v/>
      </c>
      <c r="G949" s="488" t="str">
        <f t="shared" si="167"/>
        <v/>
      </c>
      <c r="H949" s="765" t="str">
        <f t="shared" si="168"/>
        <v>否</v>
      </c>
      <c r="I949" s="768" t="str">
        <f t="shared" si="169"/>
        <v>项</v>
      </c>
      <c r="J949" s="558"/>
      <c r="K949" s="558"/>
      <c r="L949" s="558">
        <v>0</v>
      </c>
      <c r="M949" s="558">
        <f t="shared" si="174"/>
        <v>0</v>
      </c>
    </row>
    <row r="950" s="547" customFormat="1" ht="34.9" customHeight="1" spans="1:13">
      <c r="A950" s="766">
        <v>2130803</v>
      </c>
      <c r="B950" s="252" t="s">
        <v>853</v>
      </c>
      <c r="C950" s="735">
        <v>531</v>
      </c>
      <c r="D950" s="735">
        <v>898</v>
      </c>
      <c r="E950" s="509">
        <v>202</v>
      </c>
      <c r="F950" s="488">
        <f t="shared" si="166"/>
        <v>-0.619585687382298</v>
      </c>
      <c r="G950" s="488">
        <f t="shared" si="167"/>
        <v>0.224944320712695</v>
      </c>
      <c r="H950" s="765" t="str">
        <f t="shared" si="168"/>
        <v>是</v>
      </c>
      <c r="I950" s="768" t="str">
        <f t="shared" si="169"/>
        <v>项</v>
      </c>
      <c r="J950" s="558"/>
      <c r="K950" s="558"/>
      <c r="L950" s="558">
        <v>0</v>
      </c>
      <c r="M950" s="558">
        <f t="shared" si="174"/>
        <v>696</v>
      </c>
    </row>
    <row r="951" ht="34.9" customHeight="1" spans="1:13">
      <c r="A951" s="766">
        <v>2130804</v>
      </c>
      <c r="B951" s="252" t="s">
        <v>854</v>
      </c>
      <c r="C951" s="735">
        <v>1104</v>
      </c>
      <c r="D951" s="735">
        <v>643</v>
      </c>
      <c r="E951" s="509">
        <v>877</v>
      </c>
      <c r="F951" s="488">
        <f t="shared" si="166"/>
        <v>-0.205615942028985</v>
      </c>
      <c r="G951" s="488">
        <f t="shared" si="167"/>
        <v>1.36391912908243</v>
      </c>
      <c r="H951" s="765" t="str">
        <f t="shared" si="168"/>
        <v>是</v>
      </c>
      <c r="I951" s="768" t="str">
        <f t="shared" si="169"/>
        <v>项</v>
      </c>
      <c r="L951" s="558">
        <v>642.823494</v>
      </c>
      <c r="M951" s="558">
        <f t="shared" si="174"/>
        <v>-234</v>
      </c>
    </row>
    <row r="952" ht="34.9" hidden="1" customHeight="1" spans="1:13">
      <c r="A952" s="766">
        <v>2130805</v>
      </c>
      <c r="B952" s="252" t="s">
        <v>855</v>
      </c>
      <c r="C952" s="735"/>
      <c r="D952" s="735">
        <v>0</v>
      </c>
      <c r="E952" s="509">
        <v>0</v>
      </c>
      <c r="F952" s="488" t="str">
        <f t="shared" si="166"/>
        <v/>
      </c>
      <c r="G952" s="488" t="str">
        <f t="shared" si="167"/>
        <v/>
      </c>
      <c r="H952" s="765" t="str">
        <f t="shared" si="168"/>
        <v>否</v>
      </c>
      <c r="I952" s="768" t="str">
        <f t="shared" si="169"/>
        <v>项</v>
      </c>
      <c r="L952" s="558">
        <v>0</v>
      </c>
      <c r="M952" s="558">
        <f t="shared" si="174"/>
        <v>0</v>
      </c>
    </row>
    <row r="953" ht="34.9" customHeight="1" spans="1:13">
      <c r="A953" s="766">
        <v>2130899</v>
      </c>
      <c r="B953" s="252" t="s">
        <v>856</v>
      </c>
      <c r="C953" s="735">
        <v>35</v>
      </c>
      <c r="D953" s="735">
        <v>127</v>
      </c>
      <c r="E953" s="509">
        <v>132</v>
      </c>
      <c r="F953" s="488">
        <f t="shared" si="166"/>
        <v>2.77142857142857</v>
      </c>
      <c r="G953" s="488">
        <f t="shared" si="167"/>
        <v>1.03937007874016</v>
      </c>
      <c r="H953" s="765" t="str">
        <f t="shared" si="168"/>
        <v>是</v>
      </c>
      <c r="I953" s="768" t="str">
        <f t="shared" si="169"/>
        <v>项</v>
      </c>
      <c r="L953" s="558">
        <v>126.9554</v>
      </c>
      <c r="M953" s="558">
        <f t="shared" si="174"/>
        <v>-5</v>
      </c>
    </row>
    <row r="954" ht="34.9" hidden="1" customHeight="1" spans="1:9">
      <c r="A954" s="766">
        <v>21309</v>
      </c>
      <c r="B954" s="252" t="s">
        <v>857</v>
      </c>
      <c r="C954" s="730">
        <f>SUM(C955:C956)</f>
        <v>0</v>
      </c>
      <c r="D954" s="730">
        <f>SUM(D955:D956)</f>
        <v>0</v>
      </c>
      <c r="E954" s="730">
        <f>SUM(E955:E956)</f>
        <v>0</v>
      </c>
      <c r="F954" s="488" t="str">
        <f t="shared" si="166"/>
        <v/>
      </c>
      <c r="G954" s="488" t="str">
        <f t="shared" si="167"/>
        <v/>
      </c>
      <c r="H954" s="765" t="str">
        <f t="shared" si="168"/>
        <v>否</v>
      </c>
      <c r="I954" s="768" t="str">
        <f t="shared" si="169"/>
        <v>款</v>
      </c>
    </row>
    <row r="955" ht="34.9" hidden="1" customHeight="1" spans="1:13">
      <c r="A955" s="766">
        <v>2130901</v>
      </c>
      <c r="B955" s="252" t="s">
        <v>858</v>
      </c>
      <c r="C955" s="735"/>
      <c r="D955" s="735">
        <v>0</v>
      </c>
      <c r="E955" s="509">
        <v>0</v>
      </c>
      <c r="F955" s="488" t="str">
        <f t="shared" si="166"/>
        <v/>
      </c>
      <c r="G955" s="488" t="str">
        <f t="shared" si="167"/>
        <v/>
      </c>
      <c r="H955" s="765" t="str">
        <f t="shared" si="168"/>
        <v>否</v>
      </c>
      <c r="I955" s="768" t="str">
        <f t="shared" si="169"/>
        <v>项</v>
      </c>
      <c r="L955" s="558">
        <v>0</v>
      </c>
      <c r="M955" s="558">
        <f t="shared" ref="M955:M959" si="175">D955-E955</f>
        <v>0</v>
      </c>
    </row>
    <row r="956" ht="34.9" hidden="1" customHeight="1" spans="1:13">
      <c r="A956" s="766">
        <v>2130999</v>
      </c>
      <c r="B956" s="252" t="s">
        <v>859</v>
      </c>
      <c r="C956" s="735"/>
      <c r="D956" s="735">
        <v>0</v>
      </c>
      <c r="E956" s="509">
        <v>0</v>
      </c>
      <c r="F956" s="488" t="str">
        <f t="shared" si="166"/>
        <v/>
      </c>
      <c r="G956" s="488" t="str">
        <f t="shared" si="167"/>
        <v/>
      </c>
      <c r="H956" s="765" t="str">
        <f t="shared" si="168"/>
        <v>否</v>
      </c>
      <c r="I956" s="768" t="str">
        <f t="shared" si="169"/>
        <v>项</v>
      </c>
      <c r="L956" s="558">
        <v>0</v>
      </c>
      <c r="M956" s="558">
        <f t="shared" si="175"/>
        <v>0</v>
      </c>
    </row>
    <row r="957" ht="34.9" customHeight="1" spans="1:9">
      <c r="A957" s="766">
        <v>21399</v>
      </c>
      <c r="B957" s="252" t="s">
        <v>860</v>
      </c>
      <c r="C957" s="730">
        <f>SUM(C958:C959)</f>
        <v>0</v>
      </c>
      <c r="D957" s="730">
        <f>SUM(D958:D959)</f>
        <v>23</v>
      </c>
      <c r="E957" s="730">
        <f>SUM(E958:E959)</f>
        <v>24</v>
      </c>
      <c r="F957" s="488" t="str">
        <f t="shared" si="166"/>
        <v/>
      </c>
      <c r="G957" s="488">
        <f t="shared" si="167"/>
        <v>1.04347826086957</v>
      </c>
      <c r="H957" s="765" t="str">
        <f t="shared" si="168"/>
        <v>是</v>
      </c>
      <c r="I957" s="768" t="str">
        <f t="shared" si="169"/>
        <v>款</v>
      </c>
    </row>
    <row r="958" ht="34.9" hidden="1" customHeight="1" spans="1:13">
      <c r="A958" s="766">
        <v>2139901</v>
      </c>
      <c r="B958" s="252" t="s">
        <v>861</v>
      </c>
      <c r="C958" s="735"/>
      <c r="D958" s="735">
        <v>0</v>
      </c>
      <c r="E958" s="509">
        <v>0</v>
      </c>
      <c r="F958" s="488" t="str">
        <f t="shared" si="166"/>
        <v/>
      </c>
      <c r="G958" s="488" t="str">
        <f t="shared" si="167"/>
        <v/>
      </c>
      <c r="H958" s="765" t="str">
        <f t="shared" si="168"/>
        <v>否</v>
      </c>
      <c r="I958" s="768" t="str">
        <f t="shared" si="169"/>
        <v>项</v>
      </c>
      <c r="L958" s="558">
        <v>0</v>
      </c>
      <c r="M958" s="558">
        <f t="shared" si="175"/>
        <v>0</v>
      </c>
    </row>
    <row r="959" ht="34.9" customHeight="1" spans="1:13">
      <c r="A959" s="766">
        <v>2139999</v>
      </c>
      <c r="B959" s="252" t="s">
        <v>862</v>
      </c>
      <c r="C959" s="735">
        <v>0</v>
      </c>
      <c r="D959" s="735">
        <v>23</v>
      </c>
      <c r="E959" s="509">
        <v>24</v>
      </c>
      <c r="F959" s="488" t="str">
        <f t="shared" si="166"/>
        <v/>
      </c>
      <c r="G959" s="488">
        <f t="shared" si="167"/>
        <v>1.04347826086957</v>
      </c>
      <c r="H959" s="765" t="str">
        <f t="shared" si="168"/>
        <v>是</v>
      </c>
      <c r="I959" s="768" t="str">
        <f t="shared" si="169"/>
        <v>项</v>
      </c>
      <c r="L959" s="558">
        <v>0</v>
      </c>
      <c r="M959" s="558">
        <f t="shared" si="175"/>
        <v>-1</v>
      </c>
    </row>
    <row r="960" ht="34.9" customHeight="1" spans="1:9">
      <c r="A960" s="764">
        <v>214</v>
      </c>
      <c r="B960" s="248" t="s">
        <v>106</v>
      </c>
      <c r="C960" s="361">
        <f>SUM(C961,C984,C994,C1004,C1009,C1016,C1021)</f>
        <v>5910</v>
      </c>
      <c r="D960" s="361">
        <f>SUM(D961,D984,D994,D1004,D1009,D1016,D1021)</f>
        <v>13404</v>
      </c>
      <c r="E960" s="361">
        <f>SUM(E961,E984,E994,E1004,E1009,E1016,E1021)</f>
        <v>5194</v>
      </c>
      <c r="F960" s="486">
        <f t="shared" si="166"/>
        <v>-0.121150592216582</v>
      </c>
      <c r="G960" s="486">
        <f t="shared" si="167"/>
        <v>0.387496269770218</v>
      </c>
      <c r="H960" s="765" t="str">
        <f t="shared" si="168"/>
        <v>是</v>
      </c>
      <c r="I960" s="768" t="str">
        <f t="shared" si="169"/>
        <v>类</v>
      </c>
    </row>
    <row r="961" ht="34.9" customHeight="1" spans="1:9">
      <c r="A961" s="766">
        <v>21401</v>
      </c>
      <c r="B961" s="252" t="s">
        <v>863</v>
      </c>
      <c r="C961" s="730">
        <f>SUM(C962:C983)</f>
        <v>4259</v>
      </c>
      <c r="D961" s="730">
        <f>SUM(D962:D983)</f>
        <v>5693</v>
      </c>
      <c r="E961" s="730">
        <f>SUM(E962:E983)</f>
        <v>2669</v>
      </c>
      <c r="F961" s="488">
        <f t="shared" si="166"/>
        <v>-0.373327072082648</v>
      </c>
      <c r="G961" s="488">
        <f t="shared" si="167"/>
        <v>0.468821359564377</v>
      </c>
      <c r="H961" s="765" t="str">
        <f t="shared" si="168"/>
        <v>是</v>
      </c>
      <c r="I961" s="768" t="str">
        <f t="shared" si="169"/>
        <v>款</v>
      </c>
    </row>
    <row r="962" ht="34.9" customHeight="1" spans="1:13">
      <c r="A962" s="766">
        <v>2140101</v>
      </c>
      <c r="B962" s="252" t="s">
        <v>145</v>
      </c>
      <c r="C962" s="735">
        <v>454</v>
      </c>
      <c r="D962" s="735">
        <v>330</v>
      </c>
      <c r="E962" s="509">
        <v>328</v>
      </c>
      <c r="F962" s="488">
        <f t="shared" si="166"/>
        <v>-0.277533039647577</v>
      </c>
      <c r="G962" s="488">
        <f t="shared" si="167"/>
        <v>0.993939393939394</v>
      </c>
      <c r="H962" s="765" t="str">
        <f t="shared" si="168"/>
        <v>是</v>
      </c>
      <c r="I962" s="768" t="str">
        <f t="shared" si="169"/>
        <v>项</v>
      </c>
      <c r="L962" s="558">
        <v>0</v>
      </c>
      <c r="M962" s="558">
        <f t="shared" ref="M962:M983" si="176">D962-E962</f>
        <v>2</v>
      </c>
    </row>
    <row r="963" ht="34.9" hidden="1" customHeight="1" spans="1:13">
      <c r="A963" s="766">
        <v>2140102</v>
      </c>
      <c r="B963" s="252" t="s">
        <v>146</v>
      </c>
      <c r="C963" s="735"/>
      <c r="D963" s="735">
        <v>0</v>
      </c>
      <c r="E963" s="509">
        <v>0</v>
      </c>
      <c r="F963" s="488" t="str">
        <f t="shared" si="166"/>
        <v/>
      </c>
      <c r="G963" s="488" t="str">
        <f t="shared" si="167"/>
        <v/>
      </c>
      <c r="H963" s="765" t="str">
        <f t="shared" si="168"/>
        <v>否</v>
      </c>
      <c r="I963" s="768" t="str">
        <f t="shared" si="169"/>
        <v>项</v>
      </c>
      <c r="L963" s="558">
        <v>0</v>
      </c>
      <c r="M963" s="558">
        <f t="shared" si="176"/>
        <v>0</v>
      </c>
    </row>
    <row r="964" ht="34.9" hidden="1" customHeight="1" spans="1:13">
      <c r="A964" s="766">
        <v>2140103</v>
      </c>
      <c r="B964" s="252" t="s">
        <v>147</v>
      </c>
      <c r="C964" s="735">
        <v>0</v>
      </c>
      <c r="D964" s="735">
        <v>0</v>
      </c>
      <c r="E964" s="509">
        <v>0</v>
      </c>
      <c r="F964" s="488" t="str">
        <f t="shared" si="166"/>
        <v/>
      </c>
      <c r="G964" s="488" t="str">
        <f t="shared" si="167"/>
        <v/>
      </c>
      <c r="H964" s="765" t="str">
        <f t="shared" si="168"/>
        <v>否</v>
      </c>
      <c r="I964" s="768" t="str">
        <f t="shared" si="169"/>
        <v>项</v>
      </c>
      <c r="L964" s="558">
        <v>0</v>
      </c>
      <c r="M964" s="558">
        <f t="shared" si="176"/>
        <v>0</v>
      </c>
    </row>
    <row r="965" ht="34.9" customHeight="1" spans="1:13">
      <c r="A965" s="766">
        <v>2140104</v>
      </c>
      <c r="B965" s="252" t="s">
        <v>864</v>
      </c>
      <c r="C965" s="735">
        <v>487</v>
      </c>
      <c r="D965" s="735">
        <v>1</v>
      </c>
      <c r="E965" s="509">
        <v>22</v>
      </c>
      <c r="F965" s="488">
        <f t="shared" ref="F965:F1028" si="177">IF(C965&lt;&gt;0,E965/C965-1,"")</f>
        <v>-0.95482546201232</v>
      </c>
      <c r="G965" s="488">
        <f t="shared" ref="G965:G1028" si="178">IF(D965&lt;&gt;0,E965/D965,"")</f>
        <v>22</v>
      </c>
      <c r="H965" s="765" t="str">
        <f t="shared" ref="H965:H1028" si="179">IF(LEN(A965)=3,"是",IF(B965&lt;&gt;"",IF(SUM(C965:E965)&lt;&gt;0,"是","否"),"是"))</f>
        <v>是</v>
      </c>
      <c r="I965" s="768" t="str">
        <f t="shared" ref="I965:I1028" si="180">IF(LEN(A965)=3,"类",IF(LEN(A965)=5,"款","项"))</f>
        <v>项</v>
      </c>
      <c r="L965" s="558">
        <v>0</v>
      </c>
      <c r="M965" s="558">
        <f t="shared" si="176"/>
        <v>-21</v>
      </c>
    </row>
    <row r="966" ht="34.9" customHeight="1" spans="1:13">
      <c r="A966" s="766">
        <v>2140106</v>
      </c>
      <c r="B966" s="252" t="s">
        <v>865</v>
      </c>
      <c r="C966" s="735">
        <v>2616</v>
      </c>
      <c r="D966" s="735">
        <v>4715</v>
      </c>
      <c r="E966" s="509">
        <v>1744</v>
      </c>
      <c r="F966" s="488">
        <f t="shared" si="177"/>
        <v>-0.333333333333333</v>
      </c>
      <c r="G966" s="488">
        <f t="shared" si="178"/>
        <v>0.369883351007423</v>
      </c>
      <c r="H966" s="765" t="str">
        <f t="shared" si="179"/>
        <v>是</v>
      </c>
      <c r="I966" s="768" t="str">
        <f t="shared" si="180"/>
        <v>项</v>
      </c>
      <c r="L966" s="558">
        <v>1704.497013</v>
      </c>
      <c r="M966" s="558">
        <f t="shared" si="176"/>
        <v>2971</v>
      </c>
    </row>
    <row r="967" ht="34.9" hidden="1" customHeight="1" spans="1:13">
      <c r="A967" s="766">
        <v>2140109</v>
      </c>
      <c r="B967" s="252" t="s">
        <v>866</v>
      </c>
      <c r="C967" s="735"/>
      <c r="D967" s="735">
        <v>0</v>
      </c>
      <c r="E967" s="509">
        <v>0</v>
      </c>
      <c r="F967" s="488" t="str">
        <f t="shared" si="177"/>
        <v/>
      </c>
      <c r="G967" s="488" t="str">
        <f t="shared" si="178"/>
        <v/>
      </c>
      <c r="H967" s="765" t="str">
        <f t="shared" si="179"/>
        <v>否</v>
      </c>
      <c r="I967" s="768" t="str">
        <f t="shared" si="180"/>
        <v>项</v>
      </c>
      <c r="L967" s="558">
        <v>0</v>
      </c>
      <c r="M967" s="558">
        <f t="shared" si="176"/>
        <v>0</v>
      </c>
    </row>
    <row r="968" ht="34.9" hidden="1" customHeight="1" spans="1:13">
      <c r="A968" s="766">
        <v>2140110</v>
      </c>
      <c r="B968" s="252" t="s">
        <v>867</v>
      </c>
      <c r="C968" s="735"/>
      <c r="D968" s="735">
        <v>0</v>
      </c>
      <c r="E968" s="509">
        <v>0</v>
      </c>
      <c r="F968" s="488" t="str">
        <f t="shared" si="177"/>
        <v/>
      </c>
      <c r="G968" s="488" t="str">
        <f t="shared" si="178"/>
        <v/>
      </c>
      <c r="H968" s="765" t="str">
        <f t="shared" si="179"/>
        <v>否</v>
      </c>
      <c r="I968" s="768" t="str">
        <f t="shared" si="180"/>
        <v>项</v>
      </c>
      <c r="L968" s="558">
        <v>0</v>
      </c>
      <c r="M968" s="558">
        <f t="shared" si="176"/>
        <v>0</v>
      </c>
    </row>
    <row r="969" ht="34.9" hidden="1" customHeight="1" spans="1:13">
      <c r="A969" s="766">
        <v>2140111</v>
      </c>
      <c r="B969" s="252" t="s">
        <v>868</v>
      </c>
      <c r="C969" s="735"/>
      <c r="D969" s="735">
        <v>0</v>
      </c>
      <c r="E969" s="509">
        <v>0</v>
      </c>
      <c r="F969" s="488" t="str">
        <f t="shared" si="177"/>
        <v/>
      </c>
      <c r="G969" s="488" t="str">
        <f t="shared" si="178"/>
        <v/>
      </c>
      <c r="H969" s="765" t="str">
        <f t="shared" si="179"/>
        <v>否</v>
      </c>
      <c r="I969" s="768" t="str">
        <f t="shared" si="180"/>
        <v>项</v>
      </c>
      <c r="L969" s="558">
        <v>0</v>
      </c>
      <c r="M969" s="558">
        <f t="shared" si="176"/>
        <v>0</v>
      </c>
    </row>
    <row r="970" ht="34.9" customHeight="1" spans="1:13">
      <c r="A970" s="766">
        <v>2140112</v>
      </c>
      <c r="B970" s="252" t="s">
        <v>869</v>
      </c>
      <c r="C970" s="735">
        <v>351</v>
      </c>
      <c r="D970" s="735">
        <v>291</v>
      </c>
      <c r="E970" s="509">
        <v>265</v>
      </c>
      <c r="F970" s="488">
        <f t="shared" si="177"/>
        <v>-0.245014245014245</v>
      </c>
      <c r="G970" s="488">
        <f t="shared" si="178"/>
        <v>0.910652920962199</v>
      </c>
      <c r="H970" s="765" t="str">
        <f t="shared" si="179"/>
        <v>是</v>
      </c>
      <c r="I970" s="768" t="str">
        <f t="shared" si="180"/>
        <v>项</v>
      </c>
      <c r="L970" s="558">
        <v>0</v>
      </c>
      <c r="M970" s="558">
        <f t="shared" si="176"/>
        <v>26</v>
      </c>
    </row>
    <row r="971" ht="34.9" hidden="1" customHeight="1" spans="1:13">
      <c r="A971" s="766">
        <v>2140114</v>
      </c>
      <c r="B971" s="252" t="s">
        <v>870</v>
      </c>
      <c r="C971" s="735"/>
      <c r="D971" s="735">
        <v>0</v>
      </c>
      <c r="E971" s="509">
        <v>0</v>
      </c>
      <c r="F971" s="488" t="str">
        <f t="shared" si="177"/>
        <v/>
      </c>
      <c r="G971" s="488" t="str">
        <f t="shared" si="178"/>
        <v/>
      </c>
      <c r="H971" s="765" t="str">
        <f t="shared" si="179"/>
        <v>否</v>
      </c>
      <c r="I971" s="768" t="str">
        <f t="shared" si="180"/>
        <v>项</v>
      </c>
      <c r="L971" s="558">
        <v>0</v>
      </c>
      <c r="M971" s="558">
        <f t="shared" si="176"/>
        <v>0</v>
      </c>
    </row>
    <row r="972" ht="34.9" hidden="1" customHeight="1" spans="1:13">
      <c r="A972" s="766">
        <v>2140122</v>
      </c>
      <c r="B972" s="252" t="s">
        <v>871</v>
      </c>
      <c r="C972" s="735"/>
      <c r="D972" s="735">
        <v>0</v>
      </c>
      <c r="E972" s="509">
        <v>0</v>
      </c>
      <c r="F972" s="488" t="str">
        <f t="shared" si="177"/>
        <v/>
      </c>
      <c r="G972" s="488" t="str">
        <f t="shared" si="178"/>
        <v/>
      </c>
      <c r="H972" s="765" t="str">
        <f t="shared" si="179"/>
        <v>否</v>
      </c>
      <c r="I972" s="768" t="str">
        <f t="shared" si="180"/>
        <v>项</v>
      </c>
      <c r="L972" s="558">
        <v>0</v>
      </c>
      <c r="M972" s="558">
        <f t="shared" si="176"/>
        <v>0</v>
      </c>
    </row>
    <row r="973" s="547" customFormat="1" ht="34.9" customHeight="1" spans="1:13">
      <c r="A973" s="766">
        <v>2140123</v>
      </c>
      <c r="B973" s="252" t="s">
        <v>872</v>
      </c>
      <c r="C973" s="735">
        <v>5</v>
      </c>
      <c r="D973" s="735">
        <v>2</v>
      </c>
      <c r="E973" s="509">
        <v>2</v>
      </c>
      <c r="F973" s="488">
        <f t="shared" si="177"/>
        <v>-0.6</v>
      </c>
      <c r="G973" s="488">
        <f t="shared" si="178"/>
        <v>1</v>
      </c>
      <c r="H973" s="765" t="str">
        <f t="shared" si="179"/>
        <v>是</v>
      </c>
      <c r="I973" s="768" t="str">
        <f t="shared" si="180"/>
        <v>项</v>
      </c>
      <c r="J973" s="558"/>
      <c r="K973" s="558"/>
      <c r="L973" s="558">
        <v>0</v>
      </c>
      <c r="M973" s="558">
        <f t="shared" si="176"/>
        <v>0</v>
      </c>
    </row>
    <row r="974" ht="34.9" hidden="1" customHeight="1" spans="1:13">
      <c r="A974" s="766">
        <v>2140127</v>
      </c>
      <c r="B974" s="252" t="s">
        <v>873</v>
      </c>
      <c r="C974" s="735"/>
      <c r="D974" s="735">
        <v>0</v>
      </c>
      <c r="E974" s="509">
        <v>0</v>
      </c>
      <c r="F974" s="488" t="str">
        <f t="shared" si="177"/>
        <v/>
      </c>
      <c r="G974" s="488" t="str">
        <f t="shared" si="178"/>
        <v/>
      </c>
      <c r="H974" s="765" t="str">
        <f t="shared" si="179"/>
        <v>否</v>
      </c>
      <c r="I974" s="768" t="str">
        <f t="shared" si="180"/>
        <v>项</v>
      </c>
      <c r="L974" s="558">
        <v>0</v>
      </c>
      <c r="M974" s="558">
        <f t="shared" si="176"/>
        <v>0</v>
      </c>
    </row>
    <row r="975" s="547" customFormat="1" ht="34.9" hidden="1" customHeight="1" spans="1:13">
      <c r="A975" s="766">
        <v>2140128</v>
      </c>
      <c r="B975" s="252" t="s">
        <v>874</v>
      </c>
      <c r="C975" s="735"/>
      <c r="D975" s="735">
        <v>0</v>
      </c>
      <c r="E975" s="509">
        <v>0</v>
      </c>
      <c r="F975" s="488" t="str">
        <f t="shared" si="177"/>
        <v/>
      </c>
      <c r="G975" s="488" t="str">
        <f t="shared" si="178"/>
        <v/>
      </c>
      <c r="H975" s="765" t="str">
        <f t="shared" si="179"/>
        <v>否</v>
      </c>
      <c r="I975" s="768" t="str">
        <f t="shared" si="180"/>
        <v>项</v>
      </c>
      <c r="J975" s="558"/>
      <c r="K975" s="558"/>
      <c r="L975" s="558">
        <v>0</v>
      </c>
      <c r="M975" s="558">
        <f t="shared" si="176"/>
        <v>0</v>
      </c>
    </row>
    <row r="976" s="547" customFormat="1" ht="34.9" hidden="1" customHeight="1" spans="1:13">
      <c r="A976" s="766">
        <v>2140129</v>
      </c>
      <c r="B976" s="252" t="s">
        <v>875</v>
      </c>
      <c r="C976" s="735"/>
      <c r="D976" s="735">
        <v>0</v>
      </c>
      <c r="E976" s="509">
        <v>0</v>
      </c>
      <c r="F976" s="488" t="str">
        <f t="shared" si="177"/>
        <v/>
      </c>
      <c r="G976" s="488" t="str">
        <f t="shared" si="178"/>
        <v/>
      </c>
      <c r="H976" s="765" t="str">
        <f t="shared" si="179"/>
        <v>否</v>
      </c>
      <c r="I976" s="768" t="str">
        <f t="shared" si="180"/>
        <v>项</v>
      </c>
      <c r="J976" s="558"/>
      <c r="K976" s="558"/>
      <c r="L976" s="558">
        <v>0</v>
      </c>
      <c r="M976" s="558">
        <f t="shared" si="176"/>
        <v>0</v>
      </c>
    </row>
    <row r="977" ht="34.9" hidden="1" customHeight="1" spans="1:13">
      <c r="A977" s="766">
        <v>2140130</v>
      </c>
      <c r="B977" s="252" t="s">
        <v>876</v>
      </c>
      <c r="C977" s="735"/>
      <c r="D977" s="735">
        <v>0</v>
      </c>
      <c r="E977" s="509">
        <v>0</v>
      </c>
      <c r="F977" s="488" t="str">
        <f t="shared" si="177"/>
        <v/>
      </c>
      <c r="G977" s="488" t="str">
        <f t="shared" si="178"/>
        <v/>
      </c>
      <c r="H977" s="765" t="str">
        <f t="shared" si="179"/>
        <v>否</v>
      </c>
      <c r="I977" s="768" t="str">
        <f t="shared" si="180"/>
        <v>项</v>
      </c>
      <c r="L977" s="558">
        <v>0</v>
      </c>
      <c r="M977" s="558">
        <f t="shared" si="176"/>
        <v>0</v>
      </c>
    </row>
    <row r="978" s="547" customFormat="1" ht="34.9" hidden="1" customHeight="1" spans="1:13">
      <c r="A978" s="766">
        <v>2140131</v>
      </c>
      <c r="B978" s="252" t="s">
        <v>877</v>
      </c>
      <c r="C978" s="735">
        <v>0</v>
      </c>
      <c r="D978" s="735">
        <v>0</v>
      </c>
      <c r="E978" s="509">
        <v>0</v>
      </c>
      <c r="F978" s="488" t="str">
        <f t="shared" si="177"/>
        <v/>
      </c>
      <c r="G978" s="488" t="str">
        <f t="shared" si="178"/>
        <v/>
      </c>
      <c r="H978" s="765" t="str">
        <f t="shared" si="179"/>
        <v>否</v>
      </c>
      <c r="I978" s="768" t="str">
        <f t="shared" si="180"/>
        <v>项</v>
      </c>
      <c r="J978" s="558"/>
      <c r="K978" s="558"/>
      <c r="L978" s="558">
        <v>0</v>
      </c>
      <c r="M978" s="558">
        <f t="shared" si="176"/>
        <v>0</v>
      </c>
    </row>
    <row r="979" ht="34.9" hidden="1" customHeight="1" spans="1:13">
      <c r="A979" s="766">
        <v>2140133</v>
      </c>
      <c r="B979" s="252" t="s">
        <v>878</v>
      </c>
      <c r="C979" s="735"/>
      <c r="D979" s="735">
        <v>0</v>
      </c>
      <c r="E979" s="509">
        <v>0</v>
      </c>
      <c r="F979" s="488" t="str">
        <f t="shared" si="177"/>
        <v/>
      </c>
      <c r="G979" s="488" t="str">
        <f t="shared" si="178"/>
        <v/>
      </c>
      <c r="H979" s="765" t="str">
        <f t="shared" si="179"/>
        <v>否</v>
      </c>
      <c r="I979" s="768" t="str">
        <f t="shared" si="180"/>
        <v>项</v>
      </c>
      <c r="L979" s="558">
        <v>0</v>
      </c>
      <c r="M979" s="558">
        <f t="shared" si="176"/>
        <v>0</v>
      </c>
    </row>
    <row r="980" s="547" customFormat="1" ht="34.9" hidden="1" customHeight="1" spans="1:13">
      <c r="A980" s="766">
        <v>2140136</v>
      </c>
      <c r="B980" s="252" t="s">
        <v>879</v>
      </c>
      <c r="C980" s="735"/>
      <c r="D980" s="735">
        <v>0</v>
      </c>
      <c r="E980" s="509">
        <v>0</v>
      </c>
      <c r="F980" s="488" t="str">
        <f t="shared" si="177"/>
        <v/>
      </c>
      <c r="G980" s="488" t="str">
        <f t="shared" si="178"/>
        <v/>
      </c>
      <c r="H980" s="765" t="str">
        <f t="shared" si="179"/>
        <v>否</v>
      </c>
      <c r="I980" s="768" t="str">
        <f t="shared" si="180"/>
        <v>项</v>
      </c>
      <c r="J980" s="558"/>
      <c r="K980" s="558"/>
      <c r="L980" s="558">
        <v>0</v>
      </c>
      <c r="M980" s="558">
        <f t="shared" si="176"/>
        <v>0</v>
      </c>
    </row>
    <row r="981" ht="34.9" hidden="1" customHeight="1" spans="1:13">
      <c r="A981" s="766">
        <v>2140138</v>
      </c>
      <c r="B981" s="252" t="s">
        <v>880</v>
      </c>
      <c r="C981" s="735"/>
      <c r="D981" s="735">
        <v>0</v>
      </c>
      <c r="E981" s="509">
        <v>0</v>
      </c>
      <c r="F981" s="488" t="str">
        <f t="shared" si="177"/>
        <v/>
      </c>
      <c r="G981" s="488" t="str">
        <f t="shared" si="178"/>
        <v/>
      </c>
      <c r="H981" s="765" t="str">
        <f t="shared" si="179"/>
        <v>否</v>
      </c>
      <c r="I981" s="768" t="str">
        <f t="shared" si="180"/>
        <v>项</v>
      </c>
      <c r="L981" s="558">
        <v>0</v>
      </c>
      <c r="M981" s="558">
        <f t="shared" si="176"/>
        <v>0</v>
      </c>
    </row>
    <row r="982" ht="34.9" hidden="1" customHeight="1" spans="1:13">
      <c r="A982" s="766">
        <v>2140139</v>
      </c>
      <c r="B982" s="252" t="s">
        <v>881</v>
      </c>
      <c r="C982" s="735"/>
      <c r="D982" s="735"/>
      <c r="E982" s="509"/>
      <c r="F982" s="488" t="str">
        <f t="shared" si="177"/>
        <v/>
      </c>
      <c r="G982" s="488" t="str">
        <f t="shared" si="178"/>
        <v/>
      </c>
      <c r="H982" s="765" t="str">
        <f t="shared" si="179"/>
        <v>否</v>
      </c>
      <c r="I982" s="768" t="str">
        <f t="shared" si="180"/>
        <v>项</v>
      </c>
      <c r="L982" s="558">
        <v>0</v>
      </c>
      <c r="M982" s="558">
        <f t="shared" si="176"/>
        <v>0</v>
      </c>
    </row>
    <row r="983" ht="34.9" customHeight="1" spans="1:13">
      <c r="A983" s="766">
        <v>2140199</v>
      </c>
      <c r="B983" s="252" t="s">
        <v>882</v>
      </c>
      <c r="C983" s="735">
        <v>346</v>
      </c>
      <c r="D983" s="735">
        <v>354</v>
      </c>
      <c r="E983" s="509">
        <v>308</v>
      </c>
      <c r="F983" s="488">
        <f t="shared" si="177"/>
        <v>-0.109826589595376</v>
      </c>
      <c r="G983" s="488">
        <f t="shared" si="178"/>
        <v>0.870056497175141</v>
      </c>
      <c r="H983" s="765" t="str">
        <f t="shared" si="179"/>
        <v>是</v>
      </c>
      <c r="I983" s="768" t="str">
        <f t="shared" si="180"/>
        <v>项</v>
      </c>
      <c r="L983" s="558">
        <v>66.41</v>
      </c>
      <c r="M983" s="558">
        <f t="shared" si="176"/>
        <v>46</v>
      </c>
    </row>
    <row r="984" ht="34.9" hidden="1" customHeight="1" spans="1:9">
      <c r="A984" s="766">
        <v>21402</v>
      </c>
      <c r="B984" s="252" t="s">
        <v>883</v>
      </c>
      <c r="C984" s="730">
        <f>SUM(C985:C993)</f>
        <v>0</v>
      </c>
      <c r="D984" s="730">
        <f>SUM(D985:D993)</f>
        <v>0</v>
      </c>
      <c r="E984" s="730">
        <f>SUM(E985:E993)</f>
        <v>0</v>
      </c>
      <c r="F984" s="488" t="str">
        <f t="shared" si="177"/>
        <v/>
      </c>
      <c r="G984" s="488" t="str">
        <f t="shared" si="178"/>
        <v/>
      </c>
      <c r="H984" s="765" t="str">
        <f t="shared" si="179"/>
        <v>否</v>
      </c>
      <c r="I984" s="768" t="str">
        <f t="shared" si="180"/>
        <v>款</v>
      </c>
    </row>
    <row r="985" ht="34.9" hidden="1" customHeight="1" spans="1:13">
      <c r="A985" s="766">
        <v>2140201</v>
      </c>
      <c r="B985" s="252" t="s">
        <v>145</v>
      </c>
      <c r="C985" s="735"/>
      <c r="D985" s="735">
        <v>0</v>
      </c>
      <c r="E985" s="509">
        <v>0</v>
      </c>
      <c r="F985" s="488" t="str">
        <f t="shared" si="177"/>
        <v/>
      </c>
      <c r="G985" s="488" t="str">
        <f t="shared" si="178"/>
        <v/>
      </c>
      <c r="H985" s="765" t="str">
        <f t="shared" si="179"/>
        <v>否</v>
      </c>
      <c r="I985" s="768" t="str">
        <f t="shared" si="180"/>
        <v>项</v>
      </c>
      <c r="L985" s="558">
        <v>0</v>
      </c>
      <c r="M985" s="558">
        <f t="shared" ref="M985:M993" si="181">D985-E985</f>
        <v>0</v>
      </c>
    </row>
    <row r="986" ht="34.9" hidden="1" customHeight="1" spans="1:13">
      <c r="A986" s="766">
        <v>2140202</v>
      </c>
      <c r="B986" s="252" t="s">
        <v>146</v>
      </c>
      <c r="C986" s="735"/>
      <c r="D986" s="735">
        <v>0</v>
      </c>
      <c r="E986" s="509">
        <v>0</v>
      </c>
      <c r="F986" s="488" t="str">
        <f t="shared" si="177"/>
        <v/>
      </c>
      <c r="G986" s="488" t="str">
        <f t="shared" si="178"/>
        <v/>
      </c>
      <c r="H986" s="765" t="str">
        <f t="shared" si="179"/>
        <v>否</v>
      </c>
      <c r="I986" s="768" t="str">
        <f t="shared" si="180"/>
        <v>项</v>
      </c>
      <c r="L986" s="558">
        <v>0</v>
      </c>
      <c r="M986" s="558">
        <f t="shared" si="181"/>
        <v>0</v>
      </c>
    </row>
    <row r="987" ht="34.9" hidden="1" customHeight="1" spans="1:13">
      <c r="A987" s="766">
        <v>2140203</v>
      </c>
      <c r="B987" s="252" t="s">
        <v>147</v>
      </c>
      <c r="C987" s="735"/>
      <c r="D987" s="735">
        <v>0</v>
      </c>
      <c r="E987" s="509">
        <v>0</v>
      </c>
      <c r="F987" s="488" t="str">
        <f t="shared" si="177"/>
        <v/>
      </c>
      <c r="G987" s="488" t="str">
        <f t="shared" si="178"/>
        <v/>
      </c>
      <c r="H987" s="765" t="str">
        <f t="shared" si="179"/>
        <v>否</v>
      </c>
      <c r="I987" s="768" t="str">
        <f t="shared" si="180"/>
        <v>项</v>
      </c>
      <c r="L987" s="558">
        <v>0</v>
      </c>
      <c r="M987" s="558">
        <f t="shared" si="181"/>
        <v>0</v>
      </c>
    </row>
    <row r="988" s="547" customFormat="1" ht="34.9" hidden="1" customHeight="1" spans="1:13">
      <c r="A988" s="766">
        <v>2140204</v>
      </c>
      <c r="B988" s="252" t="s">
        <v>884</v>
      </c>
      <c r="C988" s="735">
        <v>0</v>
      </c>
      <c r="D988" s="735">
        <v>0</v>
      </c>
      <c r="E988" s="509">
        <v>0</v>
      </c>
      <c r="F988" s="488" t="str">
        <f t="shared" si="177"/>
        <v/>
      </c>
      <c r="G988" s="488" t="str">
        <f t="shared" si="178"/>
        <v/>
      </c>
      <c r="H988" s="765" t="str">
        <f t="shared" si="179"/>
        <v>否</v>
      </c>
      <c r="I988" s="768" t="str">
        <f t="shared" si="180"/>
        <v>项</v>
      </c>
      <c r="J988" s="558"/>
      <c r="K988" s="558"/>
      <c r="L988" s="558">
        <v>0</v>
      </c>
      <c r="M988" s="558">
        <f t="shared" si="181"/>
        <v>0</v>
      </c>
    </row>
    <row r="989" ht="34.9" hidden="1" customHeight="1" spans="1:13">
      <c r="A989" s="766">
        <v>2140205</v>
      </c>
      <c r="B989" s="252" t="s">
        <v>885</v>
      </c>
      <c r="C989" s="735"/>
      <c r="D989" s="735">
        <v>0</v>
      </c>
      <c r="E989" s="509">
        <v>0</v>
      </c>
      <c r="F989" s="488" t="str">
        <f t="shared" si="177"/>
        <v/>
      </c>
      <c r="G989" s="488" t="str">
        <f t="shared" si="178"/>
        <v/>
      </c>
      <c r="H989" s="765" t="str">
        <f t="shared" si="179"/>
        <v>否</v>
      </c>
      <c r="I989" s="768" t="str">
        <f t="shared" si="180"/>
        <v>项</v>
      </c>
      <c r="L989" s="558">
        <v>0</v>
      </c>
      <c r="M989" s="558">
        <f t="shared" si="181"/>
        <v>0</v>
      </c>
    </row>
    <row r="990" ht="34.9" hidden="1" customHeight="1" spans="1:13">
      <c r="A990" s="766">
        <v>2140206</v>
      </c>
      <c r="B990" s="252" t="s">
        <v>886</v>
      </c>
      <c r="C990" s="735"/>
      <c r="D990" s="735">
        <v>0</v>
      </c>
      <c r="E990" s="509">
        <v>0</v>
      </c>
      <c r="F990" s="488" t="str">
        <f t="shared" si="177"/>
        <v/>
      </c>
      <c r="G990" s="488" t="str">
        <f t="shared" si="178"/>
        <v/>
      </c>
      <c r="H990" s="765" t="str">
        <f t="shared" si="179"/>
        <v>否</v>
      </c>
      <c r="I990" s="768" t="str">
        <f t="shared" si="180"/>
        <v>项</v>
      </c>
      <c r="L990" s="558">
        <v>0</v>
      </c>
      <c r="M990" s="558">
        <f t="shared" si="181"/>
        <v>0</v>
      </c>
    </row>
    <row r="991" ht="34.9" hidden="1" customHeight="1" spans="1:13">
      <c r="A991" s="766">
        <v>2140207</v>
      </c>
      <c r="B991" s="252" t="s">
        <v>887</v>
      </c>
      <c r="C991" s="735"/>
      <c r="D991" s="735">
        <v>0</v>
      </c>
      <c r="E991" s="509">
        <v>0</v>
      </c>
      <c r="F991" s="488" t="str">
        <f t="shared" si="177"/>
        <v/>
      </c>
      <c r="G991" s="488" t="str">
        <f t="shared" si="178"/>
        <v/>
      </c>
      <c r="H991" s="765" t="str">
        <f t="shared" si="179"/>
        <v>否</v>
      </c>
      <c r="I991" s="768" t="str">
        <f t="shared" si="180"/>
        <v>项</v>
      </c>
      <c r="L991" s="558">
        <v>0</v>
      </c>
      <c r="M991" s="558">
        <f t="shared" si="181"/>
        <v>0</v>
      </c>
    </row>
    <row r="992" s="547" customFormat="1" ht="34.9" hidden="1" customHeight="1" spans="1:13">
      <c r="A992" s="766">
        <v>2140208</v>
      </c>
      <c r="B992" s="252" t="s">
        <v>888</v>
      </c>
      <c r="C992" s="735"/>
      <c r="D992" s="735">
        <v>0</v>
      </c>
      <c r="E992" s="509">
        <v>0</v>
      </c>
      <c r="F992" s="488" t="str">
        <f t="shared" si="177"/>
        <v/>
      </c>
      <c r="G992" s="488" t="str">
        <f t="shared" si="178"/>
        <v/>
      </c>
      <c r="H992" s="765" t="str">
        <f t="shared" si="179"/>
        <v>否</v>
      </c>
      <c r="I992" s="768" t="str">
        <f t="shared" si="180"/>
        <v>项</v>
      </c>
      <c r="J992" s="558"/>
      <c r="K992" s="558"/>
      <c r="L992" s="558">
        <v>0</v>
      </c>
      <c r="M992" s="558">
        <f t="shared" si="181"/>
        <v>0</v>
      </c>
    </row>
    <row r="993" s="547" customFormat="1" ht="34.9" hidden="1" customHeight="1" spans="1:13">
      <c r="A993" s="766">
        <v>2140299</v>
      </c>
      <c r="B993" s="252" t="s">
        <v>889</v>
      </c>
      <c r="C993" s="735"/>
      <c r="D993" s="735">
        <v>0</v>
      </c>
      <c r="E993" s="509">
        <v>0</v>
      </c>
      <c r="F993" s="488" t="str">
        <f t="shared" si="177"/>
        <v/>
      </c>
      <c r="G993" s="488" t="str">
        <f t="shared" si="178"/>
        <v/>
      </c>
      <c r="H993" s="765" t="str">
        <f t="shared" si="179"/>
        <v>否</v>
      </c>
      <c r="I993" s="768" t="str">
        <f t="shared" si="180"/>
        <v>项</v>
      </c>
      <c r="J993" s="558"/>
      <c r="K993" s="558"/>
      <c r="L993" s="558">
        <v>0</v>
      </c>
      <c r="M993" s="558">
        <f t="shared" si="181"/>
        <v>0</v>
      </c>
    </row>
    <row r="994" ht="34.9" hidden="1" customHeight="1" spans="1:9">
      <c r="A994" s="766">
        <v>21403</v>
      </c>
      <c r="B994" s="252" t="s">
        <v>890</v>
      </c>
      <c r="C994" s="730">
        <f>SUM(C995:C1003)</f>
        <v>0</v>
      </c>
      <c r="D994" s="730">
        <f>SUM(D995:D1003)</f>
        <v>0</v>
      </c>
      <c r="E994" s="730">
        <f>SUM(E995:E1003)</f>
        <v>0</v>
      </c>
      <c r="F994" s="488" t="str">
        <f t="shared" si="177"/>
        <v/>
      </c>
      <c r="G994" s="488" t="str">
        <f t="shared" si="178"/>
        <v/>
      </c>
      <c r="H994" s="765" t="str">
        <f t="shared" si="179"/>
        <v>否</v>
      </c>
      <c r="I994" s="768" t="str">
        <f t="shared" si="180"/>
        <v>款</v>
      </c>
    </row>
    <row r="995" ht="34.9" hidden="1" customHeight="1" spans="1:13">
      <c r="A995" s="766">
        <v>2140301</v>
      </c>
      <c r="B995" s="252" t="s">
        <v>145</v>
      </c>
      <c r="C995" s="735"/>
      <c r="D995" s="735">
        <v>0</v>
      </c>
      <c r="E995" s="509">
        <v>0</v>
      </c>
      <c r="F995" s="488" t="str">
        <f t="shared" si="177"/>
        <v/>
      </c>
      <c r="G995" s="488" t="str">
        <f t="shared" si="178"/>
        <v/>
      </c>
      <c r="H995" s="765" t="str">
        <f t="shared" si="179"/>
        <v>否</v>
      </c>
      <c r="I995" s="768" t="str">
        <f t="shared" si="180"/>
        <v>项</v>
      </c>
      <c r="L995" s="558">
        <v>0</v>
      </c>
      <c r="M995" s="558">
        <f t="shared" ref="M995:M1003" si="182">D995-E995</f>
        <v>0</v>
      </c>
    </row>
    <row r="996" ht="34.9" hidden="1" customHeight="1" spans="1:13">
      <c r="A996" s="766">
        <v>2140302</v>
      </c>
      <c r="B996" s="252" t="s">
        <v>146</v>
      </c>
      <c r="C996" s="735"/>
      <c r="D996" s="735">
        <v>0</v>
      </c>
      <c r="E996" s="509">
        <v>0</v>
      </c>
      <c r="F996" s="488" t="str">
        <f t="shared" si="177"/>
        <v/>
      </c>
      <c r="G996" s="488" t="str">
        <f t="shared" si="178"/>
        <v/>
      </c>
      <c r="H996" s="765" t="str">
        <f t="shared" si="179"/>
        <v>否</v>
      </c>
      <c r="I996" s="768" t="str">
        <f t="shared" si="180"/>
        <v>项</v>
      </c>
      <c r="L996" s="558">
        <v>0</v>
      </c>
      <c r="M996" s="558">
        <f t="shared" si="182"/>
        <v>0</v>
      </c>
    </row>
    <row r="997" ht="34.9" hidden="1" customHeight="1" spans="1:13">
      <c r="A997" s="766">
        <v>2140303</v>
      </c>
      <c r="B997" s="252" t="s">
        <v>147</v>
      </c>
      <c r="C997" s="735"/>
      <c r="D997" s="735">
        <v>0</v>
      </c>
      <c r="E997" s="509">
        <v>0</v>
      </c>
      <c r="F997" s="488" t="str">
        <f t="shared" si="177"/>
        <v/>
      </c>
      <c r="G997" s="488" t="str">
        <f t="shared" si="178"/>
        <v/>
      </c>
      <c r="H997" s="765" t="str">
        <f t="shared" si="179"/>
        <v>否</v>
      </c>
      <c r="I997" s="768" t="str">
        <f t="shared" si="180"/>
        <v>项</v>
      </c>
      <c r="L997" s="558">
        <v>0</v>
      </c>
      <c r="M997" s="558">
        <f t="shared" si="182"/>
        <v>0</v>
      </c>
    </row>
    <row r="998" s="547" customFormat="1" ht="34.9" hidden="1" customHeight="1" spans="1:13">
      <c r="A998" s="766">
        <v>2140304</v>
      </c>
      <c r="B998" s="252" t="s">
        <v>891</v>
      </c>
      <c r="C998" s="735"/>
      <c r="D998" s="735">
        <v>0</v>
      </c>
      <c r="E998" s="509">
        <v>0</v>
      </c>
      <c r="F998" s="488" t="str">
        <f t="shared" si="177"/>
        <v/>
      </c>
      <c r="G998" s="488" t="str">
        <f t="shared" si="178"/>
        <v/>
      </c>
      <c r="H998" s="765" t="str">
        <f t="shared" si="179"/>
        <v>否</v>
      </c>
      <c r="I998" s="768" t="str">
        <f t="shared" si="180"/>
        <v>项</v>
      </c>
      <c r="J998" s="558"/>
      <c r="K998" s="558"/>
      <c r="L998" s="558">
        <v>0</v>
      </c>
      <c r="M998" s="558">
        <f t="shared" si="182"/>
        <v>0</v>
      </c>
    </row>
    <row r="999" ht="34.9" hidden="1" customHeight="1" spans="1:13">
      <c r="A999" s="766">
        <v>2140305</v>
      </c>
      <c r="B999" s="252" t="s">
        <v>892</v>
      </c>
      <c r="C999" s="735"/>
      <c r="D999" s="735">
        <v>0</v>
      </c>
      <c r="E999" s="509">
        <v>0</v>
      </c>
      <c r="F999" s="488" t="str">
        <f t="shared" si="177"/>
        <v/>
      </c>
      <c r="G999" s="488" t="str">
        <f t="shared" si="178"/>
        <v/>
      </c>
      <c r="H999" s="765" t="str">
        <f t="shared" si="179"/>
        <v>否</v>
      </c>
      <c r="I999" s="768" t="str">
        <f t="shared" si="180"/>
        <v>项</v>
      </c>
      <c r="L999" s="558">
        <v>0</v>
      </c>
      <c r="M999" s="558">
        <f t="shared" si="182"/>
        <v>0</v>
      </c>
    </row>
    <row r="1000" s="547" customFormat="1" ht="34.9" hidden="1" customHeight="1" spans="1:13">
      <c r="A1000" s="766">
        <v>2140306</v>
      </c>
      <c r="B1000" s="252" t="s">
        <v>893</v>
      </c>
      <c r="C1000" s="735"/>
      <c r="D1000" s="735">
        <v>0</v>
      </c>
      <c r="E1000" s="509">
        <v>0</v>
      </c>
      <c r="F1000" s="488" t="str">
        <f t="shared" si="177"/>
        <v/>
      </c>
      <c r="G1000" s="488" t="str">
        <f t="shared" si="178"/>
        <v/>
      </c>
      <c r="H1000" s="765" t="str">
        <f t="shared" si="179"/>
        <v>否</v>
      </c>
      <c r="I1000" s="768" t="str">
        <f t="shared" si="180"/>
        <v>项</v>
      </c>
      <c r="J1000" s="558"/>
      <c r="K1000" s="558"/>
      <c r="L1000" s="558">
        <v>0</v>
      </c>
      <c r="M1000" s="558">
        <f t="shared" si="182"/>
        <v>0</v>
      </c>
    </row>
    <row r="1001" s="547" customFormat="1" ht="34.9" hidden="1" customHeight="1" spans="1:13">
      <c r="A1001" s="766">
        <v>2140307</v>
      </c>
      <c r="B1001" s="252" t="s">
        <v>894</v>
      </c>
      <c r="C1001" s="735"/>
      <c r="D1001" s="735">
        <v>0</v>
      </c>
      <c r="E1001" s="509">
        <v>0</v>
      </c>
      <c r="F1001" s="488" t="str">
        <f t="shared" si="177"/>
        <v/>
      </c>
      <c r="G1001" s="488" t="str">
        <f t="shared" si="178"/>
        <v/>
      </c>
      <c r="H1001" s="765" t="str">
        <f t="shared" si="179"/>
        <v>否</v>
      </c>
      <c r="I1001" s="768" t="str">
        <f t="shared" si="180"/>
        <v>项</v>
      </c>
      <c r="J1001" s="558"/>
      <c r="K1001" s="558"/>
      <c r="L1001" s="558">
        <v>0</v>
      </c>
      <c r="M1001" s="558">
        <f t="shared" si="182"/>
        <v>0</v>
      </c>
    </row>
    <row r="1002" ht="34.9" hidden="1" customHeight="1" spans="1:13">
      <c r="A1002" s="766">
        <v>2140308</v>
      </c>
      <c r="B1002" s="252" t="s">
        <v>895</v>
      </c>
      <c r="C1002" s="735"/>
      <c r="D1002" s="735">
        <v>0</v>
      </c>
      <c r="E1002" s="509">
        <v>0</v>
      </c>
      <c r="F1002" s="488" t="str">
        <f t="shared" si="177"/>
        <v/>
      </c>
      <c r="G1002" s="488" t="str">
        <f t="shared" si="178"/>
        <v/>
      </c>
      <c r="H1002" s="765" t="str">
        <f t="shared" si="179"/>
        <v>否</v>
      </c>
      <c r="I1002" s="768" t="str">
        <f t="shared" si="180"/>
        <v>项</v>
      </c>
      <c r="L1002" s="558">
        <v>0</v>
      </c>
      <c r="M1002" s="558">
        <f t="shared" si="182"/>
        <v>0</v>
      </c>
    </row>
    <row r="1003" s="547" customFormat="1" ht="34.9" hidden="1" customHeight="1" spans="1:13">
      <c r="A1003" s="766">
        <v>2140399</v>
      </c>
      <c r="B1003" s="252" t="s">
        <v>896</v>
      </c>
      <c r="C1003" s="735"/>
      <c r="D1003" s="735">
        <v>0</v>
      </c>
      <c r="E1003" s="509">
        <v>0</v>
      </c>
      <c r="F1003" s="488" t="str">
        <f t="shared" si="177"/>
        <v/>
      </c>
      <c r="G1003" s="488" t="str">
        <f t="shared" si="178"/>
        <v/>
      </c>
      <c r="H1003" s="765" t="str">
        <f t="shared" si="179"/>
        <v>否</v>
      </c>
      <c r="I1003" s="768" t="str">
        <f t="shared" si="180"/>
        <v>项</v>
      </c>
      <c r="J1003" s="558"/>
      <c r="K1003" s="558"/>
      <c r="L1003" s="558">
        <v>0</v>
      </c>
      <c r="M1003" s="558">
        <f t="shared" si="182"/>
        <v>0</v>
      </c>
    </row>
    <row r="1004" ht="34.9" hidden="1" customHeight="1" spans="1:9">
      <c r="A1004" s="766">
        <v>21404</v>
      </c>
      <c r="B1004" s="252" t="s">
        <v>897</v>
      </c>
      <c r="C1004" s="730">
        <f>SUM(C1005:C1008)</f>
        <v>0</v>
      </c>
      <c r="D1004" s="730">
        <f>SUM(D1005:D1008)</f>
        <v>0</v>
      </c>
      <c r="E1004" s="730">
        <f>SUM(E1005:E1008)</f>
        <v>0</v>
      </c>
      <c r="F1004" s="488" t="str">
        <f t="shared" si="177"/>
        <v/>
      </c>
      <c r="G1004" s="488" t="str">
        <f t="shared" si="178"/>
        <v/>
      </c>
      <c r="H1004" s="765" t="str">
        <f t="shared" si="179"/>
        <v>否</v>
      </c>
      <c r="I1004" s="768" t="str">
        <f t="shared" si="180"/>
        <v>款</v>
      </c>
    </row>
    <row r="1005" ht="34.9" hidden="1" customHeight="1" spans="1:13">
      <c r="A1005" s="766">
        <v>2140401</v>
      </c>
      <c r="B1005" s="252" t="s">
        <v>898</v>
      </c>
      <c r="C1005" s="735">
        <v>0</v>
      </c>
      <c r="D1005" s="735"/>
      <c r="E1005" s="509"/>
      <c r="F1005" s="488" t="str">
        <f t="shared" si="177"/>
        <v/>
      </c>
      <c r="G1005" s="488" t="str">
        <f t="shared" si="178"/>
        <v/>
      </c>
      <c r="H1005" s="765" t="str">
        <f t="shared" si="179"/>
        <v>否</v>
      </c>
      <c r="I1005" s="768" t="str">
        <f t="shared" si="180"/>
        <v>项</v>
      </c>
      <c r="L1005" s="558">
        <v>0</v>
      </c>
      <c r="M1005" s="558">
        <f t="shared" ref="M1005:M1008" si="183">D1005-E1005</f>
        <v>0</v>
      </c>
    </row>
    <row r="1006" ht="34.9" hidden="1" customHeight="1" spans="1:13">
      <c r="A1006" s="766">
        <v>2140402</v>
      </c>
      <c r="B1006" s="252" t="s">
        <v>899</v>
      </c>
      <c r="C1006" s="735">
        <v>0</v>
      </c>
      <c r="D1006" s="735"/>
      <c r="E1006" s="509"/>
      <c r="F1006" s="488" t="str">
        <f t="shared" si="177"/>
        <v/>
      </c>
      <c r="G1006" s="488" t="str">
        <f t="shared" si="178"/>
        <v/>
      </c>
      <c r="H1006" s="765" t="str">
        <f t="shared" si="179"/>
        <v>否</v>
      </c>
      <c r="I1006" s="768" t="str">
        <f t="shared" si="180"/>
        <v>项</v>
      </c>
      <c r="L1006" s="558">
        <v>0</v>
      </c>
      <c r="M1006" s="558">
        <f t="shared" si="183"/>
        <v>0</v>
      </c>
    </row>
    <row r="1007" ht="34.9" hidden="1" customHeight="1" spans="1:13">
      <c r="A1007" s="766">
        <v>2140403</v>
      </c>
      <c r="B1007" s="252" t="s">
        <v>900</v>
      </c>
      <c r="C1007" s="735">
        <v>0</v>
      </c>
      <c r="D1007" s="735"/>
      <c r="E1007" s="509"/>
      <c r="F1007" s="488" t="str">
        <f t="shared" si="177"/>
        <v/>
      </c>
      <c r="G1007" s="488" t="str">
        <f t="shared" si="178"/>
        <v/>
      </c>
      <c r="H1007" s="765" t="str">
        <f t="shared" si="179"/>
        <v>否</v>
      </c>
      <c r="I1007" s="768" t="str">
        <f t="shared" si="180"/>
        <v>项</v>
      </c>
      <c r="L1007" s="558">
        <v>0</v>
      </c>
      <c r="M1007" s="558">
        <f t="shared" si="183"/>
        <v>0</v>
      </c>
    </row>
    <row r="1008" ht="34.9" hidden="1" customHeight="1" spans="1:13">
      <c r="A1008" s="766">
        <v>2140499</v>
      </c>
      <c r="B1008" s="252" t="s">
        <v>901</v>
      </c>
      <c r="C1008" s="735">
        <v>0</v>
      </c>
      <c r="D1008" s="735"/>
      <c r="E1008" s="509"/>
      <c r="F1008" s="488" t="str">
        <f t="shared" si="177"/>
        <v/>
      </c>
      <c r="G1008" s="488" t="str">
        <f t="shared" si="178"/>
        <v/>
      </c>
      <c r="H1008" s="765" t="str">
        <f t="shared" si="179"/>
        <v>否</v>
      </c>
      <c r="I1008" s="768" t="str">
        <f t="shared" si="180"/>
        <v>项</v>
      </c>
      <c r="L1008" s="558">
        <v>0</v>
      </c>
      <c r="M1008" s="558">
        <f t="shared" si="183"/>
        <v>0</v>
      </c>
    </row>
    <row r="1009" ht="34.9" hidden="1" customHeight="1" spans="1:9">
      <c r="A1009" s="766">
        <v>21405</v>
      </c>
      <c r="B1009" s="252" t="s">
        <v>902</v>
      </c>
      <c r="C1009" s="730">
        <f>SUM(C1010:C1015)</f>
        <v>0</v>
      </c>
      <c r="D1009" s="730">
        <f>SUM(D1010:D1015)</f>
        <v>0</v>
      </c>
      <c r="E1009" s="730">
        <f>SUM(E1010:E1015)</f>
        <v>0</v>
      </c>
      <c r="F1009" s="488" t="str">
        <f t="shared" si="177"/>
        <v/>
      </c>
      <c r="G1009" s="488" t="str">
        <f t="shared" si="178"/>
        <v/>
      </c>
      <c r="H1009" s="765" t="str">
        <f t="shared" si="179"/>
        <v>否</v>
      </c>
      <c r="I1009" s="768" t="str">
        <f t="shared" si="180"/>
        <v>款</v>
      </c>
    </row>
    <row r="1010" ht="34.9" hidden="1" customHeight="1" spans="1:13">
      <c r="A1010" s="766">
        <v>2140501</v>
      </c>
      <c r="B1010" s="252" t="s">
        <v>145</v>
      </c>
      <c r="C1010" s="735"/>
      <c r="D1010" s="735">
        <v>0</v>
      </c>
      <c r="E1010" s="509">
        <v>0</v>
      </c>
      <c r="F1010" s="488" t="str">
        <f t="shared" si="177"/>
        <v/>
      </c>
      <c r="G1010" s="488" t="str">
        <f t="shared" si="178"/>
        <v/>
      </c>
      <c r="H1010" s="765" t="str">
        <f t="shared" si="179"/>
        <v>否</v>
      </c>
      <c r="I1010" s="768" t="str">
        <f t="shared" si="180"/>
        <v>项</v>
      </c>
      <c r="L1010" s="558">
        <v>0</v>
      </c>
      <c r="M1010" s="558">
        <f t="shared" ref="M1010:M1015" si="184">D1010-E1010</f>
        <v>0</v>
      </c>
    </row>
    <row r="1011" ht="34.9" hidden="1" customHeight="1" spans="1:13">
      <c r="A1011" s="766">
        <v>2140502</v>
      </c>
      <c r="B1011" s="252" t="s">
        <v>146</v>
      </c>
      <c r="C1011" s="735"/>
      <c r="D1011" s="735">
        <v>0</v>
      </c>
      <c r="E1011" s="509">
        <v>0</v>
      </c>
      <c r="F1011" s="488" t="str">
        <f t="shared" si="177"/>
        <v/>
      </c>
      <c r="G1011" s="488" t="str">
        <f t="shared" si="178"/>
        <v/>
      </c>
      <c r="H1011" s="765" t="str">
        <f t="shared" si="179"/>
        <v>否</v>
      </c>
      <c r="I1011" s="768" t="str">
        <f t="shared" si="180"/>
        <v>项</v>
      </c>
      <c r="L1011" s="558">
        <v>0</v>
      </c>
      <c r="M1011" s="558">
        <f t="shared" si="184"/>
        <v>0</v>
      </c>
    </row>
    <row r="1012" s="547" customFormat="1" ht="34.9" hidden="1" customHeight="1" spans="1:13">
      <c r="A1012" s="766">
        <v>2140503</v>
      </c>
      <c r="B1012" s="252" t="s">
        <v>147</v>
      </c>
      <c r="C1012" s="735"/>
      <c r="D1012" s="735">
        <v>0</v>
      </c>
      <c r="E1012" s="509">
        <v>0</v>
      </c>
      <c r="F1012" s="488" t="str">
        <f t="shared" si="177"/>
        <v/>
      </c>
      <c r="G1012" s="488" t="str">
        <f t="shared" si="178"/>
        <v/>
      </c>
      <c r="H1012" s="765" t="str">
        <f t="shared" si="179"/>
        <v>否</v>
      </c>
      <c r="I1012" s="768" t="str">
        <f t="shared" si="180"/>
        <v>项</v>
      </c>
      <c r="J1012" s="558"/>
      <c r="K1012" s="558"/>
      <c r="L1012" s="558">
        <v>0</v>
      </c>
      <c r="M1012" s="558">
        <f t="shared" si="184"/>
        <v>0</v>
      </c>
    </row>
    <row r="1013" s="547" customFormat="1" ht="34.9" hidden="1" customHeight="1" spans="1:13">
      <c r="A1013" s="766">
        <v>2140504</v>
      </c>
      <c r="B1013" s="252" t="s">
        <v>888</v>
      </c>
      <c r="C1013" s="735"/>
      <c r="D1013" s="735">
        <v>0</v>
      </c>
      <c r="E1013" s="509">
        <v>0</v>
      </c>
      <c r="F1013" s="488" t="str">
        <f t="shared" si="177"/>
        <v/>
      </c>
      <c r="G1013" s="488" t="str">
        <f t="shared" si="178"/>
        <v/>
      </c>
      <c r="H1013" s="765" t="str">
        <f t="shared" si="179"/>
        <v>否</v>
      </c>
      <c r="I1013" s="768" t="str">
        <f t="shared" si="180"/>
        <v>项</v>
      </c>
      <c r="J1013" s="558"/>
      <c r="K1013" s="558"/>
      <c r="L1013" s="558">
        <v>0</v>
      </c>
      <c r="M1013" s="558">
        <f t="shared" si="184"/>
        <v>0</v>
      </c>
    </row>
    <row r="1014" ht="34.9" hidden="1" customHeight="1" spans="1:13">
      <c r="A1014" s="766">
        <v>2140505</v>
      </c>
      <c r="B1014" s="252" t="s">
        <v>903</v>
      </c>
      <c r="C1014" s="735"/>
      <c r="D1014" s="735">
        <v>0</v>
      </c>
      <c r="E1014" s="509">
        <v>0</v>
      </c>
      <c r="F1014" s="488" t="str">
        <f t="shared" si="177"/>
        <v/>
      </c>
      <c r="G1014" s="488" t="str">
        <f t="shared" si="178"/>
        <v/>
      </c>
      <c r="H1014" s="765" t="str">
        <f t="shared" si="179"/>
        <v>否</v>
      </c>
      <c r="I1014" s="768" t="str">
        <f t="shared" si="180"/>
        <v>项</v>
      </c>
      <c r="L1014" s="558">
        <v>0</v>
      </c>
      <c r="M1014" s="558">
        <f t="shared" si="184"/>
        <v>0</v>
      </c>
    </row>
    <row r="1015" ht="34.9" hidden="1" customHeight="1" spans="1:13">
      <c r="A1015" s="766">
        <v>2140599</v>
      </c>
      <c r="B1015" s="252" t="s">
        <v>904</v>
      </c>
      <c r="C1015" s="735"/>
      <c r="D1015" s="735">
        <v>0</v>
      </c>
      <c r="E1015" s="509">
        <v>0</v>
      </c>
      <c r="F1015" s="488" t="str">
        <f t="shared" si="177"/>
        <v/>
      </c>
      <c r="G1015" s="488" t="str">
        <f t="shared" si="178"/>
        <v/>
      </c>
      <c r="H1015" s="765" t="str">
        <f t="shared" si="179"/>
        <v>否</v>
      </c>
      <c r="I1015" s="768" t="str">
        <f t="shared" si="180"/>
        <v>项</v>
      </c>
      <c r="L1015" s="558">
        <v>0</v>
      </c>
      <c r="M1015" s="558">
        <f t="shared" si="184"/>
        <v>0</v>
      </c>
    </row>
    <row r="1016" ht="34.9" customHeight="1" spans="1:9">
      <c r="A1016" s="766">
        <v>21406</v>
      </c>
      <c r="B1016" s="252" t="s">
        <v>905</v>
      </c>
      <c r="C1016" s="730">
        <f>SUM(C1017:C1020)</f>
        <v>1550</v>
      </c>
      <c r="D1016" s="730">
        <f>SUM(D1017:D1020)</f>
        <v>7711</v>
      </c>
      <c r="E1016" s="730">
        <f>SUM(E1017:E1020)</f>
        <v>2525</v>
      </c>
      <c r="F1016" s="488">
        <f t="shared" si="177"/>
        <v>0.629032258064516</v>
      </c>
      <c r="G1016" s="488">
        <f t="shared" si="178"/>
        <v>0.327454286084814</v>
      </c>
      <c r="H1016" s="765" t="str">
        <f t="shared" si="179"/>
        <v>是</v>
      </c>
      <c r="I1016" s="768" t="str">
        <f t="shared" si="180"/>
        <v>款</v>
      </c>
    </row>
    <row r="1017" ht="34.9" customHeight="1" spans="1:13">
      <c r="A1017" s="766">
        <v>2140601</v>
      </c>
      <c r="B1017" s="252" t="s">
        <v>906</v>
      </c>
      <c r="C1017" s="735">
        <v>15</v>
      </c>
      <c r="D1017" s="735">
        <v>0</v>
      </c>
      <c r="E1017" s="509">
        <v>0</v>
      </c>
      <c r="F1017" s="488">
        <f t="shared" si="177"/>
        <v>-1</v>
      </c>
      <c r="G1017" s="488" t="str">
        <f t="shared" si="178"/>
        <v/>
      </c>
      <c r="H1017" s="765" t="str">
        <f t="shared" si="179"/>
        <v>是</v>
      </c>
      <c r="I1017" s="768" t="str">
        <f t="shared" si="180"/>
        <v>项</v>
      </c>
      <c r="L1017" s="558">
        <v>0</v>
      </c>
      <c r="M1017" s="558">
        <f t="shared" ref="M1017:M1020" si="185">D1017-E1017</f>
        <v>0</v>
      </c>
    </row>
    <row r="1018" ht="34.9" customHeight="1" spans="1:13">
      <c r="A1018" s="766">
        <v>2140602</v>
      </c>
      <c r="B1018" s="252" t="s">
        <v>907</v>
      </c>
      <c r="C1018" s="735">
        <v>1535</v>
      </c>
      <c r="D1018" s="735">
        <v>7711</v>
      </c>
      <c r="E1018" s="509">
        <v>2525</v>
      </c>
      <c r="F1018" s="488">
        <f t="shared" si="177"/>
        <v>0.644951140065147</v>
      </c>
      <c r="G1018" s="488">
        <f t="shared" si="178"/>
        <v>0.327454286084814</v>
      </c>
      <c r="H1018" s="765" t="str">
        <f t="shared" si="179"/>
        <v>是</v>
      </c>
      <c r="I1018" s="768" t="str">
        <f t="shared" si="180"/>
        <v>项</v>
      </c>
      <c r="L1018" s="558">
        <v>0</v>
      </c>
      <c r="M1018" s="558">
        <f t="shared" si="185"/>
        <v>5186</v>
      </c>
    </row>
    <row r="1019" ht="34.9" hidden="1" customHeight="1" spans="1:13">
      <c r="A1019" s="766">
        <v>2140603</v>
      </c>
      <c r="B1019" s="252" t="s">
        <v>908</v>
      </c>
      <c r="C1019" s="735"/>
      <c r="D1019" s="735">
        <v>0</v>
      </c>
      <c r="E1019" s="509">
        <v>0</v>
      </c>
      <c r="F1019" s="488" t="str">
        <f t="shared" si="177"/>
        <v/>
      </c>
      <c r="G1019" s="488" t="str">
        <f t="shared" si="178"/>
        <v/>
      </c>
      <c r="H1019" s="765" t="str">
        <f t="shared" si="179"/>
        <v>否</v>
      </c>
      <c r="I1019" s="768" t="str">
        <f t="shared" si="180"/>
        <v>项</v>
      </c>
      <c r="L1019" s="558">
        <v>0</v>
      </c>
      <c r="M1019" s="558">
        <f t="shared" si="185"/>
        <v>0</v>
      </c>
    </row>
    <row r="1020" ht="34.9" hidden="1" customHeight="1" spans="1:13">
      <c r="A1020" s="766">
        <v>2140699</v>
      </c>
      <c r="B1020" s="252" t="s">
        <v>909</v>
      </c>
      <c r="C1020" s="735"/>
      <c r="D1020" s="735">
        <v>0</v>
      </c>
      <c r="E1020" s="509">
        <v>0</v>
      </c>
      <c r="F1020" s="488" t="str">
        <f t="shared" si="177"/>
        <v/>
      </c>
      <c r="G1020" s="488" t="str">
        <f t="shared" si="178"/>
        <v/>
      </c>
      <c r="H1020" s="765" t="str">
        <f t="shared" si="179"/>
        <v>否</v>
      </c>
      <c r="I1020" s="768" t="str">
        <f t="shared" si="180"/>
        <v>项</v>
      </c>
      <c r="L1020" s="558">
        <v>0</v>
      </c>
      <c r="M1020" s="558">
        <f t="shared" si="185"/>
        <v>0</v>
      </c>
    </row>
    <row r="1021" ht="34.9" customHeight="1" spans="1:9">
      <c r="A1021" s="766">
        <v>21499</v>
      </c>
      <c r="B1021" s="252" t="s">
        <v>910</v>
      </c>
      <c r="C1021" s="730">
        <f>SUM(C1022:C1023)</f>
        <v>101</v>
      </c>
      <c r="D1021" s="730">
        <f>SUM(D1022:D1023)</f>
        <v>0</v>
      </c>
      <c r="E1021" s="730">
        <f>SUM(E1022:E1023)</f>
        <v>0</v>
      </c>
      <c r="F1021" s="488">
        <f t="shared" si="177"/>
        <v>-1</v>
      </c>
      <c r="G1021" s="488" t="str">
        <f t="shared" si="178"/>
        <v/>
      </c>
      <c r="H1021" s="765" t="str">
        <f t="shared" si="179"/>
        <v>是</v>
      </c>
      <c r="I1021" s="768" t="str">
        <f t="shared" si="180"/>
        <v>款</v>
      </c>
    </row>
    <row r="1022" ht="34.9" customHeight="1" spans="1:13">
      <c r="A1022" s="766">
        <v>2149901</v>
      </c>
      <c r="B1022" s="252" t="s">
        <v>911</v>
      </c>
      <c r="C1022" s="735">
        <v>101</v>
      </c>
      <c r="D1022" s="735">
        <v>0</v>
      </c>
      <c r="E1022" s="509">
        <v>0</v>
      </c>
      <c r="F1022" s="488">
        <f t="shared" si="177"/>
        <v>-1</v>
      </c>
      <c r="G1022" s="488" t="str">
        <f t="shared" si="178"/>
        <v/>
      </c>
      <c r="H1022" s="765" t="str">
        <f t="shared" si="179"/>
        <v>是</v>
      </c>
      <c r="I1022" s="768" t="str">
        <f t="shared" si="180"/>
        <v>项</v>
      </c>
      <c r="L1022" s="558">
        <v>0</v>
      </c>
      <c r="M1022" s="558">
        <f t="shared" ref="M1022:M1034" si="186">D1022-E1022</f>
        <v>0</v>
      </c>
    </row>
    <row r="1023" ht="34.9" hidden="1" customHeight="1" spans="1:13">
      <c r="A1023" s="766">
        <v>2149999</v>
      </c>
      <c r="B1023" s="252" t="s">
        <v>912</v>
      </c>
      <c r="C1023" s="735"/>
      <c r="D1023" s="735">
        <v>0</v>
      </c>
      <c r="E1023" s="509">
        <v>0</v>
      </c>
      <c r="F1023" s="488" t="str">
        <f t="shared" si="177"/>
        <v/>
      </c>
      <c r="G1023" s="488" t="str">
        <f t="shared" si="178"/>
        <v/>
      </c>
      <c r="H1023" s="765" t="str">
        <f t="shared" si="179"/>
        <v>否</v>
      </c>
      <c r="I1023" s="768" t="str">
        <f t="shared" si="180"/>
        <v>项</v>
      </c>
      <c r="L1023" s="558">
        <v>0</v>
      </c>
      <c r="M1023" s="558">
        <f t="shared" si="186"/>
        <v>0</v>
      </c>
    </row>
    <row r="1024" ht="34.9" customHeight="1" spans="1:9">
      <c r="A1024" s="764">
        <v>215</v>
      </c>
      <c r="B1024" s="248" t="s">
        <v>108</v>
      </c>
      <c r="C1024" s="361">
        <f>SUM(C1025,C1035,C1051,C1056,C1071,C1078,C1086)</f>
        <v>257</v>
      </c>
      <c r="D1024" s="361">
        <f>SUM(D1025,D1035,D1051,D1056,D1071,D1078,D1086)</f>
        <v>42</v>
      </c>
      <c r="E1024" s="361">
        <f>SUM(E1025,E1035,E1051,E1056,E1071,E1078,E1086)</f>
        <v>603</v>
      </c>
      <c r="F1024" s="486">
        <f t="shared" si="177"/>
        <v>1.34630350194553</v>
      </c>
      <c r="G1024" s="486">
        <f t="shared" si="178"/>
        <v>14.3571428571429</v>
      </c>
      <c r="H1024" s="765" t="str">
        <f t="shared" si="179"/>
        <v>是</v>
      </c>
      <c r="I1024" s="768" t="str">
        <f t="shared" si="180"/>
        <v>类</v>
      </c>
    </row>
    <row r="1025" ht="34.9" hidden="1" customHeight="1" spans="1:9">
      <c r="A1025" s="766">
        <v>21501</v>
      </c>
      <c r="B1025" s="252" t="s">
        <v>913</v>
      </c>
      <c r="C1025" s="730">
        <f>SUM(C1026:C1034)</f>
        <v>0</v>
      </c>
      <c r="D1025" s="730">
        <f>SUM(D1026:D1034)</f>
        <v>0</v>
      </c>
      <c r="E1025" s="730">
        <f>SUM(E1026:E1034)</f>
        <v>0</v>
      </c>
      <c r="F1025" s="488" t="str">
        <f t="shared" si="177"/>
        <v/>
      </c>
      <c r="G1025" s="488" t="str">
        <f t="shared" si="178"/>
        <v/>
      </c>
      <c r="H1025" s="765" t="str">
        <f t="shared" si="179"/>
        <v>否</v>
      </c>
      <c r="I1025" s="768" t="str">
        <f t="shared" si="180"/>
        <v>款</v>
      </c>
    </row>
    <row r="1026" ht="34.9" hidden="1" customHeight="1" spans="1:13">
      <c r="A1026" s="766">
        <v>2150101</v>
      </c>
      <c r="B1026" s="252" t="s">
        <v>145</v>
      </c>
      <c r="C1026" s="735">
        <v>0</v>
      </c>
      <c r="D1026" s="735">
        <v>0</v>
      </c>
      <c r="E1026" s="509">
        <v>0</v>
      </c>
      <c r="F1026" s="488" t="str">
        <f t="shared" si="177"/>
        <v/>
      </c>
      <c r="G1026" s="488" t="str">
        <f t="shared" si="178"/>
        <v/>
      </c>
      <c r="H1026" s="765" t="str">
        <f t="shared" si="179"/>
        <v>否</v>
      </c>
      <c r="I1026" s="768" t="str">
        <f t="shared" si="180"/>
        <v>项</v>
      </c>
      <c r="L1026" s="558">
        <v>0</v>
      </c>
      <c r="M1026" s="558">
        <f t="shared" si="186"/>
        <v>0</v>
      </c>
    </row>
    <row r="1027" ht="34.9" hidden="1" customHeight="1" spans="1:13">
      <c r="A1027" s="766">
        <v>2150102</v>
      </c>
      <c r="B1027" s="252" t="s">
        <v>146</v>
      </c>
      <c r="C1027" s="735"/>
      <c r="D1027" s="735">
        <v>0</v>
      </c>
      <c r="E1027" s="509">
        <v>0</v>
      </c>
      <c r="F1027" s="488" t="str">
        <f t="shared" si="177"/>
        <v/>
      </c>
      <c r="G1027" s="488" t="str">
        <f t="shared" si="178"/>
        <v/>
      </c>
      <c r="H1027" s="765" t="str">
        <f t="shared" si="179"/>
        <v>否</v>
      </c>
      <c r="I1027" s="768" t="str">
        <f t="shared" si="180"/>
        <v>项</v>
      </c>
      <c r="L1027" s="558">
        <v>0</v>
      </c>
      <c r="M1027" s="558">
        <f t="shared" si="186"/>
        <v>0</v>
      </c>
    </row>
    <row r="1028" ht="34.9" hidden="1" customHeight="1" spans="1:13">
      <c r="A1028" s="766">
        <v>2150103</v>
      </c>
      <c r="B1028" s="252" t="s">
        <v>147</v>
      </c>
      <c r="C1028" s="735"/>
      <c r="D1028" s="735">
        <v>0</v>
      </c>
      <c r="E1028" s="509">
        <v>0</v>
      </c>
      <c r="F1028" s="488" t="str">
        <f t="shared" si="177"/>
        <v/>
      </c>
      <c r="G1028" s="488" t="str">
        <f t="shared" si="178"/>
        <v/>
      </c>
      <c r="H1028" s="765" t="str">
        <f t="shared" si="179"/>
        <v>否</v>
      </c>
      <c r="I1028" s="768" t="str">
        <f t="shared" si="180"/>
        <v>项</v>
      </c>
      <c r="L1028" s="558">
        <v>0</v>
      </c>
      <c r="M1028" s="558">
        <f t="shared" si="186"/>
        <v>0</v>
      </c>
    </row>
    <row r="1029" ht="34.9" hidden="1" customHeight="1" spans="1:13">
      <c r="A1029" s="766">
        <v>2150104</v>
      </c>
      <c r="B1029" s="252" t="s">
        <v>914</v>
      </c>
      <c r="C1029" s="735"/>
      <c r="D1029" s="735">
        <v>0</v>
      </c>
      <c r="E1029" s="509">
        <v>0</v>
      </c>
      <c r="F1029" s="488" t="str">
        <f t="shared" ref="F1029:F1092" si="187">IF(C1029&lt;&gt;0,E1029/C1029-1,"")</f>
        <v/>
      </c>
      <c r="G1029" s="488" t="str">
        <f t="shared" ref="G1029:G1092" si="188">IF(D1029&lt;&gt;0,E1029/D1029,"")</f>
        <v/>
      </c>
      <c r="H1029" s="765" t="str">
        <f t="shared" ref="H1029:H1092" si="189">IF(LEN(A1029)=3,"是",IF(B1029&lt;&gt;"",IF(SUM(C1029:E1029)&lt;&gt;0,"是","否"),"是"))</f>
        <v>否</v>
      </c>
      <c r="I1029" s="768" t="str">
        <f t="shared" ref="I1029:I1092" si="190">IF(LEN(A1029)=3,"类",IF(LEN(A1029)=5,"款","项"))</f>
        <v>项</v>
      </c>
      <c r="L1029" s="558">
        <v>0</v>
      </c>
      <c r="M1029" s="558">
        <f t="shared" si="186"/>
        <v>0</v>
      </c>
    </row>
    <row r="1030" ht="34.9" hidden="1" customHeight="1" spans="1:13">
      <c r="A1030" s="766">
        <v>2150105</v>
      </c>
      <c r="B1030" s="252" t="s">
        <v>915</v>
      </c>
      <c r="C1030" s="735"/>
      <c r="D1030" s="735">
        <v>0</v>
      </c>
      <c r="E1030" s="509">
        <v>0</v>
      </c>
      <c r="F1030" s="488" t="str">
        <f t="shared" si="187"/>
        <v/>
      </c>
      <c r="G1030" s="488" t="str">
        <f t="shared" si="188"/>
        <v/>
      </c>
      <c r="H1030" s="765" t="str">
        <f t="shared" si="189"/>
        <v>否</v>
      </c>
      <c r="I1030" s="768" t="str">
        <f t="shared" si="190"/>
        <v>项</v>
      </c>
      <c r="L1030" s="558">
        <v>0</v>
      </c>
      <c r="M1030" s="558">
        <f t="shared" si="186"/>
        <v>0</v>
      </c>
    </row>
    <row r="1031" s="547" customFormat="1" ht="34.9" hidden="1" customHeight="1" spans="1:13">
      <c r="A1031" s="766">
        <v>2150106</v>
      </c>
      <c r="B1031" s="252" t="s">
        <v>916</v>
      </c>
      <c r="C1031" s="735"/>
      <c r="D1031" s="735">
        <v>0</v>
      </c>
      <c r="E1031" s="509">
        <v>0</v>
      </c>
      <c r="F1031" s="488" t="str">
        <f t="shared" si="187"/>
        <v/>
      </c>
      <c r="G1031" s="488" t="str">
        <f t="shared" si="188"/>
        <v/>
      </c>
      <c r="H1031" s="765" t="str">
        <f t="shared" si="189"/>
        <v>否</v>
      </c>
      <c r="I1031" s="768" t="str">
        <f t="shared" si="190"/>
        <v>项</v>
      </c>
      <c r="J1031" s="558"/>
      <c r="K1031" s="558"/>
      <c r="L1031" s="558">
        <v>0</v>
      </c>
      <c r="M1031" s="558">
        <f t="shared" si="186"/>
        <v>0</v>
      </c>
    </row>
    <row r="1032" ht="34.9" hidden="1" customHeight="1" spans="1:13">
      <c r="A1032" s="766">
        <v>2150107</v>
      </c>
      <c r="B1032" s="252" t="s">
        <v>917</v>
      </c>
      <c r="C1032" s="735"/>
      <c r="D1032" s="735">
        <v>0</v>
      </c>
      <c r="E1032" s="509">
        <v>0</v>
      </c>
      <c r="F1032" s="488" t="str">
        <f t="shared" si="187"/>
        <v/>
      </c>
      <c r="G1032" s="488" t="str">
        <f t="shared" si="188"/>
        <v/>
      </c>
      <c r="H1032" s="765" t="str">
        <f t="shared" si="189"/>
        <v>否</v>
      </c>
      <c r="I1032" s="768" t="str">
        <f t="shared" si="190"/>
        <v>项</v>
      </c>
      <c r="L1032" s="558">
        <v>0</v>
      </c>
      <c r="M1032" s="558">
        <f t="shared" si="186"/>
        <v>0</v>
      </c>
    </row>
    <row r="1033" ht="34.9" hidden="1" customHeight="1" spans="1:13">
      <c r="A1033" s="766">
        <v>2150108</v>
      </c>
      <c r="B1033" s="252" t="s">
        <v>918</v>
      </c>
      <c r="C1033" s="735"/>
      <c r="D1033" s="735">
        <v>0</v>
      </c>
      <c r="E1033" s="509">
        <v>0</v>
      </c>
      <c r="F1033" s="488" t="str">
        <f t="shared" si="187"/>
        <v/>
      </c>
      <c r="G1033" s="488" t="str">
        <f t="shared" si="188"/>
        <v/>
      </c>
      <c r="H1033" s="765" t="str">
        <f t="shared" si="189"/>
        <v>否</v>
      </c>
      <c r="I1033" s="768" t="str">
        <f t="shared" si="190"/>
        <v>项</v>
      </c>
      <c r="L1033" s="558">
        <v>0</v>
      </c>
      <c r="M1033" s="558">
        <f t="shared" si="186"/>
        <v>0</v>
      </c>
    </row>
    <row r="1034" s="547" customFormat="1" ht="34.9" hidden="1" customHeight="1" spans="1:13">
      <c r="A1034" s="766">
        <v>2150199</v>
      </c>
      <c r="B1034" s="252" t="s">
        <v>919</v>
      </c>
      <c r="C1034" s="735"/>
      <c r="D1034" s="735">
        <v>0</v>
      </c>
      <c r="E1034" s="509">
        <v>0</v>
      </c>
      <c r="F1034" s="488" t="str">
        <f t="shared" si="187"/>
        <v/>
      </c>
      <c r="G1034" s="488" t="str">
        <f t="shared" si="188"/>
        <v/>
      </c>
      <c r="H1034" s="765" t="str">
        <f t="shared" si="189"/>
        <v>否</v>
      </c>
      <c r="I1034" s="768" t="str">
        <f t="shared" si="190"/>
        <v>项</v>
      </c>
      <c r="J1034" s="558"/>
      <c r="K1034" s="558"/>
      <c r="L1034" s="558">
        <v>0</v>
      </c>
      <c r="M1034" s="558">
        <f t="shared" si="186"/>
        <v>0</v>
      </c>
    </row>
    <row r="1035" ht="34.9" hidden="1" customHeight="1" spans="1:9">
      <c r="A1035" s="766">
        <v>21502</v>
      </c>
      <c r="B1035" s="252" t="s">
        <v>920</v>
      </c>
      <c r="C1035" s="730">
        <f>SUM(C1036:C1050)</f>
        <v>0</v>
      </c>
      <c r="D1035" s="730">
        <f>SUM(D1036:D1050)</f>
        <v>0</v>
      </c>
      <c r="E1035" s="730">
        <f>SUM(E1036:E1050)</f>
        <v>0</v>
      </c>
      <c r="F1035" s="488" t="str">
        <f t="shared" si="187"/>
        <v/>
      </c>
      <c r="G1035" s="488" t="str">
        <f t="shared" si="188"/>
        <v/>
      </c>
      <c r="H1035" s="765" t="str">
        <f t="shared" si="189"/>
        <v>否</v>
      </c>
      <c r="I1035" s="768" t="str">
        <f t="shared" si="190"/>
        <v>款</v>
      </c>
    </row>
    <row r="1036" ht="34.9" hidden="1" customHeight="1" spans="1:13">
      <c r="A1036" s="766">
        <v>2150201</v>
      </c>
      <c r="B1036" s="252" t="s">
        <v>145</v>
      </c>
      <c r="C1036" s="735"/>
      <c r="D1036" s="735">
        <v>0</v>
      </c>
      <c r="E1036" s="509">
        <v>0</v>
      </c>
      <c r="F1036" s="488" t="str">
        <f t="shared" si="187"/>
        <v/>
      </c>
      <c r="G1036" s="488" t="str">
        <f t="shared" si="188"/>
        <v/>
      </c>
      <c r="H1036" s="765" t="str">
        <f t="shared" si="189"/>
        <v>否</v>
      </c>
      <c r="I1036" s="768" t="str">
        <f t="shared" si="190"/>
        <v>项</v>
      </c>
      <c r="L1036" s="558">
        <v>0</v>
      </c>
      <c r="M1036" s="558">
        <f t="shared" ref="M1036:M1050" si="191">D1036-E1036</f>
        <v>0</v>
      </c>
    </row>
    <row r="1037" ht="34.9" hidden="1" customHeight="1" spans="1:13">
      <c r="A1037" s="766">
        <v>2150202</v>
      </c>
      <c r="B1037" s="252" t="s">
        <v>146</v>
      </c>
      <c r="C1037" s="735"/>
      <c r="D1037" s="735">
        <v>0</v>
      </c>
      <c r="E1037" s="509">
        <v>0</v>
      </c>
      <c r="F1037" s="488" t="str">
        <f t="shared" si="187"/>
        <v/>
      </c>
      <c r="G1037" s="488" t="str">
        <f t="shared" si="188"/>
        <v/>
      </c>
      <c r="H1037" s="765" t="str">
        <f t="shared" si="189"/>
        <v>否</v>
      </c>
      <c r="I1037" s="768" t="str">
        <f t="shared" si="190"/>
        <v>项</v>
      </c>
      <c r="L1037" s="558">
        <v>0</v>
      </c>
      <c r="M1037" s="558">
        <f t="shared" si="191"/>
        <v>0</v>
      </c>
    </row>
    <row r="1038" ht="34.9" hidden="1" customHeight="1" spans="1:13">
      <c r="A1038" s="766">
        <v>2150203</v>
      </c>
      <c r="B1038" s="252" t="s">
        <v>147</v>
      </c>
      <c r="C1038" s="735"/>
      <c r="D1038" s="735">
        <v>0</v>
      </c>
      <c r="E1038" s="509">
        <v>0</v>
      </c>
      <c r="F1038" s="488" t="str">
        <f t="shared" si="187"/>
        <v/>
      </c>
      <c r="G1038" s="488" t="str">
        <f t="shared" si="188"/>
        <v/>
      </c>
      <c r="H1038" s="765" t="str">
        <f t="shared" si="189"/>
        <v>否</v>
      </c>
      <c r="I1038" s="768" t="str">
        <f t="shared" si="190"/>
        <v>项</v>
      </c>
      <c r="L1038" s="558">
        <v>0</v>
      </c>
      <c r="M1038" s="558">
        <f t="shared" si="191"/>
        <v>0</v>
      </c>
    </row>
    <row r="1039" ht="34.9" hidden="1" customHeight="1" spans="1:13">
      <c r="A1039" s="766">
        <v>2150204</v>
      </c>
      <c r="B1039" s="252" t="s">
        <v>921</v>
      </c>
      <c r="C1039" s="735"/>
      <c r="D1039" s="735">
        <v>0</v>
      </c>
      <c r="E1039" s="509">
        <v>0</v>
      </c>
      <c r="F1039" s="488" t="str">
        <f t="shared" si="187"/>
        <v/>
      </c>
      <c r="G1039" s="488" t="str">
        <f t="shared" si="188"/>
        <v/>
      </c>
      <c r="H1039" s="765" t="str">
        <f t="shared" si="189"/>
        <v>否</v>
      </c>
      <c r="I1039" s="768" t="str">
        <f t="shared" si="190"/>
        <v>项</v>
      </c>
      <c r="L1039" s="558">
        <v>0</v>
      </c>
      <c r="M1039" s="558">
        <f t="shared" si="191"/>
        <v>0</v>
      </c>
    </row>
    <row r="1040" ht="34.9" hidden="1" customHeight="1" spans="1:13">
      <c r="A1040" s="766">
        <v>2150205</v>
      </c>
      <c r="B1040" s="252" t="s">
        <v>922</v>
      </c>
      <c r="C1040" s="735"/>
      <c r="D1040" s="735">
        <v>0</v>
      </c>
      <c r="E1040" s="509">
        <v>0</v>
      </c>
      <c r="F1040" s="488" t="str">
        <f t="shared" si="187"/>
        <v/>
      </c>
      <c r="G1040" s="488" t="str">
        <f t="shared" si="188"/>
        <v/>
      </c>
      <c r="H1040" s="765" t="str">
        <f t="shared" si="189"/>
        <v>否</v>
      </c>
      <c r="I1040" s="768" t="str">
        <f t="shared" si="190"/>
        <v>项</v>
      </c>
      <c r="L1040" s="558">
        <v>0</v>
      </c>
      <c r="M1040" s="558">
        <f t="shared" si="191"/>
        <v>0</v>
      </c>
    </row>
    <row r="1041" ht="34.9" hidden="1" customHeight="1" spans="1:13">
      <c r="A1041" s="766">
        <v>2150206</v>
      </c>
      <c r="B1041" s="252" t="s">
        <v>923</v>
      </c>
      <c r="C1041" s="735"/>
      <c r="D1041" s="735">
        <v>0</v>
      </c>
      <c r="E1041" s="509">
        <v>0</v>
      </c>
      <c r="F1041" s="488" t="str">
        <f t="shared" si="187"/>
        <v/>
      </c>
      <c r="G1041" s="488" t="str">
        <f t="shared" si="188"/>
        <v/>
      </c>
      <c r="H1041" s="765" t="str">
        <f t="shared" si="189"/>
        <v>否</v>
      </c>
      <c r="I1041" s="768" t="str">
        <f t="shared" si="190"/>
        <v>项</v>
      </c>
      <c r="L1041" s="558">
        <v>0</v>
      </c>
      <c r="M1041" s="558">
        <f t="shared" si="191"/>
        <v>0</v>
      </c>
    </row>
    <row r="1042" s="547" customFormat="1" ht="34.9" hidden="1" customHeight="1" spans="1:13">
      <c r="A1042" s="766">
        <v>2150207</v>
      </c>
      <c r="B1042" s="252" t="s">
        <v>924</v>
      </c>
      <c r="C1042" s="735"/>
      <c r="D1042" s="735">
        <v>0</v>
      </c>
      <c r="E1042" s="509">
        <v>0</v>
      </c>
      <c r="F1042" s="488" t="str">
        <f t="shared" si="187"/>
        <v/>
      </c>
      <c r="G1042" s="488" t="str">
        <f t="shared" si="188"/>
        <v/>
      </c>
      <c r="H1042" s="765" t="str">
        <f t="shared" si="189"/>
        <v>否</v>
      </c>
      <c r="I1042" s="768" t="str">
        <f t="shared" si="190"/>
        <v>项</v>
      </c>
      <c r="J1042" s="558"/>
      <c r="K1042" s="558"/>
      <c r="L1042" s="558">
        <v>0</v>
      </c>
      <c r="M1042" s="558">
        <f t="shared" si="191"/>
        <v>0</v>
      </c>
    </row>
    <row r="1043" ht="34.9" hidden="1" customHeight="1" spans="1:13">
      <c r="A1043" s="766">
        <v>2150208</v>
      </c>
      <c r="B1043" s="252" t="s">
        <v>925</v>
      </c>
      <c r="C1043" s="735"/>
      <c r="D1043" s="735">
        <v>0</v>
      </c>
      <c r="E1043" s="509">
        <v>0</v>
      </c>
      <c r="F1043" s="488" t="str">
        <f t="shared" si="187"/>
        <v/>
      </c>
      <c r="G1043" s="488" t="str">
        <f t="shared" si="188"/>
        <v/>
      </c>
      <c r="H1043" s="765" t="str">
        <f t="shared" si="189"/>
        <v>否</v>
      </c>
      <c r="I1043" s="768" t="str">
        <f t="shared" si="190"/>
        <v>项</v>
      </c>
      <c r="L1043" s="558">
        <v>0</v>
      </c>
      <c r="M1043" s="558">
        <f t="shared" si="191"/>
        <v>0</v>
      </c>
    </row>
    <row r="1044" ht="34.9" hidden="1" customHeight="1" spans="1:13">
      <c r="A1044" s="766">
        <v>2150209</v>
      </c>
      <c r="B1044" s="252" t="s">
        <v>926</v>
      </c>
      <c r="C1044" s="735"/>
      <c r="D1044" s="735">
        <v>0</v>
      </c>
      <c r="E1044" s="509">
        <v>0</v>
      </c>
      <c r="F1044" s="488" t="str">
        <f t="shared" si="187"/>
        <v/>
      </c>
      <c r="G1044" s="488" t="str">
        <f t="shared" si="188"/>
        <v/>
      </c>
      <c r="H1044" s="765" t="str">
        <f t="shared" si="189"/>
        <v>否</v>
      </c>
      <c r="I1044" s="768" t="str">
        <f t="shared" si="190"/>
        <v>项</v>
      </c>
      <c r="L1044" s="558">
        <v>0</v>
      </c>
      <c r="M1044" s="558">
        <f t="shared" si="191"/>
        <v>0</v>
      </c>
    </row>
    <row r="1045" s="547" customFormat="1" ht="34.9" hidden="1" customHeight="1" spans="1:13">
      <c r="A1045" s="766">
        <v>2150210</v>
      </c>
      <c r="B1045" s="252" t="s">
        <v>927</v>
      </c>
      <c r="C1045" s="735"/>
      <c r="D1045" s="735">
        <v>0</v>
      </c>
      <c r="E1045" s="509">
        <v>0</v>
      </c>
      <c r="F1045" s="488" t="str">
        <f t="shared" si="187"/>
        <v/>
      </c>
      <c r="G1045" s="488" t="str">
        <f t="shared" si="188"/>
        <v/>
      </c>
      <c r="H1045" s="765" t="str">
        <f t="shared" si="189"/>
        <v>否</v>
      </c>
      <c r="I1045" s="768" t="str">
        <f t="shared" si="190"/>
        <v>项</v>
      </c>
      <c r="J1045" s="558"/>
      <c r="K1045" s="558"/>
      <c r="L1045" s="558">
        <v>0</v>
      </c>
      <c r="M1045" s="558">
        <f t="shared" si="191"/>
        <v>0</v>
      </c>
    </row>
    <row r="1046" s="547" customFormat="1" ht="34.9" hidden="1" customHeight="1" spans="1:13">
      <c r="A1046" s="766">
        <v>2150212</v>
      </c>
      <c r="B1046" s="252" t="s">
        <v>928</v>
      </c>
      <c r="C1046" s="735"/>
      <c r="D1046" s="735">
        <v>0</v>
      </c>
      <c r="E1046" s="509">
        <v>0</v>
      </c>
      <c r="F1046" s="488" t="str">
        <f t="shared" si="187"/>
        <v/>
      </c>
      <c r="G1046" s="488" t="str">
        <f t="shared" si="188"/>
        <v/>
      </c>
      <c r="H1046" s="765" t="str">
        <f t="shared" si="189"/>
        <v>否</v>
      </c>
      <c r="I1046" s="768" t="str">
        <f t="shared" si="190"/>
        <v>项</v>
      </c>
      <c r="J1046" s="558"/>
      <c r="K1046" s="558"/>
      <c r="L1046" s="558">
        <v>0</v>
      </c>
      <c r="M1046" s="558">
        <f t="shared" si="191"/>
        <v>0</v>
      </c>
    </row>
    <row r="1047" s="547" customFormat="1" ht="34.9" hidden="1" customHeight="1" spans="1:13">
      <c r="A1047" s="766">
        <v>2150213</v>
      </c>
      <c r="B1047" s="252" t="s">
        <v>929</v>
      </c>
      <c r="C1047" s="735"/>
      <c r="D1047" s="735">
        <v>0</v>
      </c>
      <c r="E1047" s="509">
        <v>0</v>
      </c>
      <c r="F1047" s="488" t="str">
        <f t="shared" si="187"/>
        <v/>
      </c>
      <c r="G1047" s="488" t="str">
        <f t="shared" si="188"/>
        <v/>
      </c>
      <c r="H1047" s="765" t="str">
        <f t="shared" si="189"/>
        <v>否</v>
      </c>
      <c r="I1047" s="768" t="str">
        <f t="shared" si="190"/>
        <v>项</v>
      </c>
      <c r="J1047" s="558"/>
      <c r="K1047" s="558"/>
      <c r="L1047" s="558">
        <v>0</v>
      </c>
      <c r="M1047" s="558">
        <f t="shared" si="191"/>
        <v>0</v>
      </c>
    </row>
    <row r="1048" s="547" customFormat="1" ht="34.9" hidden="1" customHeight="1" spans="1:13">
      <c r="A1048" s="766">
        <v>2150214</v>
      </c>
      <c r="B1048" s="252" t="s">
        <v>930</v>
      </c>
      <c r="C1048" s="735"/>
      <c r="D1048" s="735">
        <v>0</v>
      </c>
      <c r="E1048" s="509">
        <v>0</v>
      </c>
      <c r="F1048" s="488" t="str">
        <f t="shared" si="187"/>
        <v/>
      </c>
      <c r="G1048" s="488" t="str">
        <f t="shared" si="188"/>
        <v/>
      </c>
      <c r="H1048" s="765" t="str">
        <f t="shared" si="189"/>
        <v>否</v>
      </c>
      <c r="I1048" s="768" t="str">
        <f t="shared" si="190"/>
        <v>项</v>
      </c>
      <c r="J1048" s="558"/>
      <c r="K1048" s="558"/>
      <c r="L1048" s="558">
        <v>0</v>
      </c>
      <c r="M1048" s="558">
        <f t="shared" si="191"/>
        <v>0</v>
      </c>
    </row>
    <row r="1049" s="547" customFormat="1" ht="34.9" hidden="1" customHeight="1" spans="1:13">
      <c r="A1049" s="766">
        <v>2150215</v>
      </c>
      <c r="B1049" s="252" t="s">
        <v>931</v>
      </c>
      <c r="C1049" s="735"/>
      <c r="D1049" s="735">
        <v>0</v>
      </c>
      <c r="E1049" s="509">
        <v>0</v>
      </c>
      <c r="F1049" s="488" t="str">
        <f t="shared" si="187"/>
        <v/>
      </c>
      <c r="G1049" s="488" t="str">
        <f t="shared" si="188"/>
        <v/>
      </c>
      <c r="H1049" s="765" t="str">
        <f t="shared" si="189"/>
        <v>否</v>
      </c>
      <c r="I1049" s="768" t="str">
        <f t="shared" si="190"/>
        <v>项</v>
      </c>
      <c r="J1049" s="558"/>
      <c r="K1049" s="558"/>
      <c r="L1049" s="558">
        <v>0</v>
      </c>
      <c r="M1049" s="558">
        <f t="shared" si="191"/>
        <v>0</v>
      </c>
    </row>
    <row r="1050" ht="34.9" hidden="1" customHeight="1" spans="1:13">
      <c r="A1050" s="766">
        <v>2150299</v>
      </c>
      <c r="B1050" s="252" t="s">
        <v>932</v>
      </c>
      <c r="C1050" s="735"/>
      <c r="D1050" s="735">
        <v>0</v>
      </c>
      <c r="E1050" s="509">
        <v>0</v>
      </c>
      <c r="F1050" s="488" t="str">
        <f t="shared" si="187"/>
        <v/>
      </c>
      <c r="G1050" s="488" t="str">
        <f t="shared" si="188"/>
        <v/>
      </c>
      <c r="H1050" s="765" t="str">
        <f t="shared" si="189"/>
        <v>否</v>
      </c>
      <c r="I1050" s="768" t="str">
        <f t="shared" si="190"/>
        <v>项</v>
      </c>
      <c r="L1050" s="558">
        <v>0</v>
      </c>
      <c r="M1050" s="558">
        <f t="shared" si="191"/>
        <v>0</v>
      </c>
    </row>
    <row r="1051" ht="34.9" hidden="1" customHeight="1" spans="1:9">
      <c r="A1051" s="766">
        <v>21503</v>
      </c>
      <c r="B1051" s="252" t="s">
        <v>933</v>
      </c>
      <c r="C1051" s="730">
        <f>SUM(C1052:C1055)</f>
        <v>0</v>
      </c>
      <c r="D1051" s="730">
        <f>SUM(D1052:D1055)</f>
        <v>0</v>
      </c>
      <c r="E1051" s="730">
        <f>SUM(E1052:E1055)</f>
        <v>0</v>
      </c>
      <c r="F1051" s="488" t="str">
        <f t="shared" si="187"/>
        <v/>
      </c>
      <c r="G1051" s="488" t="str">
        <f t="shared" si="188"/>
        <v/>
      </c>
      <c r="H1051" s="765" t="str">
        <f t="shared" si="189"/>
        <v>否</v>
      </c>
      <c r="I1051" s="768" t="str">
        <f t="shared" si="190"/>
        <v>款</v>
      </c>
    </row>
    <row r="1052" ht="34.9" hidden="1" customHeight="1" spans="1:13">
      <c r="A1052" s="766">
        <v>2150301</v>
      </c>
      <c r="B1052" s="252" t="s">
        <v>145</v>
      </c>
      <c r="C1052" s="735"/>
      <c r="D1052" s="735">
        <v>0</v>
      </c>
      <c r="E1052" s="509">
        <v>0</v>
      </c>
      <c r="F1052" s="488" t="str">
        <f t="shared" si="187"/>
        <v/>
      </c>
      <c r="G1052" s="488" t="str">
        <f t="shared" si="188"/>
        <v/>
      </c>
      <c r="H1052" s="765" t="str">
        <f t="shared" si="189"/>
        <v>否</v>
      </c>
      <c r="I1052" s="768" t="str">
        <f t="shared" si="190"/>
        <v>项</v>
      </c>
      <c r="L1052" s="558">
        <v>0</v>
      </c>
      <c r="M1052" s="558">
        <f t="shared" ref="M1052:M1055" si="192">D1052-E1052</f>
        <v>0</v>
      </c>
    </row>
    <row r="1053" ht="34.9" hidden="1" customHeight="1" spans="1:13">
      <c r="A1053" s="766">
        <v>2150302</v>
      </c>
      <c r="B1053" s="252" t="s">
        <v>146</v>
      </c>
      <c r="C1053" s="735"/>
      <c r="D1053" s="735">
        <v>0</v>
      </c>
      <c r="E1053" s="509">
        <v>0</v>
      </c>
      <c r="F1053" s="488" t="str">
        <f t="shared" si="187"/>
        <v/>
      </c>
      <c r="G1053" s="488" t="str">
        <f t="shared" si="188"/>
        <v/>
      </c>
      <c r="H1053" s="765" t="str">
        <f t="shared" si="189"/>
        <v>否</v>
      </c>
      <c r="I1053" s="768" t="str">
        <f t="shared" si="190"/>
        <v>项</v>
      </c>
      <c r="L1053" s="558">
        <v>0</v>
      </c>
      <c r="M1053" s="558">
        <f t="shared" si="192"/>
        <v>0</v>
      </c>
    </row>
    <row r="1054" s="547" customFormat="1" ht="34.9" hidden="1" customHeight="1" spans="1:13">
      <c r="A1054" s="766">
        <v>2150303</v>
      </c>
      <c r="B1054" s="252" t="s">
        <v>147</v>
      </c>
      <c r="C1054" s="735"/>
      <c r="D1054" s="735">
        <v>0</v>
      </c>
      <c r="E1054" s="509">
        <v>0</v>
      </c>
      <c r="F1054" s="488" t="str">
        <f t="shared" si="187"/>
        <v/>
      </c>
      <c r="G1054" s="488" t="str">
        <f t="shared" si="188"/>
        <v/>
      </c>
      <c r="H1054" s="765" t="str">
        <f t="shared" si="189"/>
        <v>否</v>
      </c>
      <c r="I1054" s="768" t="str">
        <f t="shared" si="190"/>
        <v>项</v>
      </c>
      <c r="J1054" s="558"/>
      <c r="K1054" s="558"/>
      <c r="L1054" s="558">
        <v>0</v>
      </c>
      <c r="M1054" s="558">
        <f t="shared" si="192"/>
        <v>0</v>
      </c>
    </row>
    <row r="1055" ht="34.9" hidden="1" customHeight="1" spans="1:13">
      <c r="A1055" s="766">
        <v>2150399</v>
      </c>
      <c r="B1055" s="252" t="s">
        <v>934</v>
      </c>
      <c r="C1055" s="735"/>
      <c r="D1055" s="735">
        <v>0</v>
      </c>
      <c r="E1055" s="509">
        <v>0</v>
      </c>
      <c r="F1055" s="488" t="str">
        <f t="shared" si="187"/>
        <v/>
      </c>
      <c r="G1055" s="488" t="str">
        <f t="shared" si="188"/>
        <v/>
      </c>
      <c r="H1055" s="765" t="str">
        <f t="shared" si="189"/>
        <v>否</v>
      </c>
      <c r="I1055" s="768" t="str">
        <f t="shared" si="190"/>
        <v>项</v>
      </c>
      <c r="L1055" s="558">
        <v>0</v>
      </c>
      <c r="M1055" s="558">
        <f t="shared" si="192"/>
        <v>0</v>
      </c>
    </row>
    <row r="1056" ht="34.9" customHeight="1" spans="1:9">
      <c r="A1056" s="766">
        <v>21505</v>
      </c>
      <c r="B1056" s="252" t="s">
        <v>935</v>
      </c>
      <c r="C1056" s="730">
        <f>SUM(C1057:C1070)</f>
        <v>57</v>
      </c>
      <c r="D1056" s="730">
        <f>SUM(D1057:D1070)</f>
        <v>0</v>
      </c>
      <c r="E1056" s="730">
        <f>SUM(E1057:E1070)</f>
        <v>325</v>
      </c>
      <c r="F1056" s="488">
        <f t="shared" si="187"/>
        <v>4.70175438596491</v>
      </c>
      <c r="G1056" s="488" t="str">
        <f t="shared" si="188"/>
        <v/>
      </c>
      <c r="H1056" s="765" t="str">
        <f t="shared" si="189"/>
        <v>是</v>
      </c>
      <c r="I1056" s="768" t="str">
        <f t="shared" si="190"/>
        <v>款</v>
      </c>
    </row>
    <row r="1057" ht="34.9" hidden="1" customHeight="1" spans="1:13">
      <c r="A1057" s="766">
        <v>2150501</v>
      </c>
      <c r="B1057" s="252" t="s">
        <v>145</v>
      </c>
      <c r="C1057" s="735"/>
      <c r="D1057" s="735">
        <v>0</v>
      </c>
      <c r="E1057" s="509">
        <v>0</v>
      </c>
      <c r="F1057" s="488" t="str">
        <f t="shared" si="187"/>
        <v/>
      </c>
      <c r="G1057" s="488" t="str">
        <f t="shared" si="188"/>
        <v/>
      </c>
      <c r="H1057" s="765" t="str">
        <f t="shared" si="189"/>
        <v>否</v>
      </c>
      <c r="I1057" s="768" t="str">
        <f t="shared" si="190"/>
        <v>项</v>
      </c>
      <c r="L1057" s="558">
        <v>0</v>
      </c>
      <c r="M1057" s="558">
        <f t="shared" ref="M1057:M1070" si="193">D1057-E1057</f>
        <v>0</v>
      </c>
    </row>
    <row r="1058" ht="34.9" hidden="1" customHeight="1" spans="1:13">
      <c r="A1058" s="766">
        <v>2150502</v>
      </c>
      <c r="B1058" s="252" t="s">
        <v>146</v>
      </c>
      <c r="C1058" s="735"/>
      <c r="D1058" s="735">
        <v>0</v>
      </c>
      <c r="E1058" s="509">
        <v>0</v>
      </c>
      <c r="F1058" s="488" t="str">
        <f t="shared" si="187"/>
        <v/>
      </c>
      <c r="G1058" s="488" t="str">
        <f t="shared" si="188"/>
        <v/>
      </c>
      <c r="H1058" s="765" t="str">
        <f t="shared" si="189"/>
        <v>否</v>
      </c>
      <c r="I1058" s="768" t="str">
        <f t="shared" si="190"/>
        <v>项</v>
      </c>
      <c r="L1058" s="558">
        <v>0</v>
      </c>
      <c r="M1058" s="558">
        <f t="shared" si="193"/>
        <v>0</v>
      </c>
    </row>
    <row r="1059" ht="34.9" hidden="1" customHeight="1" spans="1:13">
      <c r="A1059" s="766">
        <v>2150503</v>
      </c>
      <c r="B1059" s="252" t="s">
        <v>147</v>
      </c>
      <c r="C1059" s="735"/>
      <c r="D1059" s="735">
        <v>0</v>
      </c>
      <c r="E1059" s="509">
        <v>0</v>
      </c>
      <c r="F1059" s="488" t="str">
        <f t="shared" si="187"/>
        <v/>
      </c>
      <c r="G1059" s="488" t="str">
        <f t="shared" si="188"/>
        <v/>
      </c>
      <c r="H1059" s="765" t="str">
        <f t="shared" si="189"/>
        <v>否</v>
      </c>
      <c r="I1059" s="768" t="str">
        <f t="shared" si="190"/>
        <v>项</v>
      </c>
      <c r="L1059" s="558">
        <v>0</v>
      </c>
      <c r="M1059" s="558">
        <f t="shared" si="193"/>
        <v>0</v>
      </c>
    </row>
    <row r="1060" ht="34.9" hidden="1" customHeight="1" spans="1:13">
      <c r="A1060" s="766">
        <v>2150505</v>
      </c>
      <c r="B1060" s="252" t="s">
        <v>936</v>
      </c>
      <c r="C1060" s="735"/>
      <c r="D1060" s="735">
        <v>0</v>
      </c>
      <c r="E1060" s="509">
        <v>0</v>
      </c>
      <c r="F1060" s="488" t="str">
        <f t="shared" si="187"/>
        <v/>
      </c>
      <c r="G1060" s="488" t="str">
        <f t="shared" si="188"/>
        <v/>
      </c>
      <c r="H1060" s="765" t="str">
        <f t="shared" si="189"/>
        <v>否</v>
      </c>
      <c r="I1060" s="768" t="str">
        <f t="shared" si="190"/>
        <v>项</v>
      </c>
      <c r="L1060" s="558">
        <v>0</v>
      </c>
      <c r="M1060" s="558">
        <f t="shared" si="193"/>
        <v>0</v>
      </c>
    </row>
    <row r="1061" s="547" customFormat="1" ht="34.9" hidden="1" customHeight="1" spans="1:13">
      <c r="A1061" s="766">
        <v>2150506</v>
      </c>
      <c r="B1061" s="252" t="s">
        <v>937</v>
      </c>
      <c r="C1061" s="735"/>
      <c r="D1061" s="735"/>
      <c r="E1061" s="509"/>
      <c r="F1061" s="488" t="str">
        <f t="shared" si="187"/>
        <v/>
      </c>
      <c r="G1061" s="488" t="str">
        <f t="shared" si="188"/>
        <v/>
      </c>
      <c r="H1061" s="765" t="str">
        <f t="shared" si="189"/>
        <v>否</v>
      </c>
      <c r="I1061" s="768" t="str">
        <f t="shared" si="190"/>
        <v>项</v>
      </c>
      <c r="J1061" s="558"/>
      <c r="K1061" s="558"/>
      <c r="L1061" s="558">
        <v>0</v>
      </c>
      <c r="M1061" s="558">
        <f t="shared" si="193"/>
        <v>0</v>
      </c>
    </row>
    <row r="1062" ht="34.9" hidden="1" customHeight="1" spans="1:13">
      <c r="A1062" s="766">
        <v>2150507</v>
      </c>
      <c r="B1062" s="252" t="s">
        <v>938</v>
      </c>
      <c r="C1062" s="735">
        <v>0</v>
      </c>
      <c r="D1062" s="735">
        <v>0</v>
      </c>
      <c r="E1062" s="509">
        <v>0</v>
      </c>
      <c r="F1062" s="488" t="str">
        <f t="shared" si="187"/>
        <v/>
      </c>
      <c r="G1062" s="488" t="str">
        <f t="shared" si="188"/>
        <v/>
      </c>
      <c r="H1062" s="765" t="str">
        <f t="shared" si="189"/>
        <v>否</v>
      </c>
      <c r="I1062" s="768" t="str">
        <f t="shared" si="190"/>
        <v>项</v>
      </c>
      <c r="L1062" s="558">
        <v>0</v>
      </c>
      <c r="M1062" s="558">
        <f t="shared" si="193"/>
        <v>0</v>
      </c>
    </row>
    <row r="1063" ht="34.9" hidden="1" customHeight="1" spans="1:13">
      <c r="A1063" s="766">
        <v>2150508</v>
      </c>
      <c r="B1063" s="252" t="s">
        <v>939</v>
      </c>
      <c r="C1063" s="735"/>
      <c r="D1063" s="735">
        <v>0</v>
      </c>
      <c r="E1063" s="509">
        <v>0</v>
      </c>
      <c r="F1063" s="488" t="str">
        <f t="shared" si="187"/>
        <v/>
      </c>
      <c r="G1063" s="488" t="str">
        <f t="shared" si="188"/>
        <v/>
      </c>
      <c r="H1063" s="765" t="str">
        <f t="shared" si="189"/>
        <v>否</v>
      </c>
      <c r="I1063" s="768" t="str">
        <f t="shared" si="190"/>
        <v>项</v>
      </c>
      <c r="L1063" s="558">
        <v>0</v>
      </c>
      <c r="M1063" s="558">
        <f t="shared" si="193"/>
        <v>0</v>
      </c>
    </row>
    <row r="1064" ht="34.9" hidden="1" customHeight="1" spans="1:13">
      <c r="A1064" s="766">
        <v>2150509</v>
      </c>
      <c r="B1064" s="252" t="s">
        <v>940</v>
      </c>
      <c r="C1064" s="735"/>
      <c r="D1064" s="735"/>
      <c r="E1064" s="509"/>
      <c r="F1064" s="488" t="str">
        <f t="shared" si="187"/>
        <v/>
      </c>
      <c r="G1064" s="488" t="str">
        <f t="shared" si="188"/>
        <v/>
      </c>
      <c r="H1064" s="765" t="str">
        <f t="shared" si="189"/>
        <v>否</v>
      </c>
      <c r="I1064" s="768" t="str">
        <f t="shared" si="190"/>
        <v>项</v>
      </c>
      <c r="L1064" s="558">
        <v>0</v>
      </c>
      <c r="M1064" s="558">
        <f t="shared" si="193"/>
        <v>0</v>
      </c>
    </row>
    <row r="1065" s="547" customFormat="1" ht="34.9" hidden="1" customHeight="1" spans="1:13">
      <c r="A1065" s="766">
        <v>2150510</v>
      </c>
      <c r="B1065" s="252" t="s">
        <v>941</v>
      </c>
      <c r="C1065" s="735">
        <v>0</v>
      </c>
      <c r="D1065" s="735"/>
      <c r="E1065" s="509"/>
      <c r="F1065" s="488" t="str">
        <f t="shared" si="187"/>
        <v/>
      </c>
      <c r="G1065" s="488" t="str">
        <f t="shared" si="188"/>
        <v/>
      </c>
      <c r="H1065" s="765" t="str">
        <f t="shared" si="189"/>
        <v>否</v>
      </c>
      <c r="I1065" s="768" t="str">
        <f t="shared" si="190"/>
        <v>项</v>
      </c>
      <c r="J1065" s="558"/>
      <c r="K1065" s="558"/>
      <c r="L1065" s="558">
        <v>0</v>
      </c>
      <c r="M1065" s="558">
        <f t="shared" si="193"/>
        <v>0</v>
      </c>
    </row>
    <row r="1066" ht="34.9" hidden="1" customHeight="1" spans="1:13">
      <c r="A1066" s="766">
        <v>2150511</v>
      </c>
      <c r="B1066" s="252" t="s">
        <v>942</v>
      </c>
      <c r="C1066" s="735"/>
      <c r="D1066" s="735"/>
      <c r="E1066" s="509"/>
      <c r="F1066" s="488" t="str">
        <f t="shared" si="187"/>
        <v/>
      </c>
      <c r="G1066" s="488" t="str">
        <f t="shared" si="188"/>
        <v/>
      </c>
      <c r="H1066" s="765" t="str">
        <f t="shared" si="189"/>
        <v>否</v>
      </c>
      <c r="I1066" s="768" t="str">
        <f t="shared" si="190"/>
        <v>项</v>
      </c>
      <c r="L1066" s="558">
        <v>0</v>
      </c>
      <c r="M1066" s="558">
        <f t="shared" si="193"/>
        <v>0</v>
      </c>
    </row>
    <row r="1067" ht="34.9" hidden="1" customHeight="1" spans="1:13">
      <c r="A1067" s="766">
        <v>2150513</v>
      </c>
      <c r="B1067" s="252" t="s">
        <v>888</v>
      </c>
      <c r="C1067" s="735"/>
      <c r="D1067" s="735"/>
      <c r="E1067" s="509"/>
      <c r="F1067" s="488" t="str">
        <f t="shared" si="187"/>
        <v/>
      </c>
      <c r="G1067" s="488" t="str">
        <f t="shared" si="188"/>
        <v/>
      </c>
      <c r="H1067" s="765" t="str">
        <f t="shared" si="189"/>
        <v>否</v>
      </c>
      <c r="I1067" s="768" t="str">
        <f t="shared" si="190"/>
        <v>项</v>
      </c>
      <c r="L1067" s="558">
        <v>0</v>
      </c>
      <c r="M1067" s="558">
        <f t="shared" si="193"/>
        <v>0</v>
      </c>
    </row>
    <row r="1068" ht="34.9" hidden="1" customHeight="1" spans="1:13">
      <c r="A1068" s="766">
        <v>2150515</v>
      </c>
      <c r="B1068" s="252" t="s">
        <v>943</v>
      </c>
      <c r="C1068" s="735"/>
      <c r="D1068" s="735"/>
      <c r="E1068" s="509"/>
      <c r="F1068" s="488" t="str">
        <f t="shared" si="187"/>
        <v/>
      </c>
      <c r="G1068" s="488" t="str">
        <f t="shared" si="188"/>
        <v/>
      </c>
      <c r="H1068" s="765" t="str">
        <f t="shared" si="189"/>
        <v>否</v>
      </c>
      <c r="I1068" s="768" t="str">
        <f t="shared" si="190"/>
        <v>项</v>
      </c>
      <c r="L1068" s="558">
        <v>0</v>
      </c>
      <c r="M1068" s="558">
        <f t="shared" si="193"/>
        <v>0</v>
      </c>
    </row>
    <row r="1069" ht="34.9" customHeight="1" spans="1:13">
      <c r="A1069" s="766">
        <v>2150517</v>
      </c>
      <c r="B1069" s="252" t="s">
        <v>944</v>
      </c>
      <c r="C1069" s="735">
        <v>57</v>
      </c>
      <c r="D1069" s="735">
        <v>0</v>
      </c>
      <c r="E1069" s="509">
        <v>325</v>
      </c>
      <c r="F1069" s="488">
        <f t="shared" si="187"/>
        <v>4.70175438596491</v>
      </c>
      <c r="G1069" s="488" t="str">
        <f t="shared" si="188"/>
        <v/>
      </c>
      <c r="H1069" s="765" t="str">
        <f t="shared" si="189"/>
        <v>是</v>
      </c>
      <c r="I1069" s="768" t="str">
        <f t="shared" si="190"/>
        <v>项</v>
      </c>
      <c r="L1069" s="558">
        <v>0</v>
      </c>
      <c r="M1069" s="558">
        <f t="shared" si="193"/>
        <v>-325</v>
      </c>
    </row>
    <row r="1070" ht="34.9" hidden="1" customHeight="1" spans="1:13">
      <c r="A1070" s="766">
        <v>2150599</v>
      </c>
      <c r="B1070" s="252" t="s">
        <v>945</v>
      </c>
      <c r="C1070" s="735"/>
      <c r="D1070" s="735">
        <v>0</v>
      </c>
      <c r="E1070" s="509">
        <v>0</v>
      </c>
      <c r="F1070" s="488" t="str">
        <f t="shared" si="187"/>
        <v/>
      </c>
      <c r="G1070" s="488" t="str">
        <f t="shared" si="188"/>
        <v/>
      </c>
      <c r="H1070" s="765" t="str">
        <f t="shared" si="189"/>
        <v>否</v>
      </c>
      <c r="I1070" s="768" t="str">
        <f t="shared" si="190"/>
        <v>项</v>
      </c>
      <c r="L1070" s="558">
        <v>0</v>
      </c>
      <c r="M1070" s="558">
        <f t="shared" si="193"/>
        <v>0</v>
      </c>
    </row>
    <row r="1071" ht="34.9" hidden="1" customHeight="1" spans="1:9">
      <c r="A1071" s="766">
        <v>21507</v>
      </c>
      <c r="B1071" s="252" t="s">
        <v>946</v>
      </c>
      <c r="C1071" s="730">
        <f>SUM(C1072:C1077)</f>
        <v>0</v>
      </c>
      <c r="D1071" s="730">
        <f>SUM(D1072:D1077)</f>
        <v>0</v>
      </c>
      <c r="E1071" s="730">
        <f>SUM(E1072:E1077)</f>
        <v>0</v>
      </c>
      <c r="F1071" s="488" t="str">
        <f t="shared" si="187"/>
        <v/>
      </c>
      <c r="G1071" s="488" t="str">
        <f t="shared" si="188"/>
        <v/>
      </c>
      <c r="H1071" s="765" t="str">
        <f t="shared" si="189"/>
        <v>否</v>
      </c>
      <c r="I1071" s="768" t="str">
        <f t="shared" si="190"/>
        <v>款</v>
      </c>
    </row>
    <row r="1072" ht="34.9" hidden="1" customHeight="1" spans="1:13">
      <c r="A1072" s="766">
        <v>2150701</v>
      </c>
      <c r="B1072" s="252" t="s">
        <v>145</v>
      </c>
      <c r="C1072" s="735"/>
      <c r="D1072" s="735">
        <v>0</v>
      </c>
      <c r="E1072" s="509">
        <v>0</v>
      </c>
      <c r="F1072" s="488" t="str">
        <f t="shared" si="187"/>
        <v/>
      </c>
      <c r="G1072" s="488" t="str">
        <f t="shared" si="188"/>
        <v/>
      </c>
      <c r="H1072" s="765" t="str">
        <f t="shared" si="189"/>
        <v>否</v>
      </c>
      <c r="I1072" s="768" t="str">
        <f t="shared" si="190"/>
        <v>项</v>
      </c>
      <c r="L1072" s="558">
        <v>0</v>
      </c>
      <c r="M1072" s="558">
        <f t="shared" ref="M1072:M1077" si="194">D1072-E1072</f>
        <v>0</v>
      </c>
    </row>
    <row r="1073" ht="34.9" hidden="1" customHeight="1" spans="1:13">
      <c r="A1073" s="766">
        <v>2150702</v>
      </c>
      <c r="B1073" s="252" t="s">
        <v>146</v>
      </c>
      <c r="C1073" s="735"/>
      <c r="D1073" s="735">
        <v>0</v>
      </c>
      <c r="E1073" s="509">
        <v>0</v>
      </c>
      <c r="F1073" s="488" t="str">
        <f t="shared" si="187"/>
        <v/>
      </c>
      <c r="G1073" s="488" t="str">
        <f t="shared" si="188"/>
        <v/>
      </c>
      <c r="H1073" s="765" t="str">
        <f t="shared" si="189"/>
        <v>否</v>
      </c>
      <c r="I1073" s="768" t="str">
        <f t="shared" si="190"/>
        <v>项</v>
      </c>
      <c r="L1073" s="558">
        <v>0</v>
      </c>
      <c r="M1073" s="558">
        <f t="shared" si="194"/>
        <v>0</v>
      </c>
    </row>
    <row r="1074" ht="34.9" hidden="1" customHeight="1" spans="1:13">
      <c r="A1074" s="766">
        <v>2150703</v>
      </c>
      <c r="B1074" s="252" t="s">
        <v>147</v>
      </c>
      <c r="C1074" s="735"/>
      <c r="D1074" s="735">
        <v>0</v>
      </c>
      <c r="E1074" s="509">
        <v>0</v>
      </c>
      <c r="F1074" s="488" t="str">
        <f t="shared" si="187"/>
        <v/>
      </c>
      <c r="G1074" s="488" t="str">
        <f t="shared" si="188"/>
        <v/>
      </c>
      <c r="H1074" s="765" t="str">
        <f t="shared" si="189"/>
        <v>否</v>
      </c>
      <c r="I1074" s="768" t="str">
        <f t="shared" si="190"/>
        <v>项</v>
      </c>
      <c r="L1074" s="558">
        <v>0</v>
      </c>
      <c r="M1074" s="558">
        <f t="shared" si="194"/>
        <v>0</v>
      </c>
    </row>
    <row r="1075" ht="34.9" hidden="1" customHeight="1" spans="1:13">
      <c r="A1075" s="766">
        <v>2150704</v>
      </c>
      <c r="B1075" s="252" t="s">
        <v>947</v>
      </c>
      <c r="C1075" s="735"/>
      <c r="D1075" s="735">
        <v>0</v>
      </c>
      <c r="E1075" s="509">
        <v>0</v>
      </c>
      <c r="F1075" s="488" t="str">
        <f t="shared" si="187"/>
        <v/>
      </c>
      <c r="G1075" s="488" t="str">
        <f t="shared" si="188"/>
        <v/>
      </c>
      <c r="H1075" s="765" t="str">
        <f t="shared" si="189"/>
        <v>否</v>
      </c>
      <c r="I1075" s="768" t="str">
        <f t="shared" si="190"/>
        <v>项</v>
      </c>
      <c r="L1075" s="558">
        <v>0</v>
      </c>
      <c r="M1075" s="558">
        <f t="shared" si="194"/>
        <v>0</v>
      </c>
    </row>
    <row r="1076" ht="34.9" hidden="1" customHeight="1" spans="1:13">
      <c r="A1076" s="766">
        <v>2150705</v>
      </c>
      <c r="B1076" s="252" t="s">
        <v>948</v>
      </c>
      <c r="C1076" s="735"/>
      <c r="D1076" s="735">
        <v>0</v>
      </c>
      <c r="E1076" s="509">
        <v>0</v>
      </c>
      <c r="F1076" s="488" t="str">
        <f t="shared" si="187"/>
        <v/>
      </c>
      <c r="G1076" s="488" t="str">
        <f t="shared" si="188"/>
        <v/>
      </c>
      <c r="H1076" s="765" t="str">
        <f t="shared" si="189"/>
        <v>否</v>
      </c>
      <c r="I1076" s="768" t="str">
        <f t="shared" si="190"/>
        <v>项</v>
      </c>
      <c r="L1076" s="558">
        <v>0</v>
      </c>
      <c r="M1076" s="558">
        <f t="shared" si="194"/>
        <v>0</v>
      </c>
    </row>
    <row r="1077" ht="34.9" hidden="1" customHeight="1" spans="1:13">
      <c r="A1077" s="766">
        <v>2150799</v>
      </c>
      <c r="B1077" s="252" t="s">
        <v>949</v>
      </c>
      <c r="C1077" s="735"/>
      <c r="D1077" s="735">
        <v>0</v>
      </c>
      <c r="E1077" s="509">
        <v>0</v>
      </c>
      <c r="F1077" s="488" t="str">
        <f t="shared" si="187"/>
        <v/>
      </c>
      <c r="G1077" s="488" t="str">
        <f t="shared" si="188"/>
        <v/>
      </c>
      <c r="H1077" s="765" t="str">
        <f t="shared" si="189"/>
        <v>否</v>
      </c>
      <c r="I1077" s="768" t="str">
        <f t="shared" si="190"/>
        <v>项</v>
      </c>
      <c r="L1077" s="558">
        <v>0</v>
      </c>
      <c r="M1077" s="558">
        <f t="shared" si="194"/>
        <v>0</v>
      </c>
    </row>
    <row r="1078" ht="34.9" customHeight="1" spans="1:9">
      <c r="A1078" s="766">
        <v>21508</v>
      </c>
      <c r="B1078" s="252" t="s">
        <v>950</v>
      </c>
      <c r="C1078" s="730">
        <f>SUM(C1079:C1085)</f>
        <v>200</v>
      </c>
      <c r="D1078" s="730">
        <f>SUM(D1079:D1085)</f>
        <v>42</v>
      </c>
      <c r="E1078" s="730">
        <f>SUM(E1079:E1085)</f>
        <v>278</v>
      </c>
      <c r="F1078" s="488">
        <f t="shared" si="187"/>
        <v>0.39</v>
      </c>
      <c r="G1078" s="488">
        <f t="shared" si="188"/>
        <v>6.61904761904762</v>
      </c>
      <c r="H1078" s="765" t="str">
        <f t="shared" si="189"/>
        <v>是</v>
      </c>
      <c r="I1078" s="768" t="str">
        <f t="shared" si="190"/>
        <v>款</v>
      </c>
    </row>
    <row r="1079" ht="34.9" hidden="1" customHeight="1" spans="1:13">
      <c r="A1079" s="766">
        <v>2150801</v>
      </c>
      <c r="B1079" s="252" t="s">
        <v>145</v>
      </c>
      <c r="C1079" s="735"/>
      <c r="D1079" s="735">
        <v>0</v>
      </c>
      <c r="E1079" s="509">
        <v>0</v>
      </c>
      <c r="F1079" s="488" t="str">
        <f t="shared" si="187"/>
        <v/>
      </c>
      <c r="G1079" s="488" t="str">
        <f t="shared" si="188"/>
        <v/>
      </c>
      <c r="H1079" s="765" t="str">
        <f t="shared" si="189"/>
        <v>否</v>
      </c>
      <c r="I1079" s="768" t="str">
        <f t="shared" si="190"/>
        <v>项</v>
      </c>
      <c r="L1079" s="558">
        <v>0</v>
      </c>
      <c r="M1079" s="558">
        <f t="shared" ref="M1079:M1085" si="195">D1079-E1079</f>
        <v>0</v>
      </c>
    </row>
    <row r="1080" ht="34.9" hidden="1" customHeight="1" spans="1:13">
      <c r="A1080" s="766">
        <v>2150802</v>
      </c>
      <c r="B1080" s="252" t="s">
        <v>146</v>
      </c>
      <c r="C1080" s="735"/>
      <c r="D1080" s="735">
        <v>0</v>
      </c>
      <c r="E1080" s="509">
        <v>0</v>
      </c>
      <c r="F1080" s="488" t="str">
        <f t="shared" si="187"/>
        <v/>
      </c>
      <c r="G1080" s="488" t="str">
        <f t="shared" si="188"/>
        <v/>
      </c>
      <c r="H1080" s="765" t="str">
        <f t="shared" si="189"/>
        <v>否</v>
      </c>
      <c r="I1080" s="768" t="str">
        <f t="shared" si="190"/>
        <v>项</v>
      </c>
      <c r="L1080" s="558">
        <v>0</v>
      </c>
      <c r="M1080" s="558">
        <f t="shared" si="195"/>
        <v>0</v>
      </c>
    </row>
    <row r="1081" ht="34.9" hidden="1" customHeight="1" spans="1:13">
      <c r="A1081" s="766">
        <v>2150803</v>
      </c>
      <c r="B1081" s="252" t="s">
        <v>147</v>
      </c>
      <c r="C1081" s="735"/>
      <c r="D1081" s="735">
        <v>0</v>
      </c>
      <c r="E1081" s="509">
        <v>0</v>
      </c>
      <c r="F1081" s="488" t="str">
        <f t="shared" si="187"/>
        <v/>
      </c>
      <c r="G1081" s="488" t="str">
        <f t="shared" si="188"/>
        <v/>
      </c>
      <c r="H1081" s="765" t="str">
        <f t="shared" si="189"/>
        <v>否</v>
      </c>
      <c r="I1081" s="768" t="str">
        <f t="shared" si="190"/>
        <v>项</v>
      </c>
      <c r="L1081" s="558">
        <v>0</v>
      </c>
      <c r="M1081" s="558">
        <f t="shared" si="195"/>
        <v>0</v>
      </c>
    </row>
    <row r="1082" ht="34.9" hidden="1" customHeight="1" spans="1:13">
      <c r="A1082" s="766">
        <v>2150804</v>
      </c>
      <c r="B1082" s="252" t="s">
        <v>951</v>
      </c>
      <c r="C1082" s="735"/>
      <c r="D1082" s="735">
        <v>0</v>
      </c>
      <c r="E1082" s="509">
        <v>0</v>
      </c>
      <c r="F1082" s="488" t="str">
        <f t="shared" si="187"/>
        <v/>
      </c>
      <c r="G1082" s="488" t="str">
        <f t="shared" si="188"/>
        <v/>
      </c>
      <c r="H1082" s="765" t="str">
        <f t="shared" si="189"/>
        <v>否</v>
      </c>
      <c r="I1082" s="768" t="str">
        <f t="shared" si="190"/>
        <v>项</v>
      </c>
      <c r="L1082" s="558">
        <v>0</v>
      </c>
      <c r="M1082" s="558">
        <f t="shared" si="195"/>
        <v>0</v>
      </c>
    </row>
    <row r="1083" ht="34.9" customHeight="1" spans="1:13">
      <c r="A1083" s="766">
        <v>2150805</v>
      </c>
      <c r="B1083" s="252" t="s">
        <v>952</v>
      </c>
      <c r="C1083" s="735">
        <v>200</v>
      </c>
      <c r="D1083" s="735">
        <v>42</v>
      </c>
      <c r="E1083" s="509">
        <v>278</v>
      </c>
      <c r="F1083" s="488">
        <f t="shared" si="187"/>
        <v>0.39</v>
      </c>
      <c r="G1083" s="488">
        <f t="shared" si="188"/>
        <v>6.61904761904762</v>
      </c>
      <c r="H1083" s="765" t="str">
        <f t="shared" si="189"/>
        <v>是</v>
      </c>
      <c r="I1083" s="768" t="str">
        <f t="shared" si="190"/>
        <v>项</v>
      </c>
      <c r="L1083" s="558">
        <v>0</v>
      </c>
      <c r="M1083" s="558">
        <f t="shared" si="195"/>
        <v>-236</v>
      </c>
    </row>
    <row r="1084" s="547" customFormat="1" ht="34.9" hidden="1" customHeight="1" spans="1:13">
      <c r="A1084" s="766">
        <v>2150806</v>
      </c>
      <c r="B1084" s="252" t="s">
        <v>953</v>
      </c>
      <c r="C1084" s="735"/>
      <c r="D1084" s="735">
        <v>0</v>
      </c>
      <c r="E1084" s="509">
        <v>0</v>
      </c>
      <c r="F1084" s="488" t="str">
        <f t="shared" si="187"/>
        <v/>
      </c>
      <c r="G1084" s="488" t="str">
        <f t="shared" si="188"/>
        <v/>
      </c>
      <c r="H1084" s="765" t="str">
        <f t="shared" si="189"/>
        <v>否</v>
      </c>
      <c r="I1084" s="768" t="str">
        <f t="shared" si="190"/>
        <v>项</v>
      </c>
      <c r="J1084" s="558"/>
      <c r="K1084" s="558"/>
      <c r="L1084" s="558">
        <v>0</v>
      </c>
      <c r="M1084" s="558">
        <f t="shared" si="195"/>
        <v>0</v>
      </c>
    </row>
    <row r="1085" ht="34.9" hidden="1" customHeight="1" spans="1:13">
      <c r="A1085" s="766">
        <v>2150899</v>
      </c>
      <c r="B1085" s="252" t="s">
        <v>954</v>
      </c>
      <c r="C1085" s="735">
        <v>0</v>
      </c>
      <c r="D1085" s="735">
        <v>0</v>
      </c>
      <c r="E1085" s="509">
        <v>0</v>
      </c>
      <c r="F1085" s="488" t="str">
        <f t="shared" si="187"/>
        <v/>
      </c>
      <c r="G1085" s="488" t="str">
        <f t="shared" si="188"/>
        <v/>
      </c>
      <c r="H1085" s="765" t="str">
        <f t="shared" si="189"/>
        <v>否</v>
      </c>
      <c r="I1085" s="768" t="str">
        <f t="shared" si="190"/>
        <v>项</v>
      </c>
      <c r="L1085" s="558">
        <v>0</v>
      </c>
      <c r="M1085" s="558">
        <f t="shared" si="195"/>
        <v>0</v>
      </c>
    </row>
    <row r="1086" ht="34.9" hidden="1" customHeight="1" spans="1:9">
      <c r="A1086" s="766">
        <v>21599</v>
      </c>
      <c r="B1086" s="252" t="s">
        <v>955</v>
      </c>
      <c r="C1086" s="730">
        <f>SUM(C1087:C1091)</f>
        <v>0</v>
      </c>
      <c r="D1086" s="730">
        <f>SUM(D1087:D1091)</f>
        <v>0</v>
      </c>
      <c r="E1086" s="730">
        <f>SUM(E1087:E1091)</f>
        <v>0</v>
      </c>
      <c r="F1086" s="488" t="str">
        <f t="shared" si="187"/>
        <v/>
      </c>
      <c r="G1086" s="488" t="str">
        <f t="shared" si="188"/>
        <v/>
      </c>
      <c r="H1086" s="765" t="str">
        <f t="shared" si="189"/>
        <v>否</v>
      </c>
      <c r="I1086" s="768" t="str">
        <f t="shared" si="190"/>
        <v>款</v>
      </c>
    </row>
    <row r="1087" ht="34.9" hidden="1" customHeight="1" spans="1:13">
      <c r="A1087" s="766">
        <v>2159901</v>
      </c>
      <c r="B1087" s="252" t="s">
        <v>956</v>
      </c>
      <c r="C1087" s="735"/>
      <c r="D1087" s="735">
        <v>0</v>
      </c>
      <c r="E1087" s="509">
        <v>0</v>
      </c>
      <c r="F1087" s="488" t="str">
        <f t="shared" si="187"/>
        <v/>
      </c>
      <c r="G1087" s="488" t="str">
        <f t="shared" si="188"/>
        <v/>
      </c>
      <c r="H1087" s="765" t="str">
        <f t="shared" si="189"/>
        <v>否</v>
      </c>
      <c r="I1087" s="768" t="str">
        <f t="shared" si="190"/>
        <v>项</v>
      </c>
      <c r="L1087" s="558">
        <v>0</v>
      </c>
      <c r="M1087" s="558">
        <f t="shared" ref="M1087:M1091" si="196">D1087-E1087</f>
        <v>0</v>
      </c>
    </row>
    <row r="1088" ht="34.9" hidden="1" customHeight="1" spans="1:13">
      <c r="A1088" s="766">
        <v>2159904</v>
      </c>
      <c r="B1088" s="252" t="s">
        <v>957</v>
      </c>
      <c r="C1088" s="735">
        <v>0</v>
      </c>
      <c r="D1088" s="735">
        <v>0</v>
      </c>
      <c r="E1088" s="509">
        <v>0</v>
      </c>
      <c r="F1088" s="488" t="str">
        <f t="shared" si="187"/>
        <v/>
      </c>
      <c r="G1088" s="488" t="str">
        <f t="shared" si="188"/>
        <v/>
      </c>
      <c r="H1088" s="765" t="str">
        <f t="shared" si="189"/>
        <v>否</v>
      </c>
      <c r="I1088" s="768" t="str">
        <f t="shared" si="190"/>
        <v>项</v>
      </c>
      <c r="L1088" s="558">
        <v>0</v>
      </c>
      <c r="M1088" s="558">
        <f t="shared" si="196"/>
        <v>0</v>
      </c>
    </row>
    <row r="1089" ht="34.9" hidden="1" customHeight="1" spans="1:13">
      <c r="A1089" s="766">
        <v>2159905</v>
      </c>
      <c r="B1089" s="252" t="s">
        <v>958</v>
      </c>
      <c r="C1089" s="735">
        <v>0</v>
      </c>
      <c r="D1089" s="735">
        <v>0</v>
      </c>
      <c r="E1089" s="509">
        <v>0</v>
      </c>
      <c r="F1089" s="488" t="str">
        <f t="shared" si="187"/>
        <v/>
      </c>
      <c r="G1089" s="488" t="str">
        <f t="shared" si="188"/>
        <v/>
      </c>
      <c r="H1089" s="765" t="str">
        <f t="shared" si="189"/>
        <v>否</v>
      </c>
      <c r="I1089" s="768" t="str">
        <f t="shared" si="190"/>
        <v>项</v>
      </c>
      <c r="L1089" s="558">
        <v>0</v>
      </c>
      <c r="M1089" s="558">
        <f t="shared" si="196"/>
        <v>0</v>
      </c>
    </row>
    <row r="1090" ht="34.9" hidden="1" customHeight="1" spans="1:13">
      <c r="A1090" s="766">
        <v>2159906</v>
      </c>
      <c r="B1090" s="252" t="s">
        <v>959</v>
      </c>
      <c r="C1090" s="735"/>
      <c r="D1090" s="735">
        <v>0</v>
      </c>
      <c r="E1090" s="509">
        <v>0</v>
      </c>
      <c r="F1090" s="488" t="str">
        <f t="shared" si="187"/>
        <v/>
      </c>
      <c r="G1090" s="488" t="str">
        <f t="shared" si="188"/>
        <v/>
      </c>
      <c r="H1090" s="765" t="str">
        <f t="shared" si="189"/>
        <v>否</v>
      </c>
      <c r="I1090" s="768" t="str">
        <f t="shared" si="190"/>
        <v>项</v>
      </c>
      <c r="L1090" s="558">
        <v>0</v>
      </c>
      <c r="M1090" s="558">
        <f t="shared" si="196"/>
        <v>0</v>
      </c>
    </row>
    <row r="1091" ht="34.9" hidden="1" customHeight="1" spans="1:13">
      <c r="A1091" s="766">
        <v>2159999</v>
      </c>
      <c r="B1091" s="252" t="s">
        <v>960</v>
      </c>
      <c r="C1091" s="735">
        <v>0</v>
      </c>
      <c r="D1091" s="735">
        <v>0</v>
      </c>
      <c r="E1091" s="509">
        <v>0</v>
      </c>
      <c r="F1091" s="488" t="str">
        <f t="shared" si="187"/>
        <v/>
      </c>
      <c r="G1091" s="488" t="str">
        <f t="shared" si="188"/>
        <v/>
      </c>
      <c r="H1091" s="765" t="str">
        <f t="shared" si="189"/>
        <v>否</v>
      </c>
      <c r="I1091" s="768" t="str">
        <f t="shared" si="190"/>
        <v>项</v>
      </c>
      <c r="L1091" s="558">
        <v>0</v>
      </c>
      <c r="M1091" s="558">
        <f t="shared" si="196"/>
        <v>0</v>
      </c>
    </row>
    <row r="1092" ht="34.9" customHeight="1" spans="1:9">
      <c r="A1092" s="764">
        <v>216</v>
      </c>
      <c r="B1092" s="248" t="s">
        <v>110</v>
      </c>
      <c r="C1092" s="361">
        <f>SUM(C1093,C1103,C1109)</f>
        <v>142</v>
      </c>
      <c r="D1092" s="361">
        <f>SUM(D1093,D1103,D1109)</f>
        <v>66</v>
      </c>
      <c r="E1092" s="361">
        <f>SUM(E1093,E1103,E1109)</f>
        <v>185</v>
      </c>
      <c r="F1092" s="486">
        <f t="shared" si="187"/>
        <v>0.302816901408451</v>
      </c>
      <c r="G1092" s="486">
        <f t="shared" si="188"/>
        <v>2.8030303030303</v>
      </c>
      <c r="H1092" s="765" t="str">
        <f t="shared" si="189"/>
        <v>是</v>
      </c>
      <c r="I1092" s="768" t="str">
        <f t="shared" si="190"/>
        <v>类</v>
      </c>
    </row>
    <row r="1093" ht="34.9" customHeight="1" spans="1:9">
      <c r="A1093" s="766">
        <v>21602</v>
      </c>
      <c r="B1093" s="252" t="s">
        <v>961</v>
      </c>
      <c r="C1093" s="730">
        <f>SUM(C1094:C1102)</f>
        <v>61</v>
      </c>
      <c r="D1093" s="730">
        <f>SUM(D1094:D1102)</f>
        <v>20</v>
      </c>
      <c r="E1093" s="730">
        <f>SUM(E1094:E1102)</f>
        <v>25</v>
      </c>
      <c r="F1093" s="488">
        <f t="shared" ref="F1093:F1156" si="197">IF(C1093&lt;&gt;0,E1093/C1093-1,"")</f>
        <v>-0.590163934426229</v>
      </c>
      <c r="G1093" s="488">
        <f t="shared" ref="G1093:G1156" si="198">IF(D1093&lt;&gt;0,E1093/D1093,"")</f>
        <v>1.25</v>
      </c>
      <c r="H1093" s="765" t="str">
        <f t="shared" ref="H1093:H1156" si="199">IF(LEN(A1093)=3,"是",IF(B1093&lt;&gt;"",IF(SUM(C1093:E1093)&lt;&gt;0,"是","否"),"是"))</f>
        <v>是</v>
      </c>
      <c r="I1093" s="768" t="str">
        <f t="shared" ref="I1093:I1156" si="200">IF(LEN(A1093)=3,"类",IF(LEN(A1093)=5,"款","项"))</f>
        <v>款</v>
      </c>
    </row>
    <row r="1094" s="547" customFormat="1" ht="34.9" hidden="1" customHeight="1" spans="1:13">
      <c r="A1094" s="766">
        <v>2160201</v>
      </c>
      <c r="B1094" s="252" t="s">
        <v>145</v>
      </c>
      <c r="C1094" s="735">
        <v>0</v>
      </c>
      <c r="D1094" s="735">
        <v>0</v>
      </c>
      <c r="E1094" s="509">
        <v>0</v>
      </c>
      <c r="F1094" s="488" t="str">
        <f t="shared" si="197"/>
        <v/>
      </c>
      <c r="G1094" s="488" t="str">
        <f t="shared" si="198"/>
        <v/>
      </c>
      <c r="H1094" s="765" t="str">
        <f t="shared" si="199"/>
        <v>否</v>
      </c>
      <c r="I1094" s="768" t="str">
        <f t="shared" si="200"/>
        <v>项</v>
      </c>
      <c r="J1094" s="558"/>
      <c r="K1094" s="558"/>
      <c r="L1094" s="558">
        <v>0</v>
      </c>
      <c r="M1094" s="558">
        <f t="shared" ref="M1094:M1102" si="201">D1094-E1094</f>
        <v>0</v>
      </c>
    </row>
    <row r="1095" ht="34.9" hidden="1" customHeight="1" spans="1:13">
      <c r="A1095" s="766">
        <v>2160202</v>
      </c>
      <c r="B1095" s="252" t="s">
        <v>146</v>
      </c>
      <c r="C1095" s="735"/>
      <c r="D1095" s="735">
        <v>0</v>
      </c>
      <c r="E1095" s="509">
        <v>0</v>
      </c>
      <c r="F1095" s="488" t="str">
        <f t="shared" si="197"/>
        <v/>
      </c>
      <c r="G1095" s="488" t="str">
        <f t="shared" si="198"/>
        <v/>
      </c>
      <c r="H1095" s="765" t="str">
        <f t="shared" si="199"/>
        <v>否</v>
      </c>
      <c r="I1095" s="768" t="str">
        <f t="shared" si="200"/>
        <v>项</v>
      </c>
      <c r="L1095" s="558">
        <v>0</v>
      </c>
      <c r="M1095" s="558">
        <f t="shared" si="201"/>
        <v>0</v>
      </c>
    </row>
    <row r="1096" ht="34.9" hidden="1" customHeight="1" spans="1:13">
      <c r="A1096" s="766">
        <v>2160203</v>
      </c>
      <c r="B1096" s="252" t="s">
        <v>147</v>
      </c>
      <c r="C1096" s="735"/>
      <c r="D1096" s="735">
        <v>0</v>
      </c>
      <c r="E1096" s="509">
        <v>0</v>
      </c>
      <c r="F1096" s="488" t="str">
        <f t="shared" si="197"/>
        <v/>
      </c>
      <c r="G1096" s="488" t="str">
        <f t="shared" si="198"/>
        <v/>
      </c>
      <c r="H1096" s="765" t="str">
        <f t="shared" si="199"/>
        <v>否</v>
      </c>
      <c r="I1096" s="768" t="str">
        <f t="shared" si="200"/>
        <v>项</v>
      </c>
      <c r="L1096" s="558">
        <v>0</v>
      </c>
      <c r="M1096" s="558">
        <f t="shared" si="201"/>
        <v>0</v>
      </c>
    </row>
    <row r="1097" ht="34.9" hidden="1" customHeight="1" spans="1:13">
      <c r="A1097" s="766">
        <v>2160216</v>
      </c>
      <c r="B1097" s="252" t="s">
        <v>962</v>
      </c>
      <c r="C1097" s="735"/>
      <c r="D1097" s="735">
        <v>0</v>
      </c>
      <c r="E1097" s="509">
        <v>0</v>
      </c>
      <c r="F1097" s="488" t="str">
        <f t="shared" si="197"/>
        <v/>
      </c>
      <c r="G1097" s="488" t="str">
        <f t="shared" si="198"/>
        <v/>
      </c>
      <c r="H1097" s="765" t="str">
        <f t="shared" si="199"/>
        <v>否</v>
      </c>
      <c r="I1097" s="768" t="str">
        <f t="shared" si="200"/>
        <v>项</v>
      </c>
      <c r="L1097" s="558">
        <v>0</v>
      </c>
      <c r="M1097" s="558">
        <f t="shared" si="201"/>
        <v>0</v>
      </c>
    </row>
    <row r="1098" ht="34.9" hidden="1" customHeight="1" spans="1:13">
      <c r="A1098" s="766">
        <v>2160217</v>
      </c>
      <c r="B1098" s="252" t="s">
        <v>963</v>
      </c>
      <c r="C1098" s="735">
        <v>0</v>
      </c>
      <c r="D1098" s="735">
        <v>0</v>
      </c>
      <c r="E1098" s="509">
        <v>0</v>
      </c>
      <c r="F1098" s="488" t="str">
        <f t="shared" si="197"/>
        <v/>
      </c>
      <c r="G1098" s="488" t="str">
        <f t="shared" si="198"/>
        <v/>
      </c>
      <c r="H1098" s="765" t="str">
        <f t="shared" si="199"/>
        <v>否</v>
      </c>
      <c r="I1098" s="768" t="str">
        <f t="shared" si="200"/>
        <v>项</v>
      </c>
      <c r="L1098" s="558">
        <v>0</v>
      </c>
      <c r="M1098" s="558">
        <f t="shared" si="201"/>
        <v>0</v>
      </c>
    </row>
    <row r="1099" ht="34.9" hidden="1" customHeight="1" spans="1:13">
      <c r="A1099" s="766">
        <v>2160218</v>
      </c>
      <c r="B1099" s="252" t="s">
        <v>964</v>
      </c>
      <c r="C1099" s="735"/>
      <c r="D1099" s="735">
        <v>0</v>
      </c>
      <c r="E1099" s="509">
        <v>0</v>
      </c>
      <c r="F1099" s="488" t="str">
        <f t="shared" si="197"/>
        <v/>
      </c>
      <c r="G1099" s="488" t="str">
        <f t="shared" si="198"/>
        <v/>
      </c>
      <c r="H1099" s="765" t="str">
        <f t="shared" si="199"/>
        <v>否</v>
      </c>
      <c r="I1099" s="768" t="str">
        <f t="shared" si="200"/>
        <v>项</v>
      </c>
      <c r="L1099" s="558">
        <v>0</v>
      </c>
      <c r="M1099" s="558">
        <f t="shared" si="201"/>
        <v>0</v>
      </c>
    </row>
    <row r="1100" ht="34.9" hidden="1" customHeight="1" spans="1:13">
      <c r="A1100" s="766">
        <v>2160219</v>
      </c>
      <c r="B1100" s="252" t="s">
        <v>965</v>
      </c>
      <c r="C1100" s="735"/>
      <c r="D1100" s="735">
        <v>0</v>
      </c>
      <c r="E1100" s="509">
        <v>0</v>
      </c>
      <c r="F1100" s="488" t="str">
        <f t="shared" si="197"/>
        <v/>
      </c>
      <c r="G1100" s="488" t="str">
        <f t="shared" si="198"/>
        <v/>
      </c>
      <c r="H1100" s="765" t="str">
        <f t="shared" si="199"/>
        <v>否</v>
      </c>
      <c r="I1100" s="768" t="str">
        <f t="shared" si="200"/>
        <v>项</v>
      </c>
      <c r="L1100" s="558">
        <v>0</v>
      </c>
      <c r="M1100" s="558">
        <f t="shared" si="201"/>
        <v>0</v>
      </c>
    </row>
    <row r="1101" ht="34.9" hidden="1" customHeight="1" spans="1:13">
      <c r="A1101" s="766">
        <v>2160250</v>
      </c>
      <c r="B1101" s="252" t="s">
        <v>154</v>
      </c>
      <c r="C1101" s="735"/>
      <c r="D1101" s="735">
        <v>0</v>
      </c>
      <c r="E1101" s="509">
        <v>0</v>
      </c>
      <c r="F1101" s="488" t="str">
        <f t="shared" si="197"/>
        <v/>
      </c>
      <c r="G1101" s="488" t="str">
        <f t="shared" si="198"/>
        <v/>
      </c>
      <c r="H1101" s="765" t="str">
        <f t="shared" si="199"/>
        <v>否</v>
      </c>
      <c r="I1101" s="768" t="str">
        <f t="shared" si="200"/>
        <v>项</v>
      </c>
      <c r="L1101" s="558">
        <v>0</v>
      </c>
      <c r="M1101" s="558">
        <f t="shared" si="201"/>
        <v>0</v>
      </c>
    </row>
    <row r="1102" ht="34.9" customHeight="1" spans="1:13">
      <c r="A1102" s="766">
        <v>2160299</v>
      </c>
      <c r="B1102" s="252" t="s">
        <v>966</v>
      </c>
      <c r="C1102" s="735">
        <v>61</v>
      </c>
      <c r="D1102" s="735">
        <v>20</v>
      </c>
      <c r="E1102" s="509">
        <v>25</v>
      </c>
      <c r="F1102" s="488">
        <f t="shared" si="197"/>
        <v>-0.590163934426229</v>
      </c>
      <c r="G1102" s="488">
        <f t="shared" si="198"/>
        <v>1.25</v>
      </c>
      <c r="H1102" s="765" t="str">
        <f t="shared" si="199"/>
        <v>是</v>
      </c>
      <c r="I1102" s="768" t="str">
        <f t="shared" si="200"/>
        <v>项</v>
      </c>
      <c r="L1102" s="558">
        <v>0</v>
      </c>
      <c r="M1102" s="558">
        <f t="shared" si="201"/>
        <v>-5</v>
      </c>
    </row>
    <row r="1103" ht="34.9" customHeight="1" spans="1:9">
      <c r="A1103" s="766">
        <v>21606</v>
      </c>
      <c r="B1103" s="252" t="s">
        <v>967</v>
      </c>
      <c r="C1103" s="730">
        <f>SUM(C1104:C1108)</f>
        <v>81</v>
      </c>
      <c r="D1103" s="730">
        <f>SUM(D1104:D1108)</f>
        <v>10</v>
      </c>
      <c r="E1103" s="730">
        <f>SUM(E1104:E1108)</f>
        <v>39</v>
      </c>
      <c r="F1103" s="488">
        <f t="shared" si="197"/>
        <v>-0.518518518518519</v>
      </c>
      <c r="G1103" s="488">
        <f t="shared" si="198"/>
        <v>3.9</v>
      </c>
      <c r="H1103" s="765" t="str">
        <f t="shared" si="199"/>
        <v>是</v>
      </c>
      <c r="I1103" s="768" t="str">
        <f t="shared" si="200"/>
        <v>款</v>
      </c>
    </row>
    <row r="1104" ht="34.9" hidden="1" customHeight="1" spans="1:13">
      <c r="A1104" s="766">
        <v>2160601</v>
      </c>
      <c r="B1104" s="252" t="s">
        <v>145</v>
      </c>
      <c r="C1104" s="735"/>
      <c r="D1104" s="735">
        <v>0</v>
      </c>
      <c r="E1104" s="509">
        <v>0</v>
      </c>
      <c r="F1104" s="488" t="str">
        <f t="shared" si="197"/>
        <v/>
      </c>
      <c r="G1104" s="488" t="str">
        <f t="shared" si="198"/>
        <v/>
      </c>
      <c r="H1104" s="765" t="str">
        <f t="shared" si="199"/>
        <v>否</v>
      </c>
      <c r="I1104" s="768" t="str">
        <f t="shared" si="200"/>
        <v>项</v>
      </c>
      <c r="L1104" s="558">
        <v>0</v>
      </c>
      <c r="M1104" s="558">
        <f t="shared" ref="M1104:M1108" si="202">D1104-E1104</f>
        <v>0</v>
      </c>
    </row>
    <row r="1105" ht="34.9" hidden="1" customHeight="1" spans="1:13">
      <c r="A1105" s="766">
        <v>2160602</v>
      </c>
      <c r="B1105" s="252" t="s">
        <v>146</v>
      </c>
      <c r="C1105" s="735"/>
      <c r="D1105" s="735">
        <v>0</v>
      </c>
      <c r="E1105" s="509">
        <v>0</v>
      </c>
      <c r="F1105" s="488" t="str">
        <f t="shared" si="197"/>
        <v/>
      </c>
      <c r="G1105" s="488" t="str">
        <f t="shared" si="198"/>
        <v/>
      </c>
      <c r="H1105" s="765" t="str">
        <f t="shared" si="199"/>
        <v>否</v>
      </c>
      <c r="I1105" s="768" t="str">
        <f t="shared" si="200"/>
        <v>项</v>
      </c>
      <c r="L1105" s="558">
        <v>0</v>
      </c>
      <c r="M1105" s="558">
        <f t="shared" si="202"/>
        <v>0</v>
      </c>
    </row>
    <row r="1106" ht="34.9" hidden="1" customHeight="1" spans="1:13">
      <c r="A1106" s="766">
        <v>2160603</v>
      </c>
      <c r="B1106" s="252" t="s">
        <v>147</v>
      </c>
      <c r="C1106" s="735"/>
      <c r="D1106" s="735">
        <v>0</v>
      </c>
      <c r="E1106" s="509">
        <v>0</v>
      </c>
      <c r="F1106" s="488" t="str">
        <f t="shared" si="197"/>
        <v/>
      </c>
      <c r="G1106" s="488" t="str">
        <f t="shared" si="198"/>
        <v/>
      </c>
      <c r="H1106" s="765" t="str">
        <f t="shared" si="199"/>
        <v>否</v>
      </c>
      <c r="I1106" s="768" t="str">
        <f t="shared" si="200"/>
        <v>项</v>
      </c>
      <c r="L1106" s="558">
        <v>0</v>
      </c>
      <c r="M1106" s="558">
        <f t="shared" si="202"/>
        <v>0</v>
      </c>
    </row>
    <row r="1107" ht="34.9" hidden="1" customHeight="1" spans="1:13">
      <c r="A1107" s="766">
        <v>2160607</v>
      </c>
      <c r="B1107" s="252" t="s">
        <v>968</v>
      </c>
      <c r="C1107" s="735"/>
      <c r="D1107" s="735">
        <v>0</v>
      </c>
      <c r="E1107" s="509">
        <v>0</v>
      </c>
      <c r="F1107" s="488" t="str">
        <f t="shared" si="197"/>
        <v/>
      </c>
      <c r="G1107" s="488" t="str">
        <f t="shared" si="198"/>
        <v/>
      </c>
      <c r="H1107" s="765" t="str">
        <f t="shared" si="199"/>
        <v>否</v>
      </c>
      <c r="I1107" s="768" t="str">
        <f t="shared" si="200"/>
        <v>项</v>
      </c>
      <c r="L1107" s="558">
        <v>0</v>
      </c>
      <c r="M1107" s="558">
        <f t="shared" si="202"/>
        <v>0</v>
      </c>
    </row>
    <row r="1108" ht="34.9" customHeight="1" spans="1:13">
      <c r="A1108" s="766">
        <v>2160699</v>
      </c>
      <c r="B1108" s="252" t="s">
        <v>969</v>
      </c>
      <c r="C1108" s="735">
        <v>81</v>
      </c>
      <c r="D1108" s="735">
        <v>10</v>
      </c>
      <c r="E1108" s="509">
        <v>39</v>
      </c>
      <c r="F1108" s="488">
        <f t="shared" si="197"/>
        <v>-0.518518518518519</v>
      </c>
      <c r="G1108" s="488">
        <f t="shared" si="198"/>
        <v>3.9</v>
      </c>
      <c r="H1108" s="765" t="str">
        <f t="shared" si="199"/>
        <v>是</v>
      </c>
      <c r="I1108" s="768" t="str">
        <f t="shared" si="200"/>
        <v>项</v>
      </c>
      <c r="L1108" s="558">
        <v>10</v>
      </c>
      <c r="M1108" s="558">
        <f t="shared" si="202"/>
        <v>-29</v>
      </c>
    </row>
    <row r="1109" ht="34.9" customHeight="1" spans="1:9">
      <c r="A1109" s="766">
        <v>21699</v>
      </c>
      <c r="B1109" s="252" t="s">
        <v>970</v>
      </c>
      <c r="C1109" s="730">
        <f>SUM(C1110:C1111)</f>
        <v>0</v>
      </c>
      <c r="D1109" s="730">
        <f>SUM(D1110:D1111)</f>
        <v>36</v>
      </c>
      <c r="E1109" s="730">
        <f>SUM(E1110:E1111)</f>
        <v>121</v>
      </c>
      <c r="F1109" s="488" t="str">
        <f t="shared" si="197"/>
        <v/>
      </c>
      <c r="G1109" s="488">
        <f t="shared" si="198"/>
        <v>3.36111111111111</v>
      </c>
      <c r="H1109" s="765" t="str">
        <f t="shared" si="199"/>
        <v>是</v>
      </c>
      <c r="I1109" s="768" t="str">
        <f t="shared" si="200"/>
        <v>款</v>
      </c>
    </row>
    <row r="1110" ht="34.9" hidden="1" customHeight="1" spans="1:13">
      <c r="A1110" s="766">
        <v>2169901</v>
      </c>
      <c r="B1110" s="252" t="s">
        <v>971</v>
      </c>
      <c r="C1110" s="735"/>
      <c r="D1110" s="735">
        <v>0</v>
      </c>
      <c r="E1110" s="509">
        <v>0</v>
      </c>
      <c r="F1110" s="488" t="str">
        <f t="shared" si="197"/>
        <v/>
      </c>
      <c r="G1110" s="488" t="str">
        <f t="shared" si="198"/>
        <v/>
      </c>
      <c r="H1110" s="765" t="str">
        <f t="shared" si="199"/>
        <v>否</v>
      </c>
      <c r="I1110" s="768" t="str">
        <f t="shared" si="200"/>
        <v>项</v>
      </c>
      <c r="L1110" s="558">
        <v>0</v>
      </c>
      <c r="M1110" s="558">
        <f t="shared" ref="M1110:M1119" si="203">D1110-E1110</f>
        <v>0</v>
      </c>
    </row>
    <row r="1111" ht="34.9" customHeight="1" spans="1:13">
      <c r="A1111" s="766">
        <v>2169999</v>
      </c>
      <c r="B1111" s="252" t="s">
        <v>972</v>
      </c>
      <c r="C1111" s="735">
        <v>0</v>
      </c>
      <c r="D1111" s="735">
        <v>36</v>
      </c>
      <c r="E1111" s="509">
        <v>121</v>
      </c>
      <c r="F1111" s="488" t="str">
        <f t="shared" si="197"/>
        <v/>
      </c>
      <c r="G1111" s="488">
        <f t="shared" si="198"/>
        <v>3.36111111111111</v>
      </c>
      <c r="H1111" s="765" t="str">
        <f t="shared" si="199"/>
        <v>是</v>
      </c>
      <c r="I1111" s="768" t="str">
        <f t="shared" si="200"/>
        <v>项</v>
      </c>
      <c r="L1111" s="558">
        <v>0</v>
      </c>
      <c r="M1111" s="558">
        <f t="shared" si="203"/>
        <v>-85</v>
      </c>
    </row>
    <row r="1112" ht="34.9" customHeight="1" spans="1:9">
      <c r="A1112" s="764">
        <v>217</v>
      </c>
      <c r="B1112" s="248" t="s">
        <v>112</v>
      </c>
      <c r="C1112" s="361">
        <f>SUM(C1113,C1120,C1130,C1136,C1139)</f>
        <v>0</v>
      </c>
      <c r="D1112" s="361">
        <f>SUM(D1113,D1120,D1130,D1136,D1139)</f>
        <v>0</v>
      </c>
      <c r="E1112" s="361">
        <f>SUM(E1113,E1120,E1130,E1136,E1139)</f>
        <v>0</v>
      </c>
      <c r="F1112" s="486" t="str">
        <f t="shared" si="197"/>
        <v/>
      </c>
      <c r="G1112" s="486" t="str">
        <f t="shared" si="198"/>
        <v/>
      </c>
      <c r="H1112" s="765" t="str">
        <f t="shared" si="199"/>
        <v>是</v>
      </c>
      <c r="I1112" s="768" t="str">
        <f t="shared" si="200"/>
        <v>类</v>
      </c>
    </row>
    <row r="1113" ht="34.9" hidden="1" customHeight="1" spans="1:9">
      <c r="A1113" s="766">
        <v>21701</v>
      </c>
      <c r="B1113" s="252" t="s">
        <v>973</v>
      </c>
      <c r="C1113" s="730">
        <f>SUM(C1114:C1119)</f>
        <v>0</v>
      </c>
      <c r="D1113" s="730">
        <f>SUM(D1114:D1119)</f>
        <v>0</v>
      </c>
      <c r="E1113" s="730">
        <f>SUM(E1114:E1119)</f>
        <v>0</v>
      </c>
      <c r="F1113" s="488" t="str">
        <f t="shared" si="197"/>
        <v/>
      </c>
      <c r="G1113" s="488" t="str">
        <f t="shared" si="198"/>
        <v/>
      </c>
      <c r="H1113" s="765" t="str">
        <f t="shared" si="199"/>
        <v>否</v>
      </c>
      <c r="I1113" s="768" t="str">
        <f t="shared" si="200"/>
        <v>款</v>
      </c>
    </row>
    <row r="1114" ht="34.9" hidden="1" customHeight="1" spans="1:13">
      <c r="A1114" s="766">
        <v>2170101</v>
      </c>
      <c r="B1114" s="732" t="s">
        <v>145</v>
      </c>
      <c r="C1114" s="735">
        <v>0</v>
      </c>
      <c r="D1114" s="735">
        <v>0</v>
      </c>
      <c r="E1114" s="509">
        <v>0</v>
      </c>
      <c r="F1114" s="488" t="str">
        <f t="shared" si="197"/>
        <v/>
      </c>
      <c r="G1114" s="488" t="str">
        <f t="shared" si="198"/>
        <v/>
      </c>
      <c r="H1114" s="765" t="str">
        <f t="shared" si="199"/>
        <v>否</v>
      </c>
      <c r="I1114" s="768" t="str">
        <f t="shared" si="200"/>
        <v>项</v>
      </c>
      <c r="L1114" s="558">
        <v>0</v>
      </c>
      <c r="M1114" s="558">
        <f t="shared" si="203"/>
        <v>0</v>
      </c>
    </row>
    <row r="1115" ht="34.9" hidden="1" customHeight="1" spans="1:13">
      <c r="A1115" s="766">
        <v>2170102</v>
      </c>
      <c r="B1115" s="252" t="s">
        <v>146</v>
      </c>
      <c r="C1115" s="735"/>
      <c r="D1115" s="735">
        <v>0</v>
      </c>
      <c r="E1115" s="509">
        <v>0</v>
      </c>
      <c r="F1115" s="488" t="str">
        <f t="shared" si="197"/>
        <v/>
      </c>
      <c r="G1115" s="488" t="str">
        <f t="shared" si="198"/>
        <v/>
      </c>
      <c r="H1115" s="765" t="str">
        <f t="shared" si="199"/>
        <v>否</v>
      </c>
      <c r="I1115" s="768" t="str">
        <f t="shared" si="200"/>
        <v>项</v>
      </c>
      <c r="L1115" s="558">
        <v>0</v>
      </c>
      <c r="M1115" s="558">
        <f t="shared" si="203"/>
        <v>0</v>
      </c>
    </row>
    <row r="1116" ht="34.9" hidden="1" customHeight="1" spans="1:13">
      <c r="A1116" s="766">
        <v>2170103</v>
      </c>
      <c r="B1116" s="252" t="s">
        <v>147</v>
      </c>
      <c r="C1116" s="735"/>
      <c r="D1116" s="735">
        <v>0</v>
      </c>
      <c r="E1116" s="509">
        <v>0</v>
      </c>
      <c r="F1116" s="488" t="str">
        <f t="shared" si="197"/>
        <v/>
      </c>
      <c r="G1116" s="488" t="str">
        <f t="shared" si="198"/>
        <v/>
      </c>
      <c r="H1116" s="765" t="str">
        <f t="shared" si="199"/>
        <v>否</v>
      </c>
      <c r="I1116" s="768" t="str">
        <f t="shared" si="200"/>
        <v>项</v>
      </c>
      <c r="L1116" s="558">
        <v>0</v>
      </c>
      <c r="M1116" s="558">
        <f t="shared" si="203"/>
        <v>0</v>
      </c>
    </row>
    <row r="1117" ht="34.9" hidden="1" customHeight="1" spans="1:13">
      <c r="A1117" s="766">
        <v>2170104</v>
      </c>
      <c r="B1117" s="252" t="s">
        <v>974</v>
      </c>
      <c r="C1117" s="735"/>
      <c r="D1117" s="735">
        <v>0</v>
      </c>
      <c r="E1117" s="509">
        <v>0</v>
      </c>
      <c r="F1117" s="488" t="str">
        <f t="shared" si="197"/>
        <v/>
      </c>
      <c r="G1117" s="488" t="str">
        <f t="shared" si="198"/>
        <v/>
      </c>
      <c r="H1117" s="765" t="str">
        <f t="shared" si="199"/>
        <v>否</v>
      </c>
      <c r="I1117" s="768" t="str">
        <f t="shared" si="200"/>
        <v>项</v>
      </c>
      <c r="L1117" s="558">
        <v>0</v>
      </c>
      <c r="M1117" s="558">
        <f t="shared" si="203"/>
        <v>0</v>
      </c>
    </row>
    <row r="1118" ht="34.9" hidden="1" customHeight="1" spans="1:13">
      <c r="A1118" s="766">
        <v>2170150</v>
      </c>
      <c r="B1118" s="252" t="s">
        <v>154</v>
      </c>
      <c r="C1118" s="735"/>
      <c r="D1118" s="735">
        <v>0</v>
      </c>
      <c r="E1118" s="509">
        <v>0</v>
      </c>
      <c r="F1118" s="488" t="str">
        <f t="shared" si="197"/>
        <v/>
      </c>
      <c r="G1118" s="488" t="str">
        <f t="shared" si="198"/>
        <v/>
      </c>
      <c r="H1118" s="765" t="str">
        <f t="shared" si="199"/>
        <v>否</v>
      </c>
      <c r="I1118" s="768" t="str">
        <f t="shared" si="200"/>
        <v>项</v>
      </c>
      <c r="L1118" s="558">
        <v>0</v>
      </c>
      <c r="M1118" s="558">
        <f t="shared" si="203"/>
        <v>0</v>
      </c>
    </row>
    <row r="1119" ht="34.9" hidden="1" customHeight="1" spans="1:13">
      <c r="A1119" s="766">
        <v>2170199</v>
      </c>
      <c r="B1119" s="252" t="s">
        <v>975</v>
      </c>
      <c r="C1119" s="735"/>
      <c r="D1119" s="735">
        <v>0</v>
      </c>
      <c r="E1119" s="509">
        <v>0</v>
      </c>
      <c r="F1119" s="488" t="str">
        <f t="shared" si="197"/>
        <v/>
      </c>
      <c r="G1119" s="488" t="str">
        <f t="shared" si="198"/>
        <v/>
      </c>
      <c r="H1119" s="765" t="str">
        <f t="shared" si="199"/>
        <v>否</v>
      </c>
      <c r="I1119" s="768" t="str">
        <f t="shared" si="200"/>
        <v>项</v>
      </c>
      <c r="L1119" s="558">
        <v>0</v>
      </c>
      <c r="M1119" s="558">
        <f t="shared" si="203"/>
        <v>0</v>
      </c>
    </row>
    <row r="1120" ht="34.9" hidden="1" customHeight="1" spans="1:9">
      <c r="A1120" s="766">
        <v>21702</v>
      </c>
      <c r="B1120" s="252" t="s">
        <v>976</v>
      </c>
      <c r="C1120" s="730">
        <f>SUM(C1121:C1129)</f>
        <v>0</v>
      </c>
      <c r="D1120" s="730">
        <f>SUM(D1121:D1129)</f>
        <v>0</v>
      </c>
      <c r="E1120" s="730">
        <f>SUM(E1121:E1129)</f>
        <v>0</v>
      </c>
      <c r="F1120" s="488" t="str">
        <f t="shared" si="197"/>
        <v/>
      </c>
      <c r="G1120" s="488" t="str">
        <f t="shared" si="198"/>
        <v/>
      </c>
      <c r="H1120" s="765" t="str">
        <f t="shared" si="199"/>
        <v>否</v>
      </c>
      <c r="I1120" s="768" t="str">
        <f t="shared" si="200"/>
        <v>款</v>
      </c>
    </row>
    <row r="1121" ht="34.9" hidden="1" customHeight="1" spans="1:13">
      <c r="A1121" s="766">
        <v>2170201</v>
      </c>
      <c r="B1121" s="252" t="s">
        <v>977</v>
      </c>
      <c r="C1121" s="735"/>
      <c r="D1121" s="735">
        <v>0</v>
      </c>
      <c r="E1121" s="509">
        <v>0</v>
      </c>
      <c r="F1121" s="488" t="str">
        <f t="shared" si="197"/>
        <v/>
      </c>
      <c r="G1121" s="488" t="str">
        <f t="shared" si="198"/>
        <v/>
      </c>
      <c r="H1121" s="765" t="str">
        <f t="shared" si="199"/>
        <v>否</v>
      </c>
      <c r="I1121" s="768" t="str">
        <f t="shared" si="200"/>
        <v>项</v>
      </c>
      <c r="L1121" s="558">
        <v>0</v>
      </c>
      <c r="M1121" s="558">
        <f t="shared" ref="M1121:M1129" si="204">D1121-E1121</f>
        <v>0</v>
      </c>
    </row>
    <row r="1122" ht="34.9" hidden="1" customHeight="1" spans="1:13">
      <c r="A1122" s="766">
        <v>2170202</v>
      </c>
      <c r="B1122" s="252" t="s">
        <v>978</v>
      </c>
      <c r="C1122" s="735"/>
      <c r="D1122" s="735">
        <v>0</v>
      </c>
      <c r="E1122" s="509">
        <v>0</v>
      </c>
      <c r="F1122" s="488" t="str">
        <f t="shared" si="197"/>
        <v/>
      </c>
      <c r="G1122" s="488" t="str">
        <f t="shared" si="198"/>
        <v/>
      </c>
      <c r="H1122" s="765" t="str">
        <f t="shared" si="199"/>
        <v>否</v>
      </c>
      <c r="I1122" s="768" t="str">
        <f t="shared" si="200"/>
        <v>项</v>
      </c>
      <c r="L1122" s="558">
        <v>0</v>
      </c>
      <c r="M1122" s="558">
        <f t="shared" si="204"/>
        <v>0</v>
      </c>
    </row>
    <row r="1123" ht="34.9" hidden="1" customHeight="1" spans="1:13">
      <c r="A1123" s="766">
        <v>2170203</v>
      </c>
      <c r="B1123" s="252" t="s">
        <v>979</v>
      </c>
      <c r="C1123" s="735"/>
      <c r="D1123" s="735">
        <v>0</v>
      </c>
      <c r="E1123" s="509">
        <v>0</v>
      </c>
      <c r="F1123" s="488" t="str">
        <f t="shared" si="197"/>
        <v/>
      </c>
      <c r="G1123" s="488" t="str">
        <f t="shared" si="198"/>
        <v/>
      </c>
      <c r="H1123" s="765" t="str">
        <f t="shared" si="199"/>
        <v>否</v>
      </c>
      <c r="I1123" s="768" t="str">
        <f t="shared" si="200"/>
        <v>项</v>
      </c>
      <c r="L1123" s="558">
        <v>0</v>
      </c>
      <c r="M1123" s="558">
        <f t="shared" si="204"/>
        <v>0</v>
      </c>
    </row>
    <row r="1124" ht="34.9" hidden="1" customHeight="1" spans="1:13">
      <c r="A1124" s="766">
        <v>2170204</v>
      </c>
      <c r="B1124" s="252" t="s">
        <v>980</v>
      </c>
      <c r="C1124" s="735"/>
      <c r="D1124" s="735">
        <v>0</v>
      </c>
      <c r="E1124" s="509">
        <v>0</v>
      </c>
      <c r="F1124" s="488" t="str">
        <f t="shared" si="197"/>
        <v/>
      </c>
      <c r="G1124" s="488" t="str">
        <f t="shared" si="198"/>
        <v/>
      </c>
      <c r="H1124" s="765" t="str">
        <f t="shared" si="199"/>
        <v>否</v>
      </c>
      <c r="I1124" s="768" t="str">
        <f t="shared" si="200"/>
        <v>项</v>
      </c>
      <c r="L1124" s="558">
        <v>0</v>
      </c>
      <c r="M1124" s="558">
        <f t="shared" si="204"/>
        <v>0</v>
      </c>
    </row>
    <row r="1125" ht="34.9" hidden="1" customHeight="1" spans="1:13">
      <c r="A1125" s="766">
        <v>2170205</v>
      </c>
      <c r="B1125" s="252" t="s">
        <v>981</v>
      </c>
      <c r="C1125" s="735"/>
      <c r="D1125" s="735">
        <v>0</v>
      </c>
      <c r="E1125" s="509">
        <v>0</v>
      </c>
      <c r="F1125" s="488" t="str">
        <f t="shared" si="197"/>
        <v/>
      </c>
      <c r="G1125" s="488" t="str">
        <f t="shared" si="198"/>
        <v/>
      </c>
      <c r="H1125" s="765" t="str">
        <f t="shared" si="199"/>
        <v>否</v>
      </c>
      <c r="I1125" s="768" t="str">
        <f t="shared" si="200"/>
        <v>项</v>
      </c>
      <c r="L1125" s="558">
        <v>0</v>
      </c>
      <c r="M1125" s="558">
        <f t="shared" si="204"/>
        <v>0</v>
      </c>
    </row>
    <row r="1126" ht="34.9" hidden="1" customHeight="1" spans="1:13">
      <c r="A1126" s="766">
        <v>2170206</v>
      </c>
      <c r="B1126" s="252" t="s">
        <v>982</v>
      </c>
      <c r="C1126" s="735"/>
      <c r="D1126" s="735">
        <v>0</v>
      </c>
      <c r="E1126" s="509">
        <v>0</v>
      </c>
      <c r="F1126" s="488" t="str">
        <f t="shared" si="197"/>
        <v/>
      </c>
      <c r="G1126" s="488" t="str">
        <f t="shared" si="198"/>
        <v/>
      </c>
      <c r="H1126" s="765" t="str">
        <f t="shared" si="199"/>
        <v>否</v>
      </c>
      <c r="I1126" s="768" t="str">
        <f t="shared" si="200"/>
        <v>项</v>
      </c>
      <c r="L1126" s="558">
        <v>0</v>
      </c>
      <c r="M1126" s="558">
        <f t="shared" si="204"/>
        <v>0</v>
      </c>
    </row>
    <row r="1127" ht="34.9" hidden="1" customHeight="1" spans="1:13">
      <c r="A1127" s="766">
        <v>2170207</v>
      </c>
      <c r="B1127" s="252" t="s">
        <v>983</v>
      </c>
      <c r="C1127" s="735"/>
      <c r="D1127" s="735">
        <v>0</v>
      </c>
      <c r="E1127" s="509">
        <v>0</v>
      </c>
      <c r="F1127" s="488" t="str">
        <f t="shared" si="197"/>
        <v/>
      </c>
      <c r="G1127" s="488" t="str">
        <f t="shared" si="198"/>
        <v/>
      </c>
      <c r="H1127" s="765" t="str">
        <f t="shared" si="199"/>
        <v>否</v>
      </c>
      <c r="I1127" s="768" t="str">
        <f t="shared" si="200"/>
        <v>项</v>
      </c>
      <c r="L1127" s="558">
        <v>0</v>
      </c>
      <c r="M1127" s="558">
        <f t="shared" si="204"/>
        <v>0</v>
      </c>
    </row>
    <row r="1128" ht="34.9" hidden="1" customHeight="1" spans="1:13">
      <c r="A1128" s="766">
        <v>2170208</v>
      </c>
      <c r="B1128" s="252" t="s">
        <v>984</v>
      </c>
      <c r="C1128" s="735"/>
      <c r="D1128" s="735">
        <v>0</v>
      </c>
      <c r="E1128" s="509">
        <v>0</v>
      </c>
      <c r="F1128" s="488" t="str">
        <f t="shared" si="197"/>
        <v/>
      </c>
      <c r="G1128" s="488" t="str">
        <f t="shared" si="198"/>
        <v/>
      </c>
      <c r="H1128" s="765" t="str">
        <f t="shared" si="199"/>
        <v>否</v>
      </c>
      <c r="I1128" s="768" t="str">
        <f t="shared" si="200"/>
        <v>项</v>
      </c>
      <c r="L1128" s="558">
        <v>0</v>
      </c>
      <c r="M1128" s="558">
        <f t="shared" si="204"/>
        <v>0</v>
      </c>
    </row>
    <row r="1129" ht="34.9" hidden="1" customHeight="1" spans="1:13">
      <c r="A1129" s="766">
        <v>2170299</v>
      </c>
      <c r="B1129" s="252" t="s">
        <v>985</v>
      </c>
      <c r="C1129" s="735">
        <v>0</v>
      </c>
      <c r="D1129" s="735">
        <v>0</v>
      </c>
      <c r="E1129" s="509">
        <v>0</v>
      </c>
      <c r="F1129" s="488" t="str">
        <f t="shared" si="197"/>
        <v/>
      </c>
      <c r="G1129" s="488" t="str">
        <f t="shared" si="198"/>
        <v/>
      </c>
      <c r="H1129" s="765" t="str">
        <f t="shared" si="199"/>
        <v>否</v>
      </c>
      <c r="I1129" s="768" t="str">
        <f t="shared" si="200"/>
        <v>项</v>
      </c>
      <c r="L1129" s="558">
        <v>0</v>
      </c>
      <c r="M1129" s="558">
        <f t="shared" si="204"/>
        <v>0</v>
      </c>
    </row>
    <row r="1130" ht="34.9" hidden="1" customHeight="1" spans="1:9">
      <c r="A1130" s="766">
        <v>21703</v>
      </c>
      <c r="B1130" s="252" t="s">
        <v>986</v>
      </c>
      <c r="C1130" s="730">
        <f>SUM(C1131:C1135)</f>
        <v>0</v>
      </c>
      <c r="D1130" s="730">
        <f>SUM(D1131:D1135)</f>
        <v>0</v>
      </c>
      <c r="E1130" s="730">
        <f>SUM(E1131:E1135)</f>
        <v>0</v>
      </c>
      <c r="F1130" s="488" t="str">
        <f t="shared" si="197"/>
        <v/>
      </c>
      <c r="G1130" s="488" t="str">
        <f t="shared" si="198"/>
        <v/>
      </c>
      <c r="H1130" s="765" t="str">
        <f t="shared" si="199"/>
        <v>否</v>
      </c>
      <c r="I1130" s="768" t="str">
        <f t="shared" si="200"/>
        <v>款</v>
      </c>
    </row>
    <row r="1131" ht="34.9" hidden="1" customHeight="1" spans="1:13">
      <c r="A1131" s="766">
        <v>2170301</v>
      </c>
      <c r="B1131" s="252" t="s">
        <v>987</v>
      </c>
      <c r="C1131" s="735"/>
      <c r="D1131" s="735">
        <v>0</v>
      </c>
      <c r="E1131" s="509">
        <v>0</v>
      </c>
      <c r="F1131" s="488" t="str">
        <f t="shared" si="197"/>
        <v/>
      </c>
      <c r="G1131" s="488" t="str">
        <f t="shared" si="198"/>
        <v/>
      </c>
      <c r="H1131" s="765" t="str">
        <f t="shared" si="199"/>
        <v>否</v>
      </c>
      <c r="I1131" s="768" t="str">
        <f t="shared" si="200"/>
        <v>项</v>
      </c>
      <c r="L1131" s="558">
        <v>0</v>
      </c>
      <c r="M1131" s="558">
        <f t="shared" ref="M1131:M1135" si="205">D1131-E1131</f>
        <v>0</v>
      </c>
    </row>
    <row r="1132" s="547" customFormat="1" ht="34.9" hidden="1" customHeight="1" spans="1:13">
      <c r="A1132" s="766">
        <v>2170302</v>
      </c>
      <c r="B1132" s="252" t="s">
        <v>988</v>
      </c>
      <c r="C1132" s="735"/>
      <c r="D1132" s="735">
        <v>0</v>
      </c>
      <c r="E1132" s="509">
        <v>0</v>
      </c>
      <c r="F1132" s="488" t="str">
        <f t="shared" si="197"/>
        <v/>
      </c>
      <c r="G1132" s="488" t="str">
        <f t="shared" si="198"/>
        <v/>
      </c>
      <c r="H1132" s="765" t="str">
        <f t="shared" si="199"/>
        <v>否</v>
      </c>
      <c r="I1132" s="768" t="str">
        <f t="shared" si="200"/>
        <v>项</v>
      </c>
      <c r="J1132" s="558"/>
      <c r="K1132" s="558"/>
      <c r="L1132" s="558">
        <v>0</v>
      </c>
      <c r="M1132" s="558">
        <f t="shared" si="205"/>
        <v>0</v>
      </c>
    </row>
    <row r="1133" s="547" customFormat="1" ht="34.9" hidden="1" customHeight="1" spans="1:13">
      <c r="A1133" s="766">
        <v>2170303</v>
      </c>
      <c r="B1133" s="252" t="s">
        <v>989</v>
      </c>
      <c r="C1133" s="735"/>
      <c r="D1133" s="735">
        <v>0</v>
      </c>
      <c r="E1133" s="509">
        <v>0</v>
      </c>
      <c r="F1133" s="488" t="str">
        <f t="shared" si="197"/>
        <v/>
      </c>
      <c r="G1133" s="488" t="str">
        <f t="shared" si="198"/>
        <v/>
      </c>
      <c r="H1133" s="765" t="str">
        <f t="shared" si="199"/>
        <v>否</v>
      </c>
      <c r="I1133" s="768" t="str">
        <f t="shared" si="200"/>
        <v>项</v>
      </c>
      <c r="J1133" s="558"/>
      <c r="K1133" s="558"/>
      <c r="L1133" s="558">
        <v>0</v>
      </c>
      <c r="M1133" s="558">
        <f t="shared" si="205"/>
        <v>0</v>
      </c>
    </row>
    <row r="1134" ht="34.9" hidden="1" customHeight="1" spans="1:13">
      <c r="A1134" s="766">
        <v>2170304</v>
      </c>
      <c r="B1134" s="252" t="s">
        <v>990</v>
      </c>
      <c r="C1134" s="735"/>
      <c r="D1134" s="735">
        <v>0</v>
      </c>
      <c r="E1134" s="509">
        <v>0</v>
      </c>
      <c r="F1134" s="488" t="str">
        <f t="shared" si="197"/>
        <v/>
      </c>
      <c r="G1134" s="488" t="str">
        <f t="shared" si="198"/>
        <v/>
      </c>
      <c r="H1134" s="765" t="str">
        <f t="shared" si="199"/>
        <v>否</v>
      </c>
      <c r="I1134" s="768" t="str">
        <f t="shared" si="200"/>
        <v>项</v>
      </c>
      <c r="L1134" s="558">
        <v>0</v>
      </c>
      <c r="M1134" s="558">
        <f t="shared" si="205"/>
        <v>0</v>
      </c>
    </row>
    <row r="1135" ht="34.9" hidden="1" customHeight="1" spans="1:13">
      <c r="A1135" s="766">
        <v>2170399</v>
      </c>
      <c r="B1135" s="252" t="s">
        <v>991</v>
      </c>
      <c r="C1135" s="735"/>
      <c r="D1135" s="735">
        <v>0</v>
      </c>
      <c r="E1135" s="509">
        <v>0</v>
      </c>
      <c r="F1135" s="488" t="str">
        <f t="shared" si="197"/>
        <v/>
      </c>
      <c r="G1135" s="488" t="str">
        <f t="shared" si="198"/>
        <v/>
      </c>
      <c r="H1135" s="765" t="str">
        <f t="shared" si="199"/>
        <v>否</v>
      </c>
      <c r="I1135" s="768" t="str">
        <f t="shared" si="200"/>
        <v>项</v>
      </c>
      <c r="L1135" s="558">
        <v>0</v>
      </c>
      <c r="M1135" s="558">
        <f t="shared" si="205"/>
        <v>0</v>
      </c>
    </row>
    <row r="1136" s="547" customFormat="1" ht="34.9" hidden="1" customHeight="1" spans="1:13">
      <c r="A1136" s="766">
        <v>21704</v>
      </c>
      <c r="B1136" s="252" t="s">
        <v>992</v>
      </c>
      <c r="C1136" s="730">
        <f>SUM(C1137:C1138)</f>
        <v>0</v>
      </c>
      <c r="D1136" s="730">
        <f>SUM(D1137:D1138)</f>
        <v>0</v>
      </c>
      <c r="E1136" s="730">
        <f>SUM(E1137:E1138)</f>
        <v>0</v>
      </c>
      <c r="F1136" s="488" t="str">
        <f t="shared" si="197"/>
        <v/>
      </c>
      <c r="G1136" s="488" t="str">
        <f t="shared" si="198"/>
        <v/>
      </c>
      <c r="H1136" s="765" t="str">
        <f t="shared" si="199"/>
        <v>否</v>
      </c>
      <c r="I1136" s="768" t="str">
        <f t="shared" si="200"/>
        <v>款</v>
      </c>
      <c r="J1136" s="558"/>
      <c r="K1136" s="558"/>
      <c r="L1136" s="558"/>
      <c r="M1136" s="558"/>
    </row>
    <row r="1137" s="547" customFormat="1" ht="34.9" hidden="1" customHeight="1" spans="1:13">
      <c r="A1137" s="766">
        <v>2170401</v>
      </c>
      <c r="B1137" s="252" t="s">
        <v>993</v>
      </c>
      <c r="C1137" s="735"/>
      <c r="D1137" s="735"/>
      <c r="E1137" s="509">
        <v>0</v>
      </c>
      <c r="F1137" s="488" t="str">
        <f t="shared" si="197"/>
        <v/>
      </c>
      <c r="G1137" s="488" t="str">
        <f t="shared" si="198"/>
        <v/>
      </c>
      <c r="H1137" s="765" t="str">
        <f t="shared" si="199"/>
        <v>否</v>
      </c>
      <c r="I1137" s="768" t="str">
        <f t="shared" si="200"/>
        <v>项</v>
      </c>
      <c r="J1137" s="558"/>
      <c r="K1137" s="558"/>
      <c r="L1137" s="558">
        <v>0</v>
      </c>
      <c r="M1137" s="558">
        <f t="shared" ref="M1137:M1141" si="206">D1137-E1137</f>
        <v>0</v>
      </c>
    </row>
    <row r="1138" ht="34.9" hidden="1" customHeight="1" spans="1:13">
      <c r="A1138" s="766">
        <v>2170499</v>
      </c>
      <c r="B1138" s="252" t="s">
        <v>994</v>
      </c>
      <c r="C1138" s="735"/>
      <c r="D1138" s="735"/>
      <c r="E1138" s="509">
        <v>0</v>
      </c>
      <c r="F1138" s="488" t="str">
        <f t="shared" si="197"/>
        <v/>
      </c>
      <c r="G1138" s="488" t="str">
        <f t="shared" si="198"/>
        <v/>
      </c>
      <c r="H1138" s="765" t="str">
        <f t="shared" si="199"/>
        <v>否</v>
      </c>
      <c r="I1138" s="768" t="str">
        <f t="shared" si="200"/>
        <v>项</v>
      </c>
      <c r="L1138" s="558">
        <v>0</v>
      </c>
      <c r="M1138" s="558">
        <f t="shared" si="206"/>
        <v>0</v>
      </c>
    </row>
    <row r="1139" s="547" customFormat="1" ht="34.9" hidden="1" customHeight="1" spans="1:13">
      <c r="A1139" s="766">
        <v>21799</v>
      </c>
      <c r="B1139" s="252" t="s">
        <v>995</v>
      </c>
      <c r="C1139" s="730">
        <f>SUM(C1140:C1141)</f>
        <v>0</v>
      </c>
      <c r="D1139" s="730">
        <f>SUM(D1140:D1141)</f>
        <v>0</v>
      </c>
      <c r="E1139" s="730">
        <f>SUM(E1140:E1141)</f>
        <v>0</v>
      </c>
      <c r="F1139" s="488" t="str">
        <f t="shared" si="197"/>
        <v/>
      </c>
      <c r="G1139" s="488" t="str">
        <f t="shared" si="198"/>
        <v/>
      </c>
      <c r="H1139" s="765" t="str">
        <f t="shared" si="199"/>
        <v>否</v>
      </c>
      <c r="I1139" s="768" t="str">
        <f t="shared" si="200"/>
        <v>款</v>
      </c>
      <c r="J1139" s="558"/>
      <c r="K1139" s="558"/>
      <c r="L1139" s="558"/>
      <c r="M1139" s="558"/>
    </row>
    <row r="1140" ht="34.9" hidden="1" customHeight="1" spans="1:13">
      <c r="A1140" s="766">
        <v>2179902</v>
      </c>
      <c r="B1140" s="252" t="s">
        <v>996</v>
      </c>
      <c r="C1140" s="735">
        <v>0</v>
      </c>
      <c r="D1140" s="735">
        <v>0</v>
      </c>
      <c r="E1140" s="509">
        <v>0</v>
      </c>
      <c r="F1140" s="488" t="str">
        <f t="shared" si="197"/>
        <v/>
      </c>
      <c r="G1140" s="488" t="str">
        <f t="shared" si="198"/>
        <v/>
      </c>
      <c r="H1140" s="765" t="str">
        <f t="shared" si="199"/>
        <v>否</v>
      </c>
      <c r="I1140" s="768" t="str">
        <f t="shared" si="200"/>
        <v>项</v>
      </c>
      <c r="L1140" s="558">
        <v>0</v>
      </c>
      <c r="M1140" s="558">
        <f t="shared" si="206"/>
        <v>0</v>
      </c>
    </row>
    <row r="1141" ht="34.9" hidden="1" customHeight="1" spans="1:13">
      <c r="A1141" s="766">
        <v>2179999</v>
      </c>
      <c r="B1141" s="252" t="s">
        <v>997</v>
      </c>
      <c r="C1141" s="735">
        <v>0</v>
      </c>
      <c r="D1141" s="735">
        <v>0</v>
      </c>
      <c r="E1141" s="509">
        <v>0</v>
      </c>
      <c r="F1141" s="488" t="str">
        <f t="shared" si="197"/>
        <v/>
      </c>
      <c r="G1141" s="488" t="str">
        <f t="shared" si="198"/>
        <v/>
      </c>
      <c r="H1141" s="765" t="str">
        <f t="shared" si="199"/>
        <v>否</v>
      </c>
      <c r="I1141" s="768" t="str">
        <f t="shared" si="200"/>
        <v>项</v>
      </c>
      <c r="L1141" s="558">
        <v>0</v>
      </c>
      <c r="M1141" s="558">
        <f t="shared" si="206"/>
        <v>0</v>
      </c>
    </row>
    <row r="1142" ht="34.9" customHeight="1" spans="1:9">
      <c r="A1142" s="764">
        <v>219</v>
      </c>
      <c r="B1142" s="248" t="s">
        <v>114</v>
      </c>
      <c r="C1142" s="361">
        <f>SUM(C1143:C1151)</f>
        <v>0</v>
      </c>
      <c r="D1142" s="361">
        <f>SUM(D1143:D1151)</f>
        <v>0</v>
      </c>
      <c r="E1142" s="361">
        <f>SUM(E1143:E1151)</f>
        <v>0</v>
      </c>
      <c r="F1142" s="486" t="str">
        <f t="shared" si="197"/>
        <v/>
      </c>
      <c r="G1142" s="486" t="str">
        <f t="shared" si="198"/>
        <v/>
      </c>
      <c r="H1142" s="765" t="str">
        <f t="shared" si="199"/>
        <v>是</v>
      </c>
      <c r="I1142" s="768" t="str">
        <f t="shared" si="200"/>
        <v>类</v>
      </c>
    </row>
    <row r="1143" s="547" customFormat="1" ht="34.9" hidden="1" customHeight="1" spans="1:13">
      <c r="A1143" s="766">
        <v>21901</v>
      </c>
      <c r="B1143" s="252" t="s">
        <v>998</v>
      </c>
      <c r="C1143" s="396"/>
      <c r="D1143" s="396">
        <v>0</v>
      </c>
      <c r="E1143" s="395">
        <v>0</v>
      </c>
      <c r="F1143" s="488" t="str">
        <f t="shared" si="197"/>
        <v/>
      </c>
      <c r="G1143" s="488" t="str">
        <f t="shared" si="198"/>
        <v/>
      </c>
      <c r="H1143" s="765" t="str">
        <f t="shared" si="199"/>
        <v>否</v>
      </c>
      <c r="I1143" s="768" t="str">
        <f t="shared" si="200"/>
        <v>款</v>
      </c>
      <c r="J1143" s="558"/>
      <c r="K1143" s="558"/>
      <c r="L1143" s="558">
        <v>0</v>
      </c>
      <c r="M1143" s="558">
        <f t="shared" ref="M1143:M1151" si="207">D1143-E1143</f>
        <v>0</v>
      </c>
    </row>
    <row r="1144" s="547" customFormat="1" ht="34.9" hidden="1" customHeight="1" spans="1:13">
      <c r="A1144" s="766">
        <v>21902</v>
      </c>
      <c r="B1144" s="252" t="s">
        <v>999</v>
      </c>
      <c r="C1144" s="396"/>
      <c r="D1144" s="396">
        <v>0</v>
      </c>
      <c r="E1144" s="395">
        <v>0</v>
      </c>
      <c r="F1144" s="488" t="str">
        <f t="shared" si="197"/>
        <v/>
      </c>
      <c r="G1144" s="488" t="str">
        <f t="shared" si="198"/>
        <v/>
      </c>
      <c r="H1144" s="765" t="str">
        <f t="shared" si="199"/>
        <v>否</v>
      </c>
      <c r="I1144" s="768" t="str">
        <f t="shared" si="200"/>
        <v>款</v>
      </c>
      <c r="J1144" s="558"/>
      <c r="K1144" s="558"/>
      <c r="L1144" s="558">
        <v>0</v>
      </c>
      <c r="M1144" s="558">
        <f t="shared" si="207"/>
        <v>0</v>
      </c>
    </row>
    <row r="1145" s="547" customFormat="1" ht="34.9" hidden="1" customHeight="1" spans="1:13">
      <c r="A1145" s="766">
        <v>21903</v>
      </c>
      <c r="B1145" s="252" t="s">
        <v>1000</v>
      </c>
      <c r="C1145" s="396"/>
      <c r="D1145" s="396">
        <v>0</v>
      </c>
      <c r="E1145" s="395">
        <v>0</v>
      </c>
      <c r="F1145" s="488" t="str">
        <f t="shared" si="197"/>
        <v/>
      </c>
      <c r="G1145" s="488" t="str">
        <f t="shared" si="198"/>
        <v/>
      </c>
      <c r="H1145" s="765" t="str">
        <f t="shared" si="199"/>
        <v>否</v>
      </c>
      <c r="I1145" s="768" t="str">
        <f t="shared" si="200"/>
        <v>款</v>
      </c>
      <c r="J1145" s="558"/>
      <c r="K1145" s="558"/>
      <c r="L1145" s="558">
        <v>0</v>
      </c>
      <c r="M1145" s="558">
        <f t="shared" si="207"/>
        <v>0</v>
      </c>
    </row>
    <row r="1146" s="547" customFormat="1" ht="34.9" hidden="1" customHeight="1" spans="1:13">
      <c r="A1146" s="766">
        <v>21904</v>
      </c>
      <c r="B1146" s="252" t="s">
        <v>1001</v>
      </c>
      <c r="C1146" s="396"/>
      <c r="D1146" s="396">
        <v>0</v>
      </c>
      <c r="E1146" s="395">
        <v>0</v>
      </c>
      <c r="F1146" s="488" t="str">
        <f t="shared" si="197"/>
        <v/>
      </c>
      <c r="G1146" s="488" t="str">
        <f t="shared" si="198"/>
        <v/>
      </c>
      <c r="H1146" s="765" t="str">
        <f t="shared" si="199"/>
        <v>否</v>
      </c>
      <c r="I1146" s="768" t="str">
        <f t="shared" si="200"/>
        <v>款</v>
      </c>
      <c r="J1146" s="558"/>
      <c r="K1146" s="558"/>
      <c r="L1146" s="558">
        <v>0</v>
      </c>
      <c r="M1146" s="558">
        <f t="shared" si="207"/>
        <v>0</v>
      </c>
    </row>
    <row r="1147" s="547" customFormat="1" ht="34.9" hidden="1" customHeight="1" spans="1:13">
      <c r="A1147" s="766">
        <v>21905</v>
      </c>
      <c r="B1147" s="252" t="s">
        <v>1002</v>
      </c>
      <c r="C1147" s="396"/>
      <c r="D1147" s="396">
        <v>0</v>
      </c>
      <c r="E1147" s="395">
        <v>0</v>
      </c>
      <c r="F1147" s="488" t="str">
        <f t="shared" si="197"/>
        <v/>
      </c>
      <c r="G1147" s="488" t="str">
        <f t="shared" si="198"/>
        <v/>
      </c>
      <c r="H1147" s="765" t="str">
        <f t="shared" si="199"/>
        <v>否</v>
      </c>
      <c r="I1147" s="768" t="str">
        <f t="shared" si="200"/>
        <v>款</v>
      </c>
      <c r="J1147" s="558"/>
      <c r="K1147" s="558"/>
      <c r="L1147" s="558">
        <v>0</v>
      </c>
      <c r="M1147" s="558">
        <f t="shared" si="207"/>
        <v>0</v>
      </c>
    </row>
    <row r="1148" s="547" customFormat="1" ht="34.9" hidden="1" customHeight="1" spans="1:13">
      <c r="A1148" s="766">
        <v>21906</v>
      </c>
      <c r="B1148" s="252" t="s">
        <v>1003</v>
      </c>
      <c r="C1148" s="396"/>
      <c r="D1148" s="396">
        <v>0</v>
      </c>
      <c r="E1148" s="395">
        <v>0</v>
      </c>
      <c r="F1148" s="488" t="str">
        <f t="shared" si="197"/>
        <v/>
      </c>
      <c r="G1148" s="488" t="str">
        <f t="shared" si="198"/>
        <v/>
      </c>
      <c r="H1148" s="765" t="str">
        <f t="shared" si="199"/>
        <v>否</v>
      </c>
      <c r="I1148" s="768" t="str">
        <f t="shared" si="200"/>
        <v>款</v>
      </c>
      <c r="J1148" s="558"/>
      <c r="K1148" s="558"/>
      <c r="L1148" s="558">
        <v>0</v>
      </c>
      <c r="M1148" s="558">
        <f t="shared" si="207"/>
        <v>0</v>
      </c>
    </row>
    <row r="1149" s="547" customFormat="1" ht="34.9" hidden="1" customHeight="1" spans="1:13">
      <c r="A1149" s="766">
        <v>21907</v>
      </c>
      <c r="B1149" s="252" t="s">
        <v>1004</v>
      </c>
      <c r="C1149" s="396"/>
      <c r="D1149" s="396">
        <v>0</v>
      </c>
      <c r="E1149" s="395">
        <v>0</v>
      </c>
      <c r="F1149" s="488" t="str">
        <f t="shared" si="197"/>
        <v/>
      </c>
      <c r="G1149" s="488" t="str">
        <f t="shared" si="198"/>
        <v/>
      </c>
      <c r="H1149" s="765" t="str">
        <f t="shared" si="199"/>
        <v>否</v>
      </c>
      <c r="I1149" s="768" t="str">
        <f t="shared" si="200"/>
        <v>款</v>
      </c>
      <c r="J1149" s="558"/>
      <c r="K1149" s="558"/>
      <c r="L1149" s="558">
        <v>0</v>
      </c>
      <c r="M1149" s="558">
        <f t="shared" si="207"/>
        <v>0</v>
      </c>
    </row>
    <row r="1150" s="547" customFormat="1" ht="34.9" hidden="1" customHeight="1" spans="1:13">
      <c r="A1150" s="766">
        <v>21908</v>
      </c>
      <c r="B1150" s="252" t="s">
        <v>1005</v>
      </c>
      <c r="C1150" s="396"/>
      <c r="D1150" s="396">
        <v>0</v>
      </c>
      <c r="E1150" s="395">
        <v>0</v>
      </c>
      <c r="F1150" s="488" t="str">
        <f t="shared" si="197"/>
        <v/>
      </c>
      <c r="G1150" s="488" t="str">
        <f t="shared" si="198"/>
        <v/>
      </c>
      <c r="H1150" s="765" t="str">
        <f t="shared" si="199"/>
        <v>否</v>
      </c>
      <c r="I1150" s="768" t="str">
        <f t="shared" si="200"/>
        <v>款</v>
      </c>
      <c r="J1150" s="558"/>
      <c r="K1150" s="558"/>
      <c r="L1150" s="558">
        <v>0</v>
      </c>
      <c r="M1150" s="558">
        <f t="shared" si="207"/>
        <v>0</v>
      </c>
    </row>
    <row r="1151" ht="34.9" hidden="1" customHeight="1" spans="1:13">
      <c r="A1151" s="766">
        <v>21999</v>
      </c>
      <c r="B1151" s="252" t="s">
        <v>1006</v>
      </c>
      <c r="C1151" s="396"/>
      <c r="D1151" s="396">
        <v>0</v>
      </c>
      <c r="E1151" s="395">
        <v>0</v>
      </c>
      <c r="F1151" s="488" t="str">
        <f t="shared" si="197"/>
        <v/>
      </c>
      <c r="G1151" s="488" t="str">
        <f t="shared" si="198"/>
        <v/>
      </c>
      <c r="H1151" s="765" t="str">
        <f t="shared" si="199"/>
        <v>否</v>
      </c>
      <c r="I1151" s="768" t="str">
        <f t="shared" si="200"/>
        <v>款</v>
      </c>
      <c r="L1151" s="558">
        <v>0</v>
      </c>
      <c r="M1151" s="558">
        <f t="shared" si="207"/>
        <v>0</v>
      </c>
    </row>
    <row r="1152" ht="34.9" customHeight="1" spans="1:9">
      <c r="A1152" s="764">
        <v>220</v>
      </c>
      <c r="B1152" s="248" t="s">
        <v>116</v>
      </c>
      <c r="C1152" s="361">
        <f>SUM(C1153,C1182,C1201,C1210,C1225)</f>
        <v>2582</v>
      </c>
      <c r="D1152" s="361">
        <f>SUM(D1153,D1182,D1201,D1210,D1225)</f>
        <v>7566</v>
      </c>
      <c r="E1152" s="361">
        <f>SUM(E1153,E1182,E1201,E1210,E1225)</f>
        <v>4305</v>
      </c>
      <c r="F1152" s="486">
        <f t="shared" si="197"/>
        <v>0.667312161115414</v>
      </c>
      <c r="G1152" s="486">
        <f t="shared" si="198"/>
        <v>0.568992862807296</v>
      </c>
      <c r="H1152" s="765" t="str">
        <f t="shared" si="199"/>
        <v>是</v>
      </c>
      <c r="I1152" s="768" t="str">
        <f t="shared" si="200"/>
        <v>类</v>
      </c>
    </row>
    <row r="1153" ht="34.9" customHeight="1" spans="1:9">
      <c r="A1153" s="766">
        <v>22001</v>
      </c>
      <c r="B1153" s="252" t="s">
        <v>1007</v>
      </c>
      <c r="C1153" s="730">
        <f>SUM(C1154:C1181)</f>
        <v>2493</v>
      </c>
      <c r="D1153" s="730">
        <f>SUM(D1154:D1181)</f>
        <v>1767</v>
      </c>
      <c r="E1153" s="730">
        <f>SUM(E1154:E1181)</f>
        <v>4251</v>
      </c>
      <c r="F1153" s="488">
        <f t="shared" si="197"/>
        <v>0.70517448856799</v>
      </c>
      <c r="G1153" s="488">
        <f t="shared" si="198"/>
        <v>2.40577249575552</v>
      </c>
      <c r="H1153" s="765" t="str">
        <f t="shared" si="199"/>
        <v>是</v>
      </c>
      <c r="I1153" s="768" t="str">
        <f t="shared" si="200"/>
        <v>款</v>
      </c>
    </row>
    <row r="1154" ht="34.9" customHeight="1" spans="1:13">
      <c r="A1154" s="766">
        <v>2200101</v>
      </c>
      <c r="B1154" s="252" t="s">
        <v>145</v>
      </c>
      <c r="C1154" s="735">
        <v>1165</v>
      </c>
      <c r="D1154" s="735">
        <v>860</v>
      </c>
      <c r="E1154" s="509">
        <v>906</v>
      </c>
      <c r="F1154" s="488">
        <f t="shared" si="197"/>
        <v>-0.222317596566524</v>
      </c>
      <c r="G1154" s="488">
        <f t="shared" si="198"/>
        <v>1.05348837209302</v>
      </c>
      <c r="H1154" s="765" t="str">
        <f t="shared" si="199"/>
        <v>是</v>
      </c>
      <c r="I1154" s="768" t="str">
        <f t="shared" si="200"/>
        <v>项</v>
      </c>
      <c r="L1154" s="558">
        <v>0</v>
      </c>
      <c r="M1154" s="558">
        <f t="shared" ref="M1154:M1181" si="208">D1154-E1154</f>
        <v>-46</v>
      </c>
    </row>
    <row r="1155" ht="34.9" hidden="1" customHeight="1" spans="1:13">
      <c r="A1155" s="766">
        <v>2200102</v>
      </c>
      <c r="B1155" s="252" t="s">
        <v>146</v>
      </c>
      <c r="C1155" s="735"/>
      <c r="D1155" s="735">
        <v>0</v>
      </c>
      <c r="E1155" s="509">
        <v>0</v>
      </c>
      <c r="F1155" s="488" t="str">
        <f t="shared" si="197"/>
        <v/>
      </c>
      <c r="G1155" s="488" t="str">
        <f t="shared" si="198"/>
        <v/>
      </c>
      <c r="H1155" s="765" t="str">
        <f t="shared" si="199"/>
        <v>否</v>
      </c>
      <c r="I1155" s="768" t="str">
        <f t="shared" si="200"/>
        <v>项</v>
      </c>
      <c r="L1155" s="558">
        <v>0</v>
      </c>
      <c r="M1155" s="558">
        <f t="shared" si="208"/>
        <v>0</v>
      </c>
    </row>
    <row r="1156" ht="34.9" hidden="1" customHeight="1" spans="1:13">
      <c r="A1156" s="766">
        <v>2200103</v>
      </c>
      <c r="B1156" s="252" t="s">
        <v>147</v>
      </c>
      <c r="C1156" s="735"/>
      <c r="D1156" s="735">
        <v>0</v>
      </c>
      <c r="E1156" s="509">
        <v>0</v>
      </c>
      <c r="F1156" s="488" t="str">
        <f t="shared" si="197"/>
        <v/>
      </c>
      <c r="G1156" s="488" t="str">
        <f t="shared" si="198"/>
        <v/>
      </c>
      <c r="H1156" s="765" t="str">
        <f t="shared" si="199"/>
        <v>否</v>
      </c>
      <c r="I1156" s="768" t="str">
        <f t="shared" si="200"/>
        <v>项</v>
      </c>
      <c r="L1156" s="558">
        <v>0</v>
      </c>
      <c r="M1156" s="558">
        <f t="shared" si="208"/>
        <v>0</v>
      </c>
    </row>
    <row r="1157" ht="34.9" customHeight="1" spans="1:13">
      <c r="A1157" s="766">
        <v>2200104</v>
      </c>
      <c r="B1157" s="252" t="s">
        <v>1008</v>
      </c>
      <c r="C1157" s="735">
        <v>66</v>
      </c>
      <c r="D1157" s="735">
        <v>0</v>
      </c>
      <c r="E1157" s="509">
        <v>292</v>
      </c>
      <c r="F1157" s="488">
        <f t="shared" ref="F1157:F1220" si="209">IF(C1157&lt;&gt;0,E1157/C1157-1,"")</f>
        <v>3.42424242424242</v>
      </c>
      <c r="G1157" s="488" t="str">
        <f t="shared" ref="G1157:G1220" si="210">IF(D1157&lt;&gt;0,E1157/D1157,"")</f>
        <v/>
      </c>
      <c r="H1157" s="765" t="str">
        <f t="shared" ref="H1157:H1220" si="211">IF(LEN(A1157)=3,"是",IF(B1157&lt;&gt;"",IF(SUM(C1157:E1157)&lt;&gt;0,"是","否"),"是"))</f>
        <v>是</v>
      </c>
      <c r="I1157" s="768" t="str">
        <f t="shared" ref="I1157:I1220" si="212">IF(LEN(A1157)=3,"类",IF(LEN(A1157)=5,"款","项"))</f>
        <v>项</v>
      </c>
      <c r="L1157" s="558">
        <v>0</v>
      </c>
      <c r="M1157" s="558">
        <f t="shared" si="208"/>
        <v>-292</v>
      </c>
    </row>
    <row r="1158" ht="34.9" hidden="1" customHeight="1" spans="1:13">
      <c r="A1158" s="766">
        <v>2200105</v>
      </c>
      <c r="B1158" s="252" t="s">
        <v>1009</v>
      </c>
      <c r="C1158" s="735"/>
      <c r="D1158" s="735"/>
      <c r="E1158" s="509"/>
      <c r="F1158" s="488" t="str">
        <f t="shared" si="209"/>
        <v/>
      </c>
      <c r="G1158" s="488" t="str">
        <f t="shared" si="210"/>
        <v/>
      </c>
      <c r="H1158" s="765" t="str">
        <f t="shared" si="211"/>
        <v>否</v>
      </c>
      <c r="I1158" s="768" t="str">
        <f t="shared" si="212"/>
        <v>项</v>
      </c>
      <c r="L1158" s="558">
        <v>0</v>
      </c>
      <c r="M1158" s="558">
        <f t="shared" si="208"/>
        <v>0</v>
      </c>
    </row>
    <row r="1159" ht="34.9" customHeight="1" spans="1:13">
      <c r="A1159" s="766">
        <v>2200106</v>
      </c>
      <c r="B1159" s="252" t="s">
        <v>1010</v>
      </c>
      <c r="C1159" s="735">
        <v>506</v>
      </c>
      <c r="D1159" s="735">
        <v>354</v>
      </c>
      <c r="E1159" s="509">
        <v>2431</v>
      </c>
      <c r="F1159" s="488">
        <f t="shared" si="209"/>
        <v>3.80434782608696</v>
      </c>
      <c r="G1159" s="488">
        <f t="shared" si="210"/>
        <v>6.86723163841808</v>
      </c>
      <c r="H1159" s="765" t="str">
        <f t="shared" si="211"/>
        <v>是</v>
      </c>
      <c r="I1159" s="768" t="str">
        <f t="shared" si="212"/>
        <v>项</v>
      </c>
      <c r="L1159" s="558">
        <v>0</v>
      </c>
      <c r="M1159" s="558">
        <f t="shared" si="208"/>
        <v>-2077</v>
      </c>
    </row>
    <row r="1160" ht="34.9" hidden="1" customHeight="1" spans="1:13">
      <c r="A1160" s="766">
        <v>2200107</v>
      </c>
      <c r="B1160" s="252" t="s">
        <v>1011</v>
      </c>
      <c r="C1160" s="735">
        <v>0</v>
      </c>
      <c r="D1160" s="735">
        <v>0</v>
      </c>
      <c r="E1160" s="509">
        <v>0</v>
      </c>
      <c r="F1160" s="488" t="str">
        <f t="shared" si="209"/>
        <v/>
      </c>
      <c r="G1160" s="488" t="str">
        <f t="shared" si="210"/>
        <v/>
      </c>
      <c r="H1160" s="765" t="str">
        <f t="shared" si="211"/>
        <v>否</v>
      </c>
      <c r="I1160" s="768" t="str">
        <f t="shared" si="212"/>
        <v>项</v>
      </c>
      <c r="L1160" s="558">
        <v>0</v>
      </c>
      <c r="M1160" s="558">
        <f t="shared" si="208"/>
        <v>0</v>
      </c>
    </row>
    <row r="1161" ht="34.9" hidden="1" customHeight="1" spans="1:13">
      <c r="A1161" s="766">
        <v>2200108</v>
      </c>
      <c r="B1161" s="252" t="s">
        <v>1012</v>
      </c>
      <c r="C1161" s="735"/>
      <c r="D1161" s="735">
        <v>0</v>
      </c>
      <c r="E1161" s="509">
        <v>0</v>
      </c>
      <c r="F1161" s="488" t="str">
        <f t="shared" si="209"/>
        <v/>
      </c>
      <c r="G1161" s="488" t="str">
        <f t="shared" si="210"/>
        <v/>
      </c>
      <c r="H1161" s="765" t="str">
        <f t="shared" si="211"/>
        <v>否</v>
      </c>
      <c r="I1161" s="768" t="str">
        <f t="shared" si="212"/>
        <v>项</v>
      </c>
      <c r="L1161" s="558">
        <v>0</v>
      </c>
      <c r="M1161" s="558">
        <f t="shared" si="208"/>
        <v>0</v>
      </c>
    </row>
    <row r="1162" ht="34.9" customHeight="1" spans="1:13">
      <c r="A1162" s="766">
        <v>2200109</v>
      </c>
      <c r="B1162" s="252" t="s">
        <v>1013</v>
      </c>
      <c r="C1162" s="735">
        <v>0</v>
      </c>
      <c r="D1162" s="735">
        <v>0</v>
      </c>
      <c r="E1162" s="509">
        <v>132</v>
      </c>
      <c r="F1162" s="488" t="str">
        <f t="shared" si="209"/>
        <v/>
      </c>
      <c r="G1162" s="488" t="str">
        <f t="shared" si="210"/>
        <v/>
      </c>
      <c r="H1162" s="765" t="str">
        <f t="shared" si="211"/>
        <v>是</v>
      </c>
      <c r="I1162" s="768" t="str">
        <f t="shared" si="212"/>
        <v>项</v>
      </c>
      <c r="L1162" s="558">
        <v>0</v>
      </c>
      <c r="M1162" s="558">
        <f t="shared" si="208"/>
        <v>-132</v>
      </c>
    </row>
    <row r="1163" ht="34.9" hidden="1" customHeight="1" spans="1:13">
      <c r="A1163" s="766">
        <v>2200110</v>
      </c>
      <c r="B1163" s="252" t="s">
        <v>1014</v>
      </c>
      <c r="C1163" s="735"/>
      <c r="D1163" s="735"/>
      <c r="E1163" s="509"/>
      <c r="F1163" s="488" t="str">
        <f t="shared" si="209"/>
        <v/>
      </c>
      <c r="G1163" s="488" t="str">
        <f t="shared" si="210"/>
        <v/>
      </c>
      <c r="H1163" s="765" t="str">
        <f t="shared" si="211"/>
        <v>否</v>
      </c>
      <c r="I1163" s="768" t="str">
        <f t="shared" si="212"/>
        <v>项</v>
      </c>
      <c r="L1163" s="558">
        <v>0</v>
      </c>
      <c r="M1163" s="558">
        <f t="shared" si="208"/>
        <v>0</v>
      </c>
    </row>
    <row r="1164" ht="34.9" hidden="1" customHeight="1" spans="1:13">
      <c r="A1164" s="766">
        <v>2200112</v>
      </c>
      <c r="B1164" s="252" t="s">
        <v>1015</v>
      </c>
      <c r="C1164" s="735"/>
      <c r="D1164" s="735">
        <v>0</v>
      </c>
      <c r="E1164" s="509">
        <v>0</v>
      </c>
      <c r="F1164" s="488" t="str">
        <f t="shared" si="209"/>
        <v/>
      </c>
      <c r="G1164" s="488" t="str">
        <f t="shared" si="210"/>
        <v/>
      </c>
      <c r="H1164" s="765" t="str">
        <f t="shared" si="211"/>
        <v>否</v>
      </c>
      <c r="I1164" s="768" t="str">
        <f t="shared" si="212"/>
        <v>项</v>
      </c>
      <c r="L1164" s="558">
        <v>0</v>
      </c>
      <c r="M1164" s="558">
        <f t="shared" si="208"/>
        <v>0</v>
      </c>
    </row>
    <row r="1165" ht="34.9" customHeight="1" spans="1:13">
      <c r="A1165" s="766">
        <v>2200113</v>
      </c>
      <c r="B1165" s="252" t="s">
        <v>1016</v>
      </c>
      <c r="C1165" s="735">
        <v>0</v>
      </c>
      <c r="D1165" s="735">
        <v>74</v>
      </c>
      <c r="E1165" s="509">
        <v>0</v>
      </c>
      <c r="F1165" s="488" t="str">
        <f t="shared" si="209"/>
        <v/>
      </c>
      <c r="G1165" s="488">
        <f t="shared" si="210"/>
        <v>0</v>
      </c>
      <c r="H1165" s="765" t="str">
        <f t="shared" si="211"/>
        <v>是</v>
      </c>
      <c r="I1165" s="768" t="str">
        <f t="shared" si="212"/>
        <v>项</v>
      </c>
      <c r="L1165" s="558">
        <v>0</v>
      </c>
      <c r="M1165" s="558">
        <f t="shared" si="208"/>
        <v>74</v>
      </c>
    </row>
    <row r="1166" ht="34.9" hidden="1" customHeight="1" spans="1:13">
      <c r="A1166" s="766">
        <v>2200114</v>
      </c>
      <c r="B1166" s="252" t="s">
        <v>1017</v>
      </c>
      <c r="C1166" s="735">
        <v>0</v>
      </c>
      <c r="D1166" s="735">
        <v>0</v>
      </c>
      <c r="E1166" s="509">
        <v>0</v>
      </c>
      <c r="F1166" s="488" t="str">
        <f t="shared" si="209"/>
        <v/>
      </c>
      <c r="G1166" s="488" t="str">
        <f t="shared" si="210"/>
        <v/>
      </c>
      <c r="H1166" s="765" t="str">
        <f t="shared" si="211"/>
        <v>否</v>
      </c>
      <c r="I1166" s="768" t="str">
        <f t="shared" si="212"/>
        <v>项</v>
      </c>
      <c r="L1166" s="558">
        <v>0</v>
      </c>
      <c r="M1166" s="558">
        <f t="shared" si="208"/>
        <v>0</v>
      </c>
    </row>
    <row r="1167" ht="34.9" hidden="1" customHeight="1" spans="1:13">
      <c r="A1167" s="766">
        <v>2200115</v>
      </c>
      <c r="B1167" s="252" t="s">
        <v>1018</v>
      </c>
      <c r="C1167" s="735"/>
      <c r="D1167" s="735">
        <v>0</v>
      </c>
      <c r="E1167" s="509">
        <v>0</v>
      </c>
      <c r="F1167" s="488" t="str">
        <f t="shared" si="209"/>
        <v/>
      </c>
      <c r="G1167" s="488" t="str">
        <f t="shared" si="210"/>
        <v/>
      </c>
      <c r="H1167" s="765" t="str">
        <f t="shared" si="211"/>
        <v>否</v>
      </c>
      <c r="I1167" s="768" t="str">
        <f t="shared" si="212"/>
        <v>项</v>
      </c>
      <c r="L1167" s="558">
        <v>0</v>
      </c>
      <c r="M1167" s="558">
        <f t="shared" si="208"/>
        <v>0</v>
      </c>
    </row>
    <row r="1168" s="547" customFormat="1" ht="34.9" hidden="1" customHeight="1" spans="1:13">
      <c r="A1168" s="766">
        <v>2200116</v>
      </c>
      <c r="B1168" s="252" t="s">
        <v>1019</v>
      </c>
      <c r="C1168" s="735"/>
      <c r="D1168" s="735">
        <v>0</v>
      </c>
      <c r="E1168" s="509">
        <v>0</v>
      </c>
      <c r="F1168" s="488" t="str">
        <f t="shared" si="209"/>
        <v/>
      </c>
      <c r="G1168" s="488" t="str">
        <f t="shared" si="210"/>
        <v/>
      </c>
      <c r="H1168" s="765" t="str">
        <f t="shared" si="211"/>
        <v>否</v>
      </c>
      <c r="I1168" s="768" t="str">
        <f t="shared" si="212"/>
        <v>项</v>
      </c>
      <c r="J1168" s="558"/>
      <c r="K1168" s="558"/>
      <c r="L1168" s="558">
        <v>0</v>
      </c>
      <c r="M1168" s="558">
        <f t="shared" si="208"/>
        <v>0</v>
      </c>
    </row>
    <row r="1169" ht="34.9" hidden="1" customHeight="1" spans="1:13">
      <c r="A1169" s="766">
        <v>2200119</v>
      </c>
      <c r="B1169" s="252" t="s">
        <v>1020</v>
      </c>
      <c r="C1169" s="735"/>
      <c r="D1169" s="735">
        <v>0</v>
      </c>
      <c r="E1169" s="509">
        <v>0</v>
      </c>
      <c r="F1169" s="488" t="str">
        <f t="shared" si="209"/>
        <v/>
      </c>
      <c r="G1169" s="488" t="str">
        <f t="shared" si="210"/>
        <v/>
      </c>
      <c r="H1169" s="765" t="str">
        <f t="shared" si="211"/>
        <v>否</v>
      </c>
      <c r="I1169" s="768" t="str">
        <f t="shared" si="212"/>
        <v>项</v>
      </c>
      <c r="L1169" s="558">
        <v>0</v>
      </c>
      <c r="M1169" s="558">
        <f t="shared" si="208"/>
        <v>0</v>
      </c>
    </row>
    <row r="1170" ht="34.9" hidden="1" customHeight="1" spans="1:13">
      <c r="A1170" s="766">
        <v>2200120</v>
      </c>
      <c r="B1170" s="252" t="s">
        <v>1021</v>
      </c>
      <c r="C1170" s="735"/>
      <c r="D1170" s="735">
        <v>0</v>
      </c>
      <c r="E1170" s="509">
        <v>0</v>
      </c>
      <c r="F1170" s="488" t="str">
        <f t="shared" si="209"/>
        <v/>
      </c>
      <c r="G1170" s="488" t="str">
        <f t="shared" si="210"/>
        <v/>
      </c>
      <c r="H1170" s="765" t="str">
        <f t="shared" si="211"/>
        <v>否</v>
      </c>
      <c r="I1170" s="768" t="str">
        <f t="shared" si="212"/>
        <v>项</v>
      </c>
      <c r="L1170" s="558">
        <v>0</v>
      </c>
      <c r="M1170" s="558">
        <f t="shared" si="208"/>
        <v>0</v>
      </c>
    </row>
    <row r="1171" ht="34.9" hidden="1" customHeight="1" spans="1:13">
      <c r="A1171" s="766">
        <v>2200121</v>
      </c>
      <c r="B1171" s="252" t="s">
        <v>1022</v>
      </c>
      <c r="C1171" s="735"/>
      <c r="D1171" s="735">
        <v>0</v>
      </c>
      <c r="E1171" s="509">
        <v>0</v>
      </c>
      <c r="F1171" s="488" t="str">
        <f t="shared" si="209"/>
        <v/>
      </c>
      <c r="G1171" s="488" t="str">
        <f t="shared" si="210"/>
        <v/>
      </c>
      <c r="H1171" s="765" t="str">
        <f t="shared" si="211"/>
        <v>否</v>
      </c>
      <c r="I1171" s="768" t="str">
        <f t="shared" si="212"/>
        <v>项</v>
      </c>
      <c r="L1171" s="558">
        <v>0</v>
      </c>
      <c r="M1171" s="558">
        <f t="shared" si="208"/>
        <v>0</v>
      </c>
    </row>
    <row r="1172" ht="34.9" hidden="1" customHeight="1" spans="1:13">
      <c r="A1172" s="766">
        <v>2200122</v>
      </c>
      <c r="B1172" s="252" t="s">
        <v>1023</v>
      </c>
      <c r="C1172" s="735"/>
      <c r="D1172" s="735">
        <v>0</v>
      </c>
      <c r="E1172" s="509">
        <v>0</v>
      </c>
      <c r="F1172" s="488" t="str">
        <f t="shared" si="209"/>
        <v/>
      </c>
      <c r="G1172" s="488" t="str">
        <f t="shared" si="210"/>
        <v/>
      </c>
      <c r="H1172" s="765" t="str">
        <f t="shared" si="211"/>
        <v>否</v>
      </c>
      <c r="I1172" s="768" t="str">
        <f t="shared" si="212"/>
        <v>项</v>
      </c>
      <c r="L1172" s="558">
        <v>0</v>
      </c>
      <c r="M1172" s="558">
        <f t="shared" si="208"/>
        <v>0</v>
      </c>
    </row>
    <row r="1173" ht="34.9" hidden="1" customHeight="1" spans="1:13">
      <c r="A1173" s="766">
        <v>2200123</v>
      </c>
      <c r="B1173" s="252" t="s">
        <v>1024</v>
      </c>
      <c r="C1173" s="735"/>
      <c r="D1173" s="735">
        <v>0</v>
      </c>
      <c r="E1173" s="509">
        <v>0</v>
      </c>
      <c r="F1173" s="488" t="str">
        <f t="shared" si="209"/>
        <v/>
      </c>
      <c r="G1173" s="488" t="str">
        <f t="shared" si="210"/>
        <v/>
      </c>
      <c r="H1173" s="765" t="str">
        <f t="shared" si="211"/>
        <v>否</v>
      </c>
      <c r="I1173" s="768" t="str">
        <f t="shared" si="212"/>
        <v>项</v>
      </c>
      <c r="L1173" s="558">
        <v>0</v>
      </c>
      <c r="M1173" s="558">
        <f t="shared" si="208"/>
        <v>0</v>
      </c>
    </row>
    <row r="1174" ht="34.9" hidden="1" customHeight="1" spans="1:13">
      <c r="A1174" s="766">
        <v>2200124</v>
      </c>
      <c r="B1174" s="252" t="s">
        <v>1025</v>
      </c>
      <c r="C1174" s="735"/>
      <c r="D1174" s="735">
        <v>0</v>
      </c>
      <c r="E1174" s="509">
        <v>0</v>
      </c>
      <c r="F1174" s="488" t="str">
        <f t="shared" si="209"/>
        <v/>
      </c>
      <c r="G1174" s="488" t="str">
        <f t="shared" si="210"/>
        <v/>
      </c>
      <c r="H1174" s="765" t="str">
        <f t="shared" si="211"/>
        <v>否</v>
      </c>
      <c r="I1174" s="768" t="str">
        <f t="shared" si="212"/>
        <v>项</v>
      </c>
      <c r="L1174" s="558">
        <v>0</v>
      </c>
      <c r="M1174" s="558">
        <f t="shared" si="208"/>
        <v>0</v>
      </c>
    </row>
    <row r="1175" ht="34.9" hidden="1" customHeight="1" spans="1:13">
      <c r="A1175" s="766">
        <v>2200125</v>
      </c>
      <c r="B1175" s="252" t="s">
        <v>1026</v>
      </c>
      <c r="C1175" s="735"/>
      <c r="D1175" s="735">
        <v>0</v>
      </c>
      <c r="E1175" s="509">
        <v>0</v>
      </c>
      <c r="F1175" s="488" t="str">
        <f t="shared" si="209"/>
        <v/>
      </c>
      <c r="G1175" s="488" t="str">
        <f t="shared" si="210"/>
        <v/>
      </c>
      <c r="H1175" s="765" t="str">
        <f t="shared" si="211"/>
        <v>否</v>
      </c>
      <c r="I1175" s="768" t="str">
        <f t="shared" si="212"/>
        <v>项</v>
      </c>
      <c r="L1175" s="558">
        <v>0</v>
      </c>
      <c r="M1175" s="558">
        <f t="shared" si="208"/>
        <v>0</v>
      </c>
    </row>
    <row r="1176" s="547" customFormat="1" ht="34.9" hidden="1" customHeight="1" spans="1:13">
      <c r="A1176" s="766">
        <v>2200126</v>
      </c>
      <c r="B1176" s="252" t="s">
        <v>1027</v>
      </c>
      <c r="C1176" s="735"/>
      <c r="D1176" s="735">
        <v>0</v>
      </c>
      <c r="E1176" s="509">
        <v>0</v>
      </c>
      <c r="F1176" s="488" t="str">
        <f t="shared" si="209"/>
        <v/>
      </c>
      <c r="G1176" s="488" t="str">
        <f t="shared" si="210"/>
        <v/>
      </c>
      <c r="H1176" s="765" t="str">
        <f t="shared" si="211"/>
        <v>否</v>
      </c>
      <c r="I1176" s="768" t="str">
        <f t="shared" si="212"/>
        <v>项</v>
      </c>
      <c r="J1176" s="558"/>
      <c r="K1176" s="558"/>
      <c r="L1176" s="558">
        <v>0</v>
      </c>
      <c r="M1176" s="558">
        <f t="shared" si="208"/>
        <v>0</v>
      </c>
    </row>
    <row r="1177" s="547" customFormat="1" ht="34.9" hidden="1" customHeight="1" spans="1:13">
      <c r="A1177" s="766">
        <v>2200127</v>
      </c>
      <c r="B1177" s="252" t="s">
        <v>1028</v>
      </c>
      <c r="C1177" s="735"/>
      <c r="D1177" s="735">
        <v>0</v>
      </c>
      <c r="E1177" s="509">
        <v>0</v>
      </c>
      <c r="F1177" s="488" t="str">
        <f t="shared" si="209"/>
        <v/>
      </c>
      <c r="G1177" s="488" t="str">
        <f t="shared" si="210"/>
        <v/>
      </c>
      <c r="H1177" s="765" t="str">
        <f t="shared" si="211"/>
        <v>否</v>
      </c>
      <c r="I1177" s="768" t="str">
        <f t="shared" si="212"/>
        <v>项</v>
      </c>
      <c r="J1177" s="558"/>
      <c r="K1177" s="558"/>
      <c r="L1177" s="558">
        <v>0</v>
      </c>
      <c r="M1177" s="558">
        <f t="shared" si="208"/>
        <v>0</v>
      </c>
    </row>
    <row r="1178" s="547" customFormat="1" ht="34.9" hidden="1" customHeight="1" spans="1:13">
      <c r="A1178" s="766">
        <v>2200128</v>
      </c>
      <c r="B1178" s="252" t="s">
        <v>1029</v>
      </c>
      <c r="C1178" s="735"/>
      <c r="D1178" s="735">
        <v>0</v>
      </c>
      <c r="E1178" s="509">
        <v>0</v>
      </c>
      <c r="F1178" s="488" t="str">
        <f t="shared" si="209"/>
        <v/>
      </c>
      <c r="G1178" s="488" t="str">
        <f t="shared" si="210"/>
        <v/>
      </c>
      <c r="H1178" s="765" t="str">
        <f t="shared" si="211"/>
        <v>否</v>
      </c>
      <c r="I1178" s="768" t="str">
        <f t="shared" si="212"/>
        <v>项</v>
      </c>
      <c r="J1178" s="558"/>
      <c r="K1178" s="558"/>
      <c r="L1178" s="558">
        <v>0</v>
      </c>
      <c r="M1178" s="558">
        <f t="shared" si="208"/>
        <v>0</v>
      </c>
    </row>
    <row r="1179" s="547" customFormat="1" ht="34.9" hidden="1" customHeight="1" spans="1:13">
      <c r="A1179" s="766">
        <v>2200129</v>
      </c>
      <c r="B1179" s="252" t="s">
        <v>1030</v>
      </c>
      <c r="C1179" s="735"/>
      <c r="D1179" s="735">
        <v>0</v>
      </c>
      <c r="E1179" s="509">
        <v>0</v>
      </c>
      <c r="F1179" s="488" t="str">
        <f t="shared" si="209"/>
        <v/>
      </c>
      <c r="G1179" s="488" t="str">
        <f t="shared" si="210"/>
        <v/>
      </c>
      <c r="H1179" s="765" t="str">
        <f t="shared" si="211"/>
        <v>否</v>
      </c>
      <c r="I1179" s="768" t="str">
        <f t="shared" si="212"/>
        <v>项</v>
      </c>
      <c r="J1179" s="558"/>
      <c r="K1179" s="558"/>
      <c r="L1179" s="558">
        <v>0</v>
      </c>
      <c r="M1179" s="558">
        <f t="shared" si="208"/>
        <v>0</v>
      </c>
    </row>
    <row r="1180" s="547" customFormat="1" ht="34.9" customHeight="1" spans="1:13">
      <c r="A1180" s="766">
        <v>2200150</v>
      </c>
      <c r="B1180" s="252" t="s">
        <v>154</v>
      </c>
      <c r="C1180" s="735">
        <v>755</v>
      </c>
      <c r="D1180" s="735">
        <v>471</v>
      </c>
      <c r="E1180" s="509">
        <v>482</v>
      </c>
      <c r="F1180" s="488">
        <f t="shared" si="209"/>
        <v>-0.36158940397351</v>
      </c>
      <c r="G1180" s="488">
        <f t="shared" si="210"/>
        <v>1.02335456475584</v>
      </c>
      <c r="H1180" s="765" t="str">
        <f t="shared" si="211"/>
        <v>是</v>
      </c>
      <c r="I1180" s="768" t="str">
        <f t="shared" si="212"/>
        <v>项</v>
      </c>
      <c r="J1180" s="558"/>
      <c r="K1180" s="558"/>
      <c r="L1180" s="558">
        <v>0</v>
      </c>
      <c r="M1180" s="558">
        <f t="shared" si="208"/>
        <v>-11</v>
      </c>
    </row>
    <row r="1181" s="547" customFormat="1" ht="34.9" customHeight="1" spans="1:13">
      <c r="A1181" s="766">
        <v>2200199</v>
      </c>
      <c r="B1181" s="252" t="s">
        <v>1031</v>
      </c>
      <c r="C1181" s="735">
        <v>1</v>
      </c>
      <c r="D1181" s="735">
        <v>8</v>
      </c>
      <c r="E1181" s="509">
        <v>8</v>
      </c>
      <c r="F1181" s="488">
        <f t="shared" si="209"/>
        <v>7</v>
      </c>
      <c r="G1181" s="488">
        <f t="shared" si="210"/>
        <v>1</v>
      </c>
      <c r="H1181" s="765" t="str">
        <f t="shared" si="211"/>
        <v>是</v>
      </c>
      <c r="I1181" s="768" t="str">
        <f t="shared" si="212"/>
        <v>项</v>
      </c>
      <c r="J1181" s="558"/>
      <c r="K1181" s="558"/>
      <c r="L1181" s="558">
        <v>0</v>
      </c>
      <c r="M1181" s="558">
        <f t="shared" si="208"/>
        <v>0</v>
      </c>
    </row>
    <row r="1182" s="547" customFormat="1" ht="34.9" hidden="1" customHeight="1" spans="1:13">
      <c r="A1182" s="766">
        <v>22002</v>
      </c>
      <c r="B1182" s="252" t="s">
        <v>1032</v>
      </c>
      <c r="C1182" s="730">
        <f>SUM(C1183:C1200)</f>
        <v>0</v>
      </c>
      <c r="D1182" s="730">
        <f>SUM(D1183:D1200)</f>
        <v>0</v>
      </c>
      <c r="E1182" s="730">
        <f>SUM(E1183:E1200)</f>
        <v>0</v>
      </c>
      <c r="F1182" s="488" t="str">
        <f t="shared" si="209"/>
        <v/>
      </c>
      <c r="G1182" s="488" t="str">
        <f t="shared" si="210"/>
        <v/>
      </c>
      <c r="H1182" s="765" t="str">
        <f t="shared" si="211"/>
        <v>否</v>
      </c>
      <c r="I1182" s="768" t="str">
        <f t="shared" si="212"/>
        <v>款</v>
      </c>
      <c r="J1182" s="558"/>
      <c r="K1182" s="558"/>
      <c r="L1182" s="558"/>
      <c r="M1182" s="558"/>
    </row>
    <row r="1183" s="547" customFormat="1" ht="34.9" hidden="1" customHeight="1" spans="1:13">
      <c r="A1183" s="766">
        <v>2200201</v>
      </c>
      <c r="B1183" s="252" t="s">
        <v>145</v>
      </c>
      <c r="C1183" s="735"/>
      <c r="D1183" s="735"/>
      <c r="E1183" s="509"/>
      <c r="F1183" s="488" t="str">
        <f t="shared" si="209"/>
        <v/>
      </c>
      <c r="G1183" s="488" t="str">
        <f t="shared" si="210"/>
        <v/>
      </c>
      <c r="H1183" s="765" t="str">
        <f t="shared" si="211"/>
        <v>否</v>
      </c>
      <c r="I1183" s="768" t="str">
        <f t="shared" si="212"/>
        <v>项</v>
      </c>
      <c r="J1183" s="558"/>
      <c r="K1183" s="558"/>
      <c r="L1183" s="558">
        <v>0</v>
      </c>
      <c r="M1183" s="558">
        <f t="shared" ref="M1183:M1200" si="213">D1183-E1183</f>
        <v>0</v>
      </c>
    </row>
    <row r="1184" s="547" customFormat="1" ht="34.9" hidden="1" customHeight="1" spans="1:13">
      <c r="A1184" s="766">
        <v>2200202</v>
      </c>
      <c r="B1184" s="252" t="s">
        <v>146</v>
      </c>
      <c r="C1184" s="735"/>
      <c r="D1184" s="735"/>
      <c r="E1184" s="509"/>
      <c r="F1184" s="488" t="str">
        <f t="shared" si="209"/>
        <v/>
      </c>
      <c r="G1184" s="488" t="str">
        <f t="shared" si="210"/>
        <v/>
      </c>
      <c r="H1184" s="765" t="str">
        <f t="shared" si="211"/>
        <v>否</v>
      </c>
      <c r="I1184" s="768" t="str">
        <f t="shared" si="212"/>
        <v>项</v>
      </c>
      <c r="J1184" s="558"/>
      <c r="K1184" s="558"/>
      <c r="L1184" s="558">
        <v>0</v>
      </c>
      <c r="M1184" s="558">
        <f t="shared" si="213"/>
        <v>0</v>
      </c>
    </row>
    <row r="1185" s="547" customFormat="1" ht="34.9" hidden="1" customHeight="1" spans="1:13">
      <c r="A1185" s="766">
        <v>2200203</v>
      </c>
      <c r="B1185" s="252" t="s">
        <v>147</v>
      </c>
      <c r="C1185" s="735"/>
      <c r="D1185" s="735"/>
      <c r="E1185" s="509"/>
      <c r="F1185" s="488" t="str">
        <f t="shared" si="209"/>
        <v/>
      </c>
      <c r="G1185" s="488" t="str">
        <f t="shared" si="210"/>
        <v/>
      </c>
      <c r="H1185" s="765" t="str">
        <f t="shared" si="211"/>
        <v>否</v>
      </c>
      <c r="I1185" s="768" t="str">
        <f t="shared" si="212"/>
        <v>项</v>
      </c>
      <c r="J1185" s="558"/>
      <c r="K1185" s="558"/>
      <c r="L1185" s="558">
        <v>0</v>
      </c>
      <c r="M1185" s="558">
        <f t="shared" si="213"/>
        <v>0</v>
      </c>
    </row>
    <row r="1186" s="547" customFormat="1" ht="34.9" hidden="1" customHeight="1" spans="1:13">
      <c r="A1186" s="766">
        <v>2200204</v>
      </c>
      <c r="B1186" s="252" t="s">
        <v>1033</v>
      </c>
      <c r="C1186" s="735"/>
      <c r="D1186" s="735"/>
      <c r="E1186" s="509"/>
      <c r="F1186" s="488" t="str">
        <f t="shared" si="209"/>
        <v/>
      </c>
      <c r="G1186" s="488" t="str">
        <f t="shared" si="210"/>
        <v/>
      </c>
      <c r="H1186" s="765" t="str">
        <f t="shared" si="211"/>
        <v>否</v>
      </c>
      <c r="I1186" s="768" t="str">
        <f t="shared" si="212"/>
        <v>项</v>
      </c>
      <c r="J1186" s="558"/>
      <c r="K1186" s="558"/>
      <c r="L1186" s="558">
        <v>0</v>
      </c>
      <c r="M1186" s="558">
        <f t="shared" si="213"/>
        <v>0</v>
      </c>
    </row>
    <row r="1187" s="547" customFormat="1" ht="34.9" hidden="1" customHeight="1" spans="1:13">
      <c r="A1187" s="766">
        <v>2200205</v>
      </c>
      <c r="B1187" s="252" t="s">
        <v>1034</v>
      </c>
      <c r="C1187" s="735"/>
      <c r="D1187" s="735"/>
      <c r="E1187" s="509"/>
      <c r="F1187" s="488" t="str">
        <f t="shared" si="209"/>
        <v/>
      </c>
      <c r="G1187" s="488" t="str">
        <f t="shared" si="210"/>
        <v/>
      </c>
      <c r="H1187" s="765" t="str">
        <f t="shared" si="211"/>
        <v>否</v>
      </c>
      <c r="I1187" s="768" t="str">
        <f t="shared" si="212"/>
        <v>项</v>
      </c>
      <c r="J1187" s="558"/>
      <c r="K1187" s="558"/>
      <c r="L1187" s="558">
        <v>0</v>
      </c>
      <c r="M1187" s="558">
        <f t="shared" si="213"/>
        <v>0</v>
      </c>
    </row>
    <row r="1188" s="547" customFormat="1" ht="34.9" hidden="1" customHeight="1" spans="1:13">
      <c r="A1188" s="766">
        <v>2200206</v>
      </c>
      <c r="B1188" s="252" t="s">
        <v>1035</v>
      </c>
      <c r="C1188" s="735"/>
      <c r="D1188" s="735"/>
      <c r="E1188" s="509"/>
      <c r="F1188" s="488" t="str">
        <f t="shared" si="209"/>
        <v/>
      </c>
      <c r="G1188" s="488" t="str">
        <f t="shared" si="210"/>
        <v/>
      </c>
      <c r="H1188" s="765" t="str">
        <f t="shared" si="211"/>
        <v>否</v>
      </c>
      <c r="I1188" s="768" t="str">
        <f t="shared" si="212"/>
        <v>项</v>
      </c>
      <c r="J1188" s="558"/>
      <c r="K1188" s="558"/>
      <c r="L1188" s="558">
        <v>0</v>
      </c>
      <c r="M1188" s="558">
        <f t="shared" si="213"/>
        <v>0</v>
      </c>
    </row>
    <row r="1189" s="547" customFormat="1" ht="34.9" hidden="1" customHeight="1" spans="1:13">
      <c r="A1189" s="766">
        <v>2200207</v>
      </c>
      <c r="B1189" s="252" t="s">
        <v>1036</v>
      </c>
      <c r="C1189" s="735"/>
      <c r="D1189" s="735"/>
      <c r="E1189" s="509"/>
      <c r="F1189" s="488" t="str">
        <f t="shared" si="209"/>
        <v/>
      </c>
      <c r="G1189" s="488" t="str">
        <f t="shared" si="210"/>
        <v/>
      </c>
      <c r="H1189" s="765" t="str">
        <f t="shared" si="211"/>
        <v>否</v>
      </c>
      <c r="I1189" s="768" t="str">
        <f t="shared" si="212"/>
        <v>项</v>
      </c>
      <c r="J1189" s="558"/>
      <c r="K1189" s="558"/>
      <c r="L1189" s="558">
        <v>0</v>
      </c>
      <c r="M1189" s="558">
        <f t="shared" si="213"/>
        <v>0</v>
      </c>
    </row>
    <row r="1190" s="547" customFormat="1" ht="34.9" hidden="1" customHeight="1" spans="1:13">
      <c r="A1190" s="766">
        <v>2200208</v>
      </c>
      <c r="B1190" s="252" t="s">
        <v>1037</v>
      </c>
      <c r="C1190" s="735"/>
      <c r="D1190" s="735"/>
      <c r="E1190" s="509"/>
      <c r="F1190" s="488" t="str">
        <f t="shared" si="209"/>
        <v/>
      </c>
      <c r="G1190" s="488" t="str">
        <f t="shared" si="210"/>
        <v/>
      </c>
      <c r="H1190" s="765" t="str">
        <f t="shared" si="211"/>
        <v>否</v>
      </c>
      <c r="I1190" s="768" t="str">
        <f t="shared" si="212"/>
        <v>项</v>
      </c>
      <c r="J1190" s="558"/>
      <c r="K1190" s="558"/>
      <c r="L1190" s="558">
        <v>0</v>
      </c>
      <c r="M1190" s="558">
        <f t="shared" si="213"/>
        <v>0</v>
      </c>
    </row>
    <row r="1191" s="547" customFormat="1" ht="34.9" hidden="1" customHeight="1" spans="1:13">
      <c r="A1191" s="766">
        <v>2200209</v>
      </c>
      <c r="B1191" s="252" t="s">
        <v>1038</v>
      </c>
      <c r="C1191" s="735"/>
      <c r="D1191" s="735"/>
      <c r="E1191" s="509"/>
      <c r="F1191" s="488" t="str">
        <f t="shared" si="209"/>
        <v/>
      </c>
      <c r="G1191" s="488" t="str">
        <f t="shared" si="210"/>
        <v/>
      </c>
      <c r="H1191" s="765" t="str">
        <f t="shared" si="211"/>
        <v>否</v>
      </c>
      <c r="I1191" s="768" t="str">
        <f t="shared" si="212"/>
        <v>项</v>
      </c>
      <c r="J1191" s="558"/>
      <c r="K1191" s="558"/>
      <c r="L1191" s="558">
        <v>0</v>
      </c>
      <c r="M1191" s="558">
        <f t="shared" si="213"/>
        <v>0</v>
      </c>
    </row>
    <row r="1192" s="547" customFormat="1" ht="34.9" hidden="1" customHeight="1" spans="1:13">
      <c r="A1192" s="766">
        <v>2200210</v>
      </c>
      <c r="B1192" s="252" t="s">
        <v>1039</v>
      </c>
      <c r="C1192" s="735"/>
      <c r="D1192" s="735"/>
      <c r="E1192" s="509"/>
      <c r="F1192" s="488" t="str">
        <f t="shared" si="209"/>
        <v/>
      </c>
      <c r="G1192" s="488" t="str">
        <f t="shared" si="210"/>
        <v/>
      </c>
      <c r="H1192" s="765" t="str">
        <f t="shared" si="211"/>
        <v>否</v>
      </c>
      <c r="I1192" s="768" t="str">
        <f t="shared" si="212"/>
        <v>项</v>
      </c>
      <c r="J1192" s="558"/>
      <c r="K1192" s="558"/>
      <c r="L1192" s="558">
        <v>0</v>
      </c>
      <c r="M1192" s="558">
        <f t="shared" si="213"/>
        <v>0</v>
      </c>
    </row>
    <row r="1193" s="547" customFormat="1" ht="34.9" hidden="1" customHeight="1" spans="1:13">
      <c r="A1193" s="766">
        <v>2200211</v>
      </c>
      <c r="B1193" s="252" t="s">
        <v>1024</v>
      </c>
      <c r="C1193" s="735"/>
      <c r="D1193" s="735"/>
      <c r="E1193" s="509"/>
      <c r="F1193" s="488" t="str">
        <f t="shared" si="209"/>
        <v/>
      </c>
      <c r="G1193" s="488" t="str">
        <f t="shared" si="210"/>
        <v/>
      </c>
      <c r="H1193" s="765" t="str">
        <f t="shared" si="211"/>
        <v>否</v>
      </c>
      <c r="I1193" s="768" t="str">
        <f t="shared" si="212"/>
        <v>项</v>
      </c>
      <c r="J1193" s="558"/>
      <c r="K1193" s="558"/>
      <c r="L1193" s="558">
        <v>0</v>
      </c>
      <c r="M1193" s="558">
        <f t="shared" si="213"/>
        <v>0</v>
      </c>
    </row>
    <row r="1194" s="547" customFormat="1" ht="34.9" hidden="1" customHeight="1" spans="1:13">
      <c r="A1194" s="766">
        <v>2200212</v>
      </c>
      <c r="B1194" s="252" t="s">
        <v>1040</v>
      </c>
      <c r="C1194" s="735"/>
      <c r="D1194" s="735"/>
      <c r="E1194" s="509"/>
      <c r="F1194" s="488" t="str">
        <f t="shared" si="209"/>
        <v/>
      </c>
      <c r="G1194" s="488" t="str">
        <f t="shared" si="210"/>
        <v/>
      </c>
      <c r="H1194" s="765" t="str">
        <f t="shared" si="211"/>
        <v>否</v>
      </c>
      <c r="I1194" s="768" t="str">
        <f t="shared" si="212"/>
        <v>项</v>
      </c>
      <c r="J1194" s="558"/>
      <c r="K1194" s="558"/>
      <c r="L1194" s="558">
        <v>0</v>
      </c>
      <c r="M1194" s="558">
        <f t="shared" si="213"/>
        <v>0</v>
      </c>
    </row>
    <row r="1195" ht="34.9" hidden="1" customHeight="1" spans="1:13">
      <c r="A1195" s="766">
        <v>2200213</v>
      </c>
      <c r="B1195" s="252" t="s">
        <v>1026</v>
      </c>
      <c r="C1195" s="735"/>
      <c r="D1195" s="735"/>
      <c r="E1195" s="509"/>
      <c r="F1195" s="488" t="str">
        <f t="shared" si="209"/>
        <v/>
      </c>
      <c r="G1195" s="488" t="str">
        <f t="shared" si="210"/>
        <v/>
      </c>
      <c r="H1195" s="765" t="str">
        <f t="shared" si="211"/>
        <v>否</v>
      </c>
      <c r="I1195" s="768" t="str">
        <f t="shared" si="212"/>
        <v>项</v>
      </c>
      <c r="L1195" s="558">
        <v>0</v>
      </c>
      <c r="M1195" s="558">
        <f t="shared" si="213"/>
        <v>0</v>
      </c>
    </row>
    <row r="1196" ht="34.9" hidden="1" customHeight="1" spans="1:13">
      <c r="A1196" s="766">
        <v>2200215</v>
      </c>
      <c r="B1196" s="252" t="s">
        <v>1027</v>
      </c>
      <c r="C1196" s="735"/>
      <c r="D1196" s="735"/>
      <c r="E1196" s="509"/>
      <c r="F1196" s="488" t="str">
        <f t="shared" si="209"/>
        <v/>
      </c>
      <c r="G1196" s="488" t="str">
        <f t="shared" si="210"/>
        <v/>
      </c>
      <c r="H1196" s="765" t="str">
        <f t="shared" si="211"/>
        <v>否</v>
      </c>
      <c r="I1196" s="768" t="str">
        <f t="shared" si="212"/>
        <v>项</v>
      </c>
      <c r="L1196" s="558">
        <v>0</v>
      </c>
      <c r="M1196" s="558">
        <f t="shared" si="213"/>
        <v>0</v>
      </c>
    </row>
    <row r="1197" ht="34.9" hidden="1" customHeight="1" spans="1:13">
      <c r="A1197" s="766">
        <v>2200217</v>
      </c>
      <c r="B1197" s="252" t="s">
        <v>1028</v>
      </c>
      <c r="C1197" s="735"/>
      <c r="D1197" s="735"/>
      <c r="E1197" s="509"/>
      <c r="F1197" s="488" t="str">
        <f t="shared" si="209"/>
        <v/>
      </c>
      <c r="G1197" s="488" t="str">
        <f t="shared" si="210"/>
        <v/>
      </c>
      <c r="H1197" s="765" t="str">
        <f t="shared" si="211"/>
        <v>否</v>
      </c>
      <c r="I1197" s="768" t="str">
        <f t="shared" si="212"/>
        <v>项</v>
      </c>
      <c r="L1197" s="558">
        <v>0</v>
      </c>
      <c r="M1197" s="558">
        <f t="shared" si="213"/>
        <v>0</v>
      </c>
    </row>
    <row r="1198" ht="34.9" hidden="1" customHeight="1" spans="1:13">
      <c r="A1198" s="766">
        <v>2200218</v>
      </c>
      <c r="B1198" s="252" t="s">
        <v>1041</v>
      </c>
      <c r="C1198" s="735"/>
      <c r="D1198" s="735"/>
      <c r="E1198" s="509"/>
      <c r="F1198" s="488" t="str">
        <f t="shared" si="209"/>
        <v/>
      </c>
      <c r="G1198" s="488" t="str">
        <f t="shared" si="210"/>
        <v/>
      </c>
      <c r="H1198" s="765" t="str">
        <f t="shared" si="211"/>
        <v>否</v>
      </c>
      <c r="I1198" s="768" t="str">
        <f t="shared" si="212"/>
        <v>项</v>
      </c>
      <c r="L1198" s="558">
        <v>0</v>
      </c>
      <c r="M1198" s="558">
        <f t="shared" si="213"/>
        <v>0</v>
      </c>
    </row>
    <row r="1199" ht="34.9" hidden="1" customHeight="1" spans="1:13">
      <c r="A1199" s="766">
        <v>2200250</v>
      </c>
      <c r="B1199" s="252" t="s">
        <v>154</v>
      </c>
      <c r="C1199" s="735"/>
      <c r="D1199" s="735"/>
      <c r="E1199" s="509"/>
      <c r="F1199" s="488" t="str">
        <f t="shared" si="209"/>
        <v/>
      </c>
      <c r="G1199" s="488" t="str">
        <f t="shared" si="210"/>
        <v/>
      </c>
      <c r="H1199" s="765" t="str">
        <f t="shared" si="211"/>
        <v>否</v>
      </c>
      <c r="I1199" s="768" t="str">
        <f t="shared" si="212"/>
        <v>项</v>
      </c>
      <c r="L1199" s="558">
        <v>0</v>
      </c>
      <c r="M1199" s="558">
        <f t="shared" si="213"/>
        <v>0</v>
      </c>
    </row>
    <row r="1200" s="547" customFormat="1" ht="34.9" hidden="1" customHeight="1" spans="1:13">
      <c r="A1200" s="766">
        <v>2200299</v>
      </c>
      <c r="B1200" s="252" t="s">
        <v>1042</v>
      </c>
      <c r="C1200" s="735"/>
      <c r="D1200" s="735"/>
      <c r="E1200" s="509"/>
      <c r="F1200" s="488" t="str">
        <f t="shared" si="209"/>
        <v/>
      </c>
      <c r="G1200" s="488" t="str">
        <f t="shared" si="210"/>
        <v/>
      </c>
      <c r="H1200" s="765" t="str">
        <f t="shared" si="211"/>
        <v>否</v>
      </c>
      <c r="I1200" s="768" t="str">
        <f t="shared" si="212"/>
        <v>项</v>
      </c>
      <c r="J1200" s="558"/>
      <c r="K1200" s="558"/>
      <c r="L1200" s="558">
        <v>0</v>
      </c>
      <c r="M1200" s="558">
        <f t="shared" si="213"/>
        <v>0</v>
      </c>
    </row>
    <row r="1201" ht="34.9" hidden="1" customHeight="1" spans="1:9">
      <c r="A1201" s="766">
        <v>22003</v>
      </c>
      <c r="B1201" s="252" t="s">
        <v>1043</v>
      </c>
      <c r="C1201" s="730">
        <f>SUM(C1202:C1209)</f>
        <v>0</v>
      </c>
      <c r="D1201" s="730">
        <f>SUM(D1202:D1209)</f>
        <v>0</v>
      </c>
      <c r="E1201" s="730">
        <f>SUM(E1202:E1209)</f>
        <v>0</v>
      </c>
      <c r="F1201" s="488" t="str">
        <f t="shared" si="209"/>
        <v/>
      </c>
      <c r="G1201" s="488" t="str">
        <f t="shared" si="210"/>
        <v/>
      </c>
      <c r="H1201" s="765" t="str">
        <f t="shared" si="211"/>
        <v>否</v>
      </c>
      <c r="I1201" s="768" t="str">
        <f t="shared" si="212"/>
        <v>款</v>
      </c>
    </row>
    <row r="1202" ht="34.9" hidden="1" customHeight="1" spans="1:13">
      <c r="A1202" s="766">
        <v>2200301</v>
      </c>
      <c r="B1202" s="252" t="s">
        <v>145</v>
      </c>
      <c r="C1202" s="735"/>
      <c r="D1202" s="735"/>
      <c r="E1202" s="509"/>
      <c r="F1202" s="488" t="str">
        <f t="shared" si="209"/>
        <v/>
      </c>
      <c r="G1202" s="488" t="str">
        <f t="shared" si="210"/>
        <v/>
      </c>
      <c r="H1202" s="765" t="str">
        <f t="shared" si="211"/>
        <v>否</v>
      </c>
      <c r="I1202" s="768" t="str">
        <f t="shared" si="212"/>
        <v>项</v>
      </c>
      <c r="L1202" s="558">
        <v>0</v>
      </c>
      <c r="M1202" s="558">
        <f t="shared" ref="M1202:M1209" si="214">D1202-E1202</f>
        <v>0</v>
      </c>
    </row>
    <row r="1203" ht="34.9" hidden="1" customHeight="1" spans="1:13">
      <c r="A1203" s="766">
        <v>2200302</v>
      </c>
      <c r="B1203" s="252" t="s">
        <v>146</v>
      </c>
      <c r="C1203" s="735"/>
      <c r="D1203" s="735"/>
      <c r="E1203" s="509"/>
      <c r="F1203" s="488" t="str">
        <f t="shared" si="209"/>
        <v/>
      </c>
      <c r="G1203" s="488" t="str">
        <f t="shared" si="210"/>
        <v/>
      </c>
      <c r="H1203" s="765" t="str">
        <f t="shared" si="211"/>
        <v>否</v>
      </c>
      <c r="I1203" s="768" t="str">
        <f t="shared" si="212"/>
        <v>项</v>
      </c>
      <c r="L1203" s="558">
        <v>0</v>
      </c>
      <c r="M1203" s="558">
        <f t="shared" si="214"/>
        <v>0</v>
      </c>
    </row>
    <row r="1204" ht="34.9" hidden="1" customHeight="1" spans="1:13">
      <c r="A1204" s="766">
        <v>2200303</v>
      </c>
      <c r="B1204" s="252" t="s">
        <v>147</v>
      </c>
      <c r="C1204" s="735"/>
      <c r="D1204" s="735"/>
      <c r="E1204" s="509"/>
      <c r="F1204" s="488" t="str">
        <f t="shared" si="209"/>
        <v/>
      </c>
      <c r="G1204" s="488" t="str">
        <f t="shared" si="210"/>
        <v/>
      </c>
      <c r="H1204" s="765" t="str">
        <f t="shared" si="211"/>
        <v>否</v>
      </c>
      <c r="I1204" s="768" t="str">
        <f t="shared" si="212"/>
        <v>项</v>
      </c>
      <c r="L1204" s="558">
        <v>0</v>
      </c>
      <c r="M1204" s="558">
        <f t="shared" si="214"/>
        <v>0</v>
      </c>
    </row>
    <row r="1205" ht="34.9" hidden="1" customHeight="1" spans="1:13">
      <c r="A1205" s="766">
        <v>2200304</v>
      </c>
      <c r="B1205" s="252" t="s">
        <v>1044</v>
      </c>
      <c r="C1205" s="735"/>
      <c r="D1205" s="735"/>
      <c r="E1205" s="509"/>
      <c r="F1205" s="488" t="str">
        <f t="shared" si="209"/>
        <v/>
      </c>
      <c r="G1205" s="488" t="str">
        <f t="shared" si="210"/>
        <v/>
      </c>
      <c r="H1205" s="765" t="str">
        <f t="shared" si="211"/>
        <v>否</v>
      </c>
      <c r="I1205" s="768" t="str">
        <f t="shared" si="212"/>
        <v>项</v>
      </c>
      <c r="L1205" s="558">
        <v>0</v>
      </c>
      <c r="M1205" s="558">
        <f t="shared" si="214"/>
        <v>0</v>
      </c>
    </row>
    <row r="1206" ht="34.9" hidden="1" customHeight="1" spans="1:13">
      <c r="A1206" s="766">
        <v>2200305</v>
      </c>
      <c r="B1206" s="252" t="s">
        <v>1045</v>
      </c>
      <c r="C1206" s="735"/>
      <c r="D1206" s="735"/>
      <c r="E1206" s="509"/>
      <c r="F1206" s="488" t="str">
        <f t="shared" si="209"/>
        <v/>
      </c>
      <c r="G1206" s="488" t="str">
        <f t="shared" si="210"/>
        <v/>
      </c>
      <c r="H1206" s="765" t="str">
        <f t="shared" si="211"/>
        <v>否</v>
      </c>
      <c r="I1206" s="768" t="str">
        <f t="shared" si="212"/>
        <v>项</v>
      </c>
      <c r="L1206" s="558">
        <v>0</v>
      </c>
      <c r="M1206" s="558">
        <f t="shared" si="214"/>
        <v>0</v>
      </c>
    </row>
    <row r="1207" ht="34.9" hidden="1" customHeight="1" spans="1:13">
      <c r="A1207" s="766">
        <v>2200306</v>
      </c>
      <c r="B1207" s="252" t="s">
        <v>1046</v>
      </c>
      <c r="C1207" s="735"/>
      <c r="D1207" s="735"/>
      <c r="E1207" s="509"/>
      <c r="F1207" s="488" t="str">
        <f t="shared" si="209"/>
        <v/>
      </c>
      <c r="G1207" s="488" t="str">
        <f t="shared" si="210"/>
        <v/>
      </c>
      <c r="H1207" s="765" t="str">
        <f t="shared" si="211"/>
        <v>否</v>
      </c>
      <c r="I1207" s="768" t="str">
        <f t="shared" si="212"/>
        <v>项</v>
      </c>
      <c r="L1207" s="558">
        <v>0</v>
      </c>
      <c r="M1207" s="558">
        <f t="shared" si="214"/>
        <v>0</v>
      </c>
    </row>
    <row r="1208" ht="34.9" hidden="1" customHeight="1" spans="1:13">
      <c r="A1208" s="766">
        <v>2200350</v>
      </c>
      <c r="B1208" s="252" t="s">
        <v>154</v>
      </c>
      <c r="C1208" s="735"/>
      <c r="D1208" s="735"/>
      <c r="E1208" s="509"/>
      <c r="F1208" s="488" t="str">
        <f t="shared" si="209"/>
        <v/>
      </c>
      <c r="G1208" s="488" t="str">
        <f t="shared" si="210"/>
        <v/>
      </c>
      <c r="H1208" s="765" t="str">
        <f t="shared" si="211"/>
        <v>否</v>
      </c>
      <c r="I1208" s="768" t="str">
        <f t="shared" si="212"/>
        <v>项</v>
      </c>
      <c r="L1208" s="558">
        <v>0</v>
      </c>
      <c r="M1208" s="558">
        <f t="shared" si="214"/>
        <v>0</v>
      </c>
    </row>
    <row r="1209" ht="34.9" hidden="1" customHeight="1" spans="1:13">
      <c r="A1209" s="766">
        <v>2200399</v>
      </c>
      <c r="B1209" s="252" t="s">
        <v>1047</v>
      </c>
      <c r="C1209" s="735"/>
      <c r="D1209" s="735"/>
      <c r="E1209" s="509"/>
      <c r="F1209" s="488" t="str">
        <f t="shared" si="209"/>
        <v/>
      </c>
      <c r="G1209" s="488" t="str">
        <f t="shared" si="210"/>
        <v/>
      </c>
      <c r="H1209" s="765" t="str">
        <f t="shared" si="211"/>
        <v>否</v>
      </c>
      <c r="I1209" s="768" t="str">
        <f t="shared" si="212"/>
        <v>项</v>
      </c>
      <c r="L1209" s="558">
        <v>0</v>
      </c>
      <c r="M1209" s="558">
        <f t="shared" si="214"/>
        <v>0</v>
      </c>
    </row>
    <row r="1210" ht="34.9" customHeight="1" spans="1:9">
      <c r="A1210" s="766">
        <v>22005</v>
      </c>
      <c r="B1210" s="252" t="s">
        <v>1048</v>
      </c>
      <c r="C1210" s="730">
        <f>SUM(C1211:C1224)</f>
        <v>89</v>
      </c>
      <c r="D1210" s="730">
        <f>SUM(D1211:D1224)</f>
        <v>47</v>
      </c>
      <c r="E1210" s="730">
        <f>SUM(E1211:E1224)</f>
        <v>54</v>
      </c>
      <c r="F1210" s="488">
        <f t="shared" si="209"/>
        <v>-0.393258426966292</v>
      </c>
      <c r="G1210" s="488">
        <f t="shared" si="210"/>
        <v>1.14893617021277</v>
      </c>
      <c r="H1210" s="765" t="str">
        <f t="shared" si="211"/>
        <v>是</v>
      </c>
      <c r="I1210" s="768" t="str">
        <f t="shared" si="212"/>
        <v>款</v>
      </c>
    </row>
    <row r="1211" ht="34.9" customHeight="1" spans="1:13">
      <c r="A1211" s="766">
        <v>2200501</v>
      </c>
      <c r="B1211" s="252" t="s">
        <v>145</v>
      </c>
      <c r="C1211" s="735">
        <v>34</v>
      </c>
      <c r="D1211" s="735">
        <v>30</v>
      </c>
      <c r="E1211" s="509">
        <v>26</v>
      </c>
      <c r="F1211" s="488">
        <f t="shared" si="209"/>
        <v>-0.235294117647059</v>
      </c>
      <c r="G1211" s="488">
        <f t="shared" si="210"/>
        <v>0.866666666666667</v>
      </c>
      <c r="H1211" s="765" t="str">
        <f t="shared" si="211"/>
        <v>是</v>
      </c>
      <c r="I1211" s="768" t="str">
        <f t="shared" si="212"/>
        <v>项</v>
      </c>
      <c r="L1211" s="558">
        <v>0</v>
      </c>
      <c r="M1211" s="558">
        <f t="shared" ref="M1211:M1224" si="215">D1211-E1211</f>
        <v>4</v>
      </c>
    </row>
    <row r="1212" ht="34.9" hidden="1" customHeight="1" spans="1:13">
      <c r="A1212" s="766">
        <v>2200502</v>
      </c>
      <c r="B1212" s="252" t="s">
        <v>146</v>
      </c>
      <c r="C1212" s="735"/>
      <c r="D1212" s="735">
        <v>0</v>
      </c>
      <c r="E1212" s="509">
        <v>0</v>
      </c>
      <c r="F1212" s="488" t="str">
        <f t="shared" si="209"/>
        <v/>
      </c>
      <c r="G1212" s="488" t="str">
        <f t="shared" si="210"/>
        <v/>
      </c>
      <c r="H1212" s="765" t="str">
        <f t="shared" si="211"/>
        <v>否</v>
      </c>
      <c r="I1212" s="768" t="str">
        <f t="shared" si="212"/>
        <v>项</v>
      </c>
      <c r="L1212" s="558">
        <v>0</v>
      </c>
      <c r="M1212" s="558">
        <f t="shared" si="215"/>
        <v>0</v>
      </c>
    </row>
    <row r="1213" ht="34.9" hidden="1" customHeight="1" spans="1:13">
      <c r="A1213" s="766">
        <v>2200503</v>
      </c>
      <c r="B1213" s="252" t="s">
        <v>147</v>
      </c>
      <c r="C1213" s="735"/>
      <c r="D1213" s="735">
        <v>0</v>
      </c>
      <c r="E1213" s="509">
        <v>0</v>
      </c>
      <c r="F1213" s="488" t="str">
        <f t="shared" si="209"/>
        <v/>
      </c>
      <c r="G1213" s="488" t="str">
        <f t="shared" si="210"/>
        <v/>
      </c>
      <c r="H1213" s="765" t="str">
        <f t="shared" si="211"/>
        <v>否</v>
      </c>
      <c r="I1213" s="768" t="str">
        <f t="shared" si="212"/>
        <v>项</v>
      </c>
      <c r="L1213" s="558">
        <v>0</v>
      </c>
      <c r="M1213" s="558">
        <f t="shared" si="215"/>
        <v>0</v>
      </c>
    </row>
    <row r="1214" ht="34.9" customHeight="1" spans="1:13">
      <c r="A1214" s="766">
        <v>2200504</v>
      </c>
      <c r="B1214" s="252" t="s">
        <v>1049</v>
      </c>
      <c r="C1214" s="735">
        <v>25</v>
      </c>
      <c r="D1214" s="735">
        <v>17</v>
      </c>
      <c r="E1214" s="509">
        <v>20</v>
      </c>
      <c r="F1214" s="488">
        <f t="shared" si="209"/>
        <v>-0.2</v>
      </c>
      <c r="G1214" s="488">
        <f t="shared" si="210"/>
        <v>1.17647058823529</v>
      </c>
      <c r="H1214" s="765" t="str">
        <f t="shared" si="211"/>
        <v>是</v>
      </c>
      <c r="I1214" s="768" t="str">
        <f t="shared" si="212"/>
        <v>项</v>
      </c>
      <c r="L1214" s="558">
        <v>0</v>
      </c>
      <c r="M1214" s="558">
        <f t="shared" si="215"/>
        <v>-3</v>
      </c>
    </row>
    <row r="1215" ht="34.9" hidden="1" customHeight="1" spans="1:13">
      <c r="A1215" s="766">
        <v>2200506</v>
      </c>
      <c r="B1215" s="252" t="s">
        <v>1050</v>
      </c>
      <c r="C1215" s="735"/>
      <c r="D1215" s="735">
        <v>0</v>
      </c>
      <c r="E1215" s="509">
        <v>0</v>
      </c>
      <c r="F1215" s="488" t="str">
        <f t="shared" si="209"/>
        <v/>
      </c>
      <c r="G1215" s="488" t="str">
        <f t="shared" si="210"/>
        <v/>
      </c>
      <c r="H1215" s="765" t="str">
        <f t="shared" si="211"/>
        <v>否</v>
      </c>
      <c r="I1215" s="768" t="str">
        <f t="shared" si="212"/>
        <v>项</v>
      </c>
      <c r="L1215" s="558">
        <v>0</v>
      </c>
      <c r="M1215" s="558">
        <f t="shared" si="215"/>
        <v>0</v>
      </c>
    </row>
    <row r="1216" ht="34.9" hidden="1" customHeight="1" spans="1:13">
      <c r="A1216" s="766">
        <v>2200507</v>
      </c>
      <c r="B1216" s="252" t="s">
        <v>1051</v>
      </c>
      <c r="C1216" s="735"/>
      <c r="D1216" s="735">
        <v>0</v>
      </c>
      <c r="E1216" s="509">
        <v>0</v>
      </c>
      <c r="F1216" s="488" t="str">
        <f t="shared" si="209"/>
        <v/>
      </c>
      <c r="G1216" s="488" t="str">
        <f t="shared" si="210"/>
        <v/>
      </c>
      <c r="H1216" s="765" t="str">
        <f t="shared" si="211"/>
        <v>否</v>
      </c>
      <c r="I1216" s="768" t="str">
        <f t="shared" si="212"/>
        <v>项</v>
      </c>
      <c r="L1216" s="558">
        <v>0</v>
      </c>
      <c r="M1216" s="558">
        <f t="shared" si="215"/>
        <v>0</v>
      </c>
    </row>
    <row r="1217" ht="34.9" hidden="1" customHeight="1" spans="1:13">
      <c r="A1217" s="766">
        <v>2200508</v>
      </c>
      <c r="B1217" s="252" t="s">
        <v>1052</v>
      </c>
      <c r="C1217" s="735"/>
      <c r="D1217" s="735">
        <v>0</v>
      </c>
      <c r="E1217" s="509">
        <v>0</v>
      </c>
      <c r="F1217" s="488" t="str">
        <f t="shared" si="209"/>
        <v/>
      </c>
      <c r="G1217" s="488" t="str">
        <f t="shared" si="210"/>
        <v/>
      </c>
      <c r="H1217" s="765" t="str">
        <f t="shared" si="211"/>
        <v>否</v>
      </c>
      <c r="I1217" s="768" t="str">
        <f t="shared" si="212"/>
        <v>项</v>
      </c>
      <c r="L1217" s="558">
        <v>0</v>
      </c>
      <c r="M1217" s="558">
        <f t="shared" si="215"/>
        <v>0</v>
      </c>
    </row>
    <row r="1218" ht="34.9" customHeight="1" spans="1:13">
      <c r="A1218" s="766">
        <v>2200509</v>
      </c>
      <c r="B1218" s="252" t="s">
        <v>1053</v>
      </c>
      <c r="C1218" s="735"/>
      <c r="D1218" s="735">
        <v>0</v>
      </c>
      <c r="E1218" s="509">
        <v>8</v>
      </c>
      <c r="F1218" s="488" t="str">
        <f t="shared" si="209"/>
        <v/>
      </c>
      <c r="G1218" s="488" t="str">
        <f t="shared" si="210"/>
        <v/>
      </c>
      <c r="H1218" s="765" t="str">
        <f t="shared" si="211"/>
        <v>是</v>
      </c>
      <c r="I1218" s="768" t="str">
        <f t="shared" si="212"/>
        <v>项</v>
      </c>
      <c r="L1218" s="558">
        <v>0</v>
      </c>
      <c r="M1218" s="558">
        <f t="shared" si="215"/>
        <v>-8</v>
      </c>
    </row>
    <row r="1219" ht="34.9" customHeight="1" spans="1:13">
      <c r="A1219" s="766">
        <v>2200510</v>
      </c>
      <c r="B1219" s="252" t="s">
        <v>1054</v>
      </c>
      <c r="C1219" s="735">
        <v>30</v>
      </c>
      <c r="D1219" s="735">
        <v>0</v>
      </c>
      <c r="E1219" s="509">
        <v>0</v>
      </c>
      <c r="F1219" s="488">
        <f t="shared" si="209"/>
        <v>-1</v>
      </c>
      <c r="G1219" s="488" t="str">
        <f t="shared" si="210"/>
        <v/>
      </c>
      <c r="H1219" s="765" t="str">
        <f t="shared" si="211"/>
        <v>是</v>
      </c>
      <c r="I1219" s="768" t="str">
        <f t="shared" si="212"/>
        <v>项</v>
      </c>
      <c r="L1219" s="558">
        <v>0</v>
      </c>
      <c r="M1219" s="558">
        <f t="shared" si="215"/>
        <v>0</v>
      </c>
    </row>
    <row r="1220" s="547" customFormat="1" ht="34.9" hidden="1" customHeight="1" spans="1:13">
      <c r="A1220" s="766">
        <v>2200511</v>
      </c>
      <c r="B1220" s="252" t="s">
        <v>1055</v>
      </c>
      <c r="C1220" s="735"/>
      <c r="D1220" s="735">
        <v>0</v>
      </c>
      <c r="E1220" s="509">
        <v>0</v>
      </c>
      <c r="F1220" s="488" t="str">
        <f t="shared" si="209"/>
        <v/>
      </c>
      <c r="G1220" s="488" t="str">
        <f t="shared" si="210"/>
        <v/>
      </c>
      <c r="H1220" s="765" t="str">
        <f t="shared" si="211"/>
        <v>否</v>
      </c>
      <c r="I1220" s="768" t="str">
        <f t="shared" si="212"/>
        <v>项</v>
      </c>
      <c r="J1220" s="558"/>
      <c r="K1220" s="558"/>
      <c r="L1220" s="558">
        <v>0</v>
      </c>
      <c r="M1220" s="558">
        <f t="shared" si="215"/>
        <v>0</v>
      </c>
    </row>
    <row r="1221" ht="34.9" hidden="1" customHeight="1" spans="1:13">
      <c r="A1221" s="766">
        <v>2200512</v>
      </c>
      <c r="B1221" s="252" t="s">
        <v>1056</v>
      </c>
      <c r="C1221" s="735"/>
      <c r="D1221" s="735">
        <v>0</v>
      </c>
      <c r="E1221" s="509">
        <v>0</v>
      </c>
      <c r="F1221" s="488" t="str">
        <f t="shared" ref="F1221:F1284" si="216">IF(C1221&lt;&gt;0,E1221/C1221-1,"")</f>
        <v/>
      </c>
      <c r="G1221" s="488" t="str">
        <f t="shared" ref="G1221:G1284" si="217">IF(D1221&lt;&gt;0,E1221/D1221,"")</f>
        <v/>
      </c>
      <c r="H1221" s="765" t="str">
        <f t="shared" ref="H1221:H1284" si="218">IF(LEN(A1221)=3,"是",IF(B1221&lt;&gt;"",IF(SUM(C1221:E1221)&lt;&gt;0,"是","否"),"是"))</f>
        <v>否</v>
      </c>
      <c r="I1221" s="768" t="str">
        <f t="shared" ref="I1221:I1284" si="219">IF(LEN(A1221)=3,"类",IF(LEN(A1221)=5,"款","项"))</f>
        <v>项</v>
      </c>
      <c r="L1221" s="558">
        <v>0</v>
      </c>
      <c r="M1221" s="558">
        <f t="shared" si="215"/>
        <v>0</v>
      </c>
    </row>
    <row r="1222" ht="34.9" hidden="1" customHeight="1" spans="1:13">
      <c r="A1222" s="766">
        <v>2200513</v>
      </c>
      <c r="B1222" s="252" t="s">
        <v>1057</v>
      </c>
      <c r="C1222" s="735"/>
      <c r="D1222" s="735">
        <v>0</v>
      </c>
      <c r="E1222" s="509">
        <v>0</v>
      </c>
      <c r="F1222" s="488" t="str">
        <f t="shared" si="216"/>
        <v/>
      </c>
      <c r="G1222" s="488" t="str">
        <f t="shared" si="217"/>
        <v/>
      </c>
      <c r="H1222" s="765" t="str">
        <f t="shared" si="218"/>
        <v>否</v>
      </c>
      <c r="I1222" s="768" t="str">
        <f t="shared" si="219"/>
        <v>项</v>
      </c>
      <c r="L1222" s="558">
        <v>0</v>
      </c>
      <c r="M1222" s="558">
        <f t="shared" si="215"/>
        <v>0</v>
      </c>
    </row>
    <row r="1223" ht="34.9" hidden="1" customHeight="1" spans="1:13">
      <c r="A1223" s="766">
        <v>2200514</v>
      </c>
      <c r="B1223" s="252" t="s">
        <v>1058</v>
      </c>
      <c r="C1223" s="735"/>
      <c r="D1223" s="735">
        <v>0</v>
      </c>
      <c r="E1223" s="509">
        <v>0</v>
      </c>
      <c r="F1223" s="488" t="str">
        <f t="shared" si="216"/>
        <v/>
      </c>
      <c r="G1223" s="488" t="str">
        <f t="shared" si="217"/>
        <v/>
      </c>
      <c r="H1223" s="765" t="str">
        <f t="shared" si="218"/>
        <v>否</v>
      </c>
      <c r="I1223" s="768" t="str">
        <f t="shared" si="219"/>
        <v>项</v>
      </c>
      <c r="L1223" s="558">
        <v>0</v>
      </c>
      <c r="M1223" s="558">
        <f t="shared" si="215"/>
        <v>0</v>
      </c>
    </row>
    <row r="1224" ht="34.9" hidden="1" customHeight="1" spans="1:13">
      <c r="A1224" s="766">
        <v>2200599</v>
      </c>
      <c r="B1224" s="252" t="s">
        <v>1059</v>
      </c>
      <c r="C1224" s="735">
        <v>0</v>
      </c>
      <c r="D1224" s="735">
        <v>0</v>
      </c>
      <c r="E1224" s="509">
        <v>0</v>
      </c>
      <c r="F1224" s="488" t="str">
        <f t="shared" si="216"/>
        <v/>
      </c>
      <c r="G1224" s="488" t="str">
        <f t="shared" si="217"/>
        <v/>
      </c>
      <c r="H1224" s="765" t="str">
        <f t="shared" si="218"/>
        <v>否</v>
      </c>
      <c r="I1224" s="768" t="str">
        <f t="shared" si="219"/>
        <v>项</v>
      </c>
      <c r="L1224" s="558">
        <v>0</v>
      </c>
      <c r="M1224" s="558">
        <f t="shared" si="215"/>
        <v>0</v>
      </c>
    </row>
    <row r="1225" ht="34.9" customHeight="1" spans="1:9">
      <c r="A1225" s="766">
        <v>22099</v>
      </c>
      <c r="B1225" s="252" t="s">
        <v>1060</v>
      </c>
      <c r="C1225" s="730">
        <f>C1226</f>
        <v>0</v>
      </c>
      <c r="D1225" s="730">
        <f>D1226</f>
        <v>5752</v>
      </c>
      <c r="E1225" s="730">
        <f>E1226</f>
        <v>0</v>
      </c>
      <c r="F1225" s="488" t="str">
        <f t="shared" si="216"/>
        <v/>
      </c>
      <c r="G1225" s="488">
        <f t="shared" si="217"/>
        <v>0</v>
      </c>
      <c r="H1225" s="765" t="str">
        <f t="shared" si="218"/>
        <v>是</v>
      </c>
      <c r="I1225" s="768" t="str">
        <f t="shared" si="219"/>
        <v>款</v>
      </c>
    </row>
    <row r="1226" ht="34.9" customHeight="1" spans="1:13">
      <c r="A1226" s="766">
        <v>2209999</v>
      </c>
      <c r="B1226" s="252" t="s">
        <v>1061</v>
      </c>
      <c r="C1226" s="735">
        <v>0</v>
      </c>
      <c r="D1226" s="735">
        <v>5752</v>
      </c>
      <c r="E1226" s="509">
        <v>0</v>
      </c>
      <c r="F1226" s="488" t="str">
        <f t="shared" si="216"/>
        <v/>
      </c>
      <c r="G1226" s="488">
        <f t="shared" si="217"/>
        <v>0</v>
      </c>
      <c r="H1226" s="765" t="str">
        <f t="shared" si="218"/>
        <v>是</v>
      </c>
      <c r="I1226" s="768" t="str">
        <f t="shared" si="219"/>
        <v>项</v>
      </c>
      <c r="L1226" s="558">
        <v>0</v>
      </c>
      <c r="M1226" s="558">
        <f t="shared" ref="M1226:M1238" si="220">D1226-E1226</f>
        <v>5752</v>
      </c>
    </row>
    <row r="1227" ht="34.9" customHeight="1" spans="1:9">
      <c r="A1227" s="764">
        <v>221</v>
      </c>
      <c r="B1227" s="248" t="s">
        <v>118</v>
      </c>
      <c r="C1227" s="361">
        <f>SUM(C1228,C1239,C1243)</f>
        <v>2661</v>
      </c>
      <c r="D1227" s="361">
        <f>SUM(D1228,D1239,D1243)</f>
        <v>15434</v>
      </c>
      <c r="E1227" s="361">
        <f>SUM(E1228,E1239,E1243)</f>
        <v>14968</v>
      </c>
      <c r="F1227" s="486">
        <f t="shared" si="216"/>
        <v>4.6249530251785</v>
      </c>
      <c r="G1227" s="486">
        <f t="shared" si="217"/>
        <v>0.969806919787482</v>
      </c>
      <c r="H1227" s="765" t="str">
        <f t="shared" si="218"/>
        <v>是</v>
      </c>
      <c r="I1227" s="768" t="str">
        <f t="shared" si="219"/>
        <v>类</v>
      </c>
    </row>
    <row r="1228" s="547" customFormat="1" ht="34.9" customHeight="1" spans="1:13">
      <c r="A1228" s="766">
        <v>22101</v>
      </c>
      <c r="B1228" s="252" t="s">
        <v>1062</v>
      </c>
      <c r="C1228" s="730">
        <f>SUM(C1229:C1238)</f>
        <v>2661</v>
      </c>
      <c r="D1228" s="730">
        <f>SUM(D1229:D1238)</f>
        <v>5488</v>
      </c>
      <c r="E1228" s="730">
        <f>SUM(E1229:E1238)</f>
        <v>5155</v>
      </c>
      <c r="F1228" s="488">
        <f t="shared" si="216"/>
        <v>0.937241638481774</v>
      </c>
      <c r="G1228" s="488">
        <f t="shared" si="217"/>
        <v>0.939322157434402</v>
      </c>
      <c r="H1228" s="765" t="str">
        <f t="shared" si="218"/>
        <v>是</v>
      </c>
      <c r="I1228" s="768" t="str">
        <f t="shared" si="219"/>
        <v>款</v>
      </c>
      <c r="J1228" s="558"/>
      <c r="K1228" s="558"/>
      <c r="L1228" s="558"/>
      <c r="M1228" s="558"/>
    </row>
    <row r="1229" ht="34.9" hidden="1" customHeight="1" spans="1:13">
      <c r="A1229" s="766">
        <v>2210101</v>
      </c>
      <c r="B1229" s="252" t="s">
        <v>1063</v>
      </c>
      <c r="C1229" s="735"/>
      <c r="D1229" s="735">
        <v>0</v>
      </c>
      <c r="E1229" s="509">
        <v>0</v>
      </c>
      <c r="F1229" s="488" t="str">
        <f t="shared" si="216"/>
        <v/>
      </c>
      <c r="G1229" s="488" t="str">
        <f t="shared" si="217"/>
        <v/>
      </c>
      <c r="H1229" s="765" t="str">
        <f t="shared" si="218"/>
        <v>否</v>
      </c>
      <c r="I1229" s="768" t="str">
        <f t="shared" si="219"/>
        <v>项</v>
      </c>
      <c r="L1229" s="558">
        <v>0</v>
      </c>
      <c r="M1229" s="558">
        <f t="shared" si="220"/>
        <v>0</v>
      </c>
    </row>
    <row r="1230" s="547" customFormat="1" ht="34.9" hidden="1" customHeight="1" spans="1:13">
      <c r="A1230" s="766">
        <v>2210102</v>
      </c>
      <c r="B1230" s="252" t="s">
        <v>1064</v>
      </c>
      <c r="C1230" s="735"/>
      <c r="D1230" s="735">
        <v>0</v>
      </c>
      <c r="E1230" s="509">
        <v>0</v>
      </c>
      <c r="F1230" s="488" t="str">
        <f t="shared" si="216"/>
        <v/>
      </c>
      <c r="G1230" s="488" t="str">
        <f t="shared" si="217"/>
        <v/>
      </c>
      <c r="H1230" s="765" t="str">
        <f t="shared" si="218"/>
        <v>否</v>
      </c>
      <c r="I1230" s="768" t="str">
        <f t="shared" si="219"/>
        <v>项</v>
      </c>
      <c r="J1230" s="558"/>
      <c r="K1230" s="558"/>
      <c r="L1230" s="558">
        <v>0</v>
      </c>
      <c r="M1230" s="558">
        <f t="shared" si="220"/>
        <v>0</v>
      </c>
    </row>
    <row r="1231" ht="34.9" customHeight="1" spans="1:13">
      <c r="A1231" s="766">
        <v>2210103</v>
      </c>
      <c r="B1231" s="252" t="s">
        <v>1065</v>
      </c>
      <c r="C1231" s="735">
        <v>1009</v>
      </c>
      <c r="D1231" s="735">
        <v>982</v>
      </c>
      <c r="E1231" s="509">
        <v>982</v>
      </c>
      <c r="F1231" s="488">
        <f t="shared" si="216"/>
        <v>-0.0267591674925669</v>
      </c>
      <c r="G1231" s="488">
        <f t="shared" si="217"/>
        <v>1</v>
      </c>
      <c r="H1231" s="765" t="str">
        <f t="shared" si="218"/>
        <v>是</v>
      </c>
      <c r="I1231" s="768" t="str">
        <f t="shared" si="219"/>
        <v>项</v>
      </c>
      <c r="L1231" s="558">
        <v>0</v>
      </c>
      <c r="M1231" s="558">
        <f t="shared" si="220"/>
        <v>0</v>
      </c>
    </row>
    <row r="1232" ht="34.9" hidden="1" customHeight="1" spans="1:13">
      <c r="A1232" s="766">
        <v>2210104</v>
      </c>
      <c r="B1232" s="252" t="s">
        <v>1066</v>
      </c>
      <c r="C1232" s="735"/>
      <c r="D1232" s="735">
        <v>0</v>
      </c>
      <c r="E1232" s="509">
        <v>0</v>
      </c>
      <c r="F1232" s="488" t="str">
        <f t="shared" si="216"/>
        <v/>
      </c>
      <c r="G1232" s="488" t="str">
        <f t="shared" si="217"/>
        <v/>
      </c>
      <c r="H1232" s="765" t="str">
        <f t="shared" si="218"/>
        <v>否</v>
      </c>
      <c r="I1232" s="768" t="str">
        <f t="shared" si="219"/>
        <v>项</v>
      </c>
      <c r="L1232" s="558">
        <v>0</v>
      </c>
      <c r="M1232" s="558">
        <f t="shared" si="220"/>
        <v>0</v>
      </c>
    </row>
    <row r="1233" ht="34.9" customHeight="1" spans="1:13">
      <c r="A1233" s="766">
        <v>2210105</v>
      </c>
      <c r="B1233" s="252" t="s">
        <v>1067</v>
      </c>
      <c r="C1233" s="735">
        <v>9</v>
      </c>
      <c r="D1233" s="735">
        <v>43</v>
      </c>
      <c r="E1233" s="509">
        <v>21</v>
      </c>
      <c r="F1233" s="488">
        <f t="shared" si="216"/>
        <v>1.33333333333333</v>
      </c>
      <c r="G1233" s="488">
        <f t="shared" si="217"/>
        <v>0.488372093023256</v>
      </c>
      <c r="H1233" s="765" t="str">
        <f t="shared" si="218"/>
        <v>是</v>
      </c>
      <c r="I1233" s="768" t="str">
        <f t="shared" si="219"/>
        <v>项</v>
      </c>
      <c r="L1233" s="558">
        <v>0</v>
      </c>
      <c r="M1233" s="558">
        <f t="shared" si="220"/>
        <v>22</v>
      </c>
    </row>
    <row r="1234" ht="34.9" hidden="1" customHeight="1" spans="1:13">
      <c r="A1234" s="766">
        <v>2210106</v>
      </c>
      <c r="B1234" s="252" t="s">
        <v>1068</v>
      </c>
      <c r="C1234" s="735">
        <v>0</v>
      </c>
      <c r="D1234" s="735">
        <v>0</v>
      </c>
      <c r="E1234" s="509">
        <v>0</v>
      </c>
      <c r="F1234" s="488" t="str">
        <f t="shared" si="216"/>
        <v/>
      </c>
      <c r="G1234" s="488" t="str">
        <f t="shared" si="217"/>
        <v/>
      </c>
      <c r="H1234" s="765" t="str">
        <f t="shared" si="218"/>
        <v>否</v>
      </c>
      <c r="I1234" s="768" t="str">
        <f t="shared" si="219"/>
        <v>项</v>
      </c>
      <c r="L1234" s="558">
        <v>0</v>
      </c>
      <c r="M1234" s="558">
        <f t="shared" si="220"/>
        <v>0</v>
      </c>
    </row>
    <row r="1235" ht="34.9" hidden="1" customHeight="1" spans="1:13">
      <c r="A1235" s="766">
        <v>2210107</v>
      </c>
      <c r="B1235" s="252" t="s">
        <v>1069</v>
      </c>
      <c r="C1235" s="735"/>
      <c r="D1235" s="735">
        <v>0</v>
      </c>
      <c r="E1235" s="509">
        <v>0</v>
      </c>
      <c r="F1235" s="488" t="str">
        <f t="shared" si="216"/>
        <v/>
      </c>
      <c r="G1235" s="488" t="str">
        <f t="shared" si="217"/>
        <v/>
      </c>
      <c r="H1235" s="765" t="str">
        <f t="shared" si="218"/>
        <v>否</v>
      </c>
      <c r="I1235" s="768" t="str">
        <f t="shared" si="219"/>
        <v>项</v>
      </c>
      <c r="L1235" s="558">
        <v>0</v>
      </c>
      <c r="M1235" s="558">
        <f t="shared" si="220"/>
        <v>0</v>
      </c>
    </row>
    <row r="1236" s="547" customFormat="1" ht="34.9" customHeight="1" spans="1:13">
      <c r="A1236" s="766">
        <v>2210108</v>
      </c>
      <c r="B1236" s="252" t="s">
        <v>1070</v>
      </c>
      <c r="C1236" s="735">
        <v>1643</v>
      </c>
      <c r="D1236" s="735">
        <v>4463</v>
      </c>
      <c r="E1236" s="509">
        <v>4152</v>
      </c>
      <c r="F1236" s="488">
        <f t="shared" si="216"/>
        <v>1.52708460133901</v>
      </c>
      <c r="G1236" s="488">
        <f t="shared" si="217"/>
        <v>0.930315930988125</v>
      </c>
      <c r="H1236" s="765" t="str">
        <f t="shared" si="218"/>
        <v>是</v>
      </c>
      <c r="I1236" s="768" t="str">
        <f t="shared" si="219"/>
        <v>项</v>
      </c>
      <c r="J1236" s="558"/>
      <c r="K1236" s="558"/>
      <c r="L1236" s="558">
        <v>4463</v>
      </c>
      <c r="M1236" s="558">
        <f t="shared" si="220"/>
        <v>311</v>
      </c>
    </row>
    <row r="1237" ht="34.9" hidden="1" customHeight="1" spans="1:13">
      <c r="A1237" s="766">
        <v>2210109</v>
      </c>
      <c r="B1237" s="252" t="s">
        <v>1071</v>
      </c>
      <c r="C1237" s="735"/>
      <c r="D1237" s="735">
        <v>0</v>
      </c>
      <c r="E1237" s="509">
        <v>0</v>
      </c>
      <c r="F1237" s="488" t="str">
        <f t="shared" si="216"/>
        <v/>
      </c>
      <c r="G1237" s="488" t="str">
        <f t="shared" si="217"/>
        <v/>
      </c>
      <c r="H1237" s="765" t="str">
        <f t="shared" si="218"/>
        <v>否</v>
      </c>
      <c r="I1237" s="768" t="str">
        <f t="shared" si="219"/>
        <v>项</v>
      </c>
      <c r="L1237" s="558">
        <v>0</v>
      </c>
      <c r="M1237" s="558">
        <f t="shared" si="220"/>
        <v>0</v>
      </c>
    </row>
    <row r="1238" s="547" customFormat="1" ht="34.9" hidden="1" customHeight="1" spans="1:13">
      <c r="A1238" s="766">
        <v>2210199</v>
      </c>
      <c r="B1238" s="252" t="s">
        <v>1072</v>
      </c>
      <c r="C1238" s="735">
        <v>0</v>
      </c>
      <c r="D1238" s="735">
        <v>0</v>
      </c>
      <c r="E1238" s="509">
        <v>0</v>
      </c>
      <c r="F1238" s="488" t="str">
        <f t="shared" si="216"/>
        <v/>
      </c>
      <c r="G1238" s="488" t="str">
        <f t="shared" si="217"/>
        <v/>
      </c>
      <c r="H1238" s="765" t="str">
        <f t="shared" si="218"/>
        <v>否</v>
      </c>
      <c r="I1238" s="768" t="str">
        <f t="shared" si="219"/>
        <v>项</v>
      </c>
      <c r="J1238" s="558"/>
      <c r="K1238" s="558"/>
      <c r="L1238" s="558">
        <v>0</v>
      </c>
      <c r="M1238" s="558">
        <f t="shared" si="220"/>
        <v>0</v>
      </c>
    </row>
    <row r="1239" ht="34.9" customHeight="1" spans="1:9">
      <c r="A1239" s="766">
        <v>22102</v>
      </c>
      <c r="B1239" s="252" t="s">
        <v>1073</v>
      </c>
      <c r="C1239" s="730">
        <f>SUM(C1240:C1242)</f>
        <v>0</v>
      </c>
      <c r="D1239" s="730">
        <f>SUM(D1240:D1242)</f>
        <v>9946</v>
      </c>
      <c r="E1239" s="730">
        <f>SUM(E1240:E1242)</f>
        <v>9813</v>
      </c>
      <c r="F1239" s="488" t="str">
        <f t="shared" si="216"/>
        <v/>
      </c>
      <c r="G1239" s="488">
        <f t="shared" si="217"/>
        <v>0.986627790066358</v>
      </c>
      <c r="H1239" s="765" t="str">
        <f t="shared" si="218"/>
        <v>是</v>
      </c>
      <c r="I1239" s="768" t="str">
        <f t="shared" si="219"/>
        <v>款</v>
      </c>
    </row>
    <row r="1240" ht="34.9" customHeight="1" spans="1:13">
      <c r="A1240" s="766">
        <v>2210201</v>
      </c>
      <c r="B1240" s="252" t="s">
        <v>1074</v>
      </c>
      <c r="C1240" s="735">
        <v>0</v>
      </c>
      <c r="D1240" s="735">
        <v>9946</v>
      </c>
      <c r="E1240" s="509">
        <v>9813</v>
      </c>
      <c r="F1240" s="488" t="str">
        <f t="shared" si="216"/>
        <v/>
      </c>
      <c r="G1240" s="488">
        <f t="shared" si="217"/>
        <v>0.986627790066358</v>
      </c>
      <c r="H1240" s="765" t="str">
        <f t="shared" si="218"/>
        <v>是</v>
      </c>
      <c r="I1240" s="768" t="str">
        <f t="shared" si="219"/>
        <v>项</v>
      </c>
      <c r="L1240" s="558">
        <v>0</v>
      </c>
      <c r="M1240" s="558">
        <f t="shared" ref="M1240:M1242" si="221">D1240-E1240</f>
        <v>133</v>
      </c>
    </row>
    <row r="1241" ht="34.9" hidden="1" customHeight="1" spans="1:13">
      <c r="A1241" s="766">
        <v>2210202</v>
      </c>
      <c r="B1241" s="252" t="s">
        <v>1075</v>
      </c>
      <c r="C1241" s="735"/>
      <c r="D1241" s="735">
        <v>0</v>
      </c>
      <c r="E1241" s="509">
        <v>0</v>
      </c>
      <c r="F1241" s="488" t="str">
        <f t="shared" si="216"/>
        <v/>
      </c>
      <c r="G1241" s="488" t="str">
        <f t="shared" si="217"/>
        <v/>
      </c>
      <c r="H1241" s="765" t="str">
        <f t="shared" si="218"/>
        <v>否</v>
      </c>
      <c r="I1241" s="768" t="str">
        <f t="shared" si="219"/>
        <v>项</v>
      </c>
      <c r="L1241" s="558">
        <v>0</v>
      </c>
      <c r="M1241" s="558">
        <f t="shared" si="221"/>
        <v>0</v>
      </c>
    </row>
    <row r="1242" ht="34.9" hidden="1" customHeight="1" spans="1:13">
      <c r="A1242" s="766">
        <v>2210203</v>
      </c>
      <c r="B1242" s="252" t="s">
        <v>1076</v>
      </c>
      <c r="C1242" s="735">
        <v>0</v>
      </c>
      <c r="D1242" s="735">
        <v>0</v>
      </c>
      <c r="E1242" s="509">
        <v>0</v>
      </c>
      <c r="F1242" s="488" t="str">
        <f t="shared" si="216"/>
        <v/>
      </c>
      <c r="G1242" s="488" t="str">
        <f t="shared" si="217"/>
        <v/>
      </c>
      <c r="H1242" s="765" t="str">
        <f t="shared" si="218"/>
        <v>否</v>
      </c>
      <c r="I1242" s="768" t="str">
        <f t="shared" si="219"/>
        <v>项</v>
      </c>
      <c r="L1242" s="558">
        <v>0</v>
      </c>
      <c r="M1242" s="558">
        <f t="shared" si="221"/>
        <v>0</v>
      </c>
    </row>
    <row r="1243" ht="34.9" hidden="1" customHeight="1" spans="1:9">
      <c r="A1243" s="766">
        <v>22103</v>
      </c>
      <c r="B1243" s="252" t="s">
        <v>1077</v>
      </c>
      <c r="C1243" s="730">
        <f>SUM(C1244:C1246)</f>
        <v>0</v>
      </c>
      <c r="D1243" s="730">
        <f>SUM(D1244:D1246)</f>
        <v>0</v>
      </c>
      <c r="E1243" s="730">
        <f>SUM(E1244:E1246)</f>
        <v>0</v>
      </c>
      <c r="F1243" s="488" t="str">
        <f t="shared" si="216"/>
        <v/>
      </c>
      <c r="G1243" s="488" t="str">
        <f t="shared" si="217"/>
        <v/>
      </c>
      <c r="H1243" s="765" t="str">
        <f t="shared" si="218"/>
        <v>否</v>
      </c>
      <c r="I1243" s="768" t="str">
        <f t="shared" si="219"/>
        <v>款</v>
      </c>
    </row>
    <row r="1244" ht="34.9" hidden="1" customHeight="1" spans="1:13">
      <c r="A1244" s="766">
        <v>2210301</v>
      </c>
      <c r="B1244" s="252" t="s">
        <v>1078</v>
      </c>
      <c r="C1244" s="735"/>
      <c r="D1244" s="735">
        <v>0</v>
      </c>
      <c r="E1244" s="509">
        <v>0</v>
      </c>
      <c r="F1244" s="488" t="str">
        <f t="shared" si="216"/>
        <v/>
      </c>
      <c r="G1244" s="488" t="str">
        <f t="shared" si="217"/>
        <v/>
      </c>
      <c r="H1244" s="765" t="str">
        <f t="shared" si="218"/>
        <v>否</v>
      </c>
      <c r="I1244" s="768" t="str">
        <f t="shared" si="219"/>
        <v>项</v>
      </c>
      <c r="L1244" s="558">
        <v>0</v>
      </c>
      <c r="M1244" s="558">
        <f t="shared" ref="M1244:M1246" si="222">D1244-E1244</f>
        <v>0</v>
      </c>
    </row>
    <row r="1245" ht="34.9" hidden="1" customHeight="1" spans="1:13">
      <c r="A1245" s="766">
        <v>2210302</v>
      </c>
      <c r="B1245" s="252" t="s">
        <v>1079</v>
      </c>
      <c r="C1245" s="735"/>
      <c r="D1245" s="735">
        <v>0</v>
      </c>
      <c r="E1245" s="509">
        <v>0</v>
      </c>
      <c r="F1245" s="488" t="str">
        <f t="shared" si="216"/>
        <v/>
      </c>
      <c r="G1245" s="488" t="str">
        <f t="shared" si="217"/>
        <v/>
      </c>
      <c r="H1245" s="765" t="str">
        <f t="shared" si="218"/>
        <v>否</v>
      </c>
      <c r="I1245" s="768" t="str">
        <f t="shared" si="219"/>
        <v>项</v>
      </c>
      <c r="L1245" s="558">
        <v>0</v>
      </c>
      <c r="M1245" s="558">
        <f t="shared" si="222"/>
        <v>0</v>
      </c>
    </row>
    <row r="1246" ht="34.9" hidden="1" customHeight="1" spans="1:13">
      <c r="A1246" s="766">
        <v>2210399</v>
      </c>
      <c r="B1246" s="252" t="s">
        <v>1080</v>
      </c>
      <c r="C1246" s="735"/>
      <c r="D1246" s="735">
        <v>0</v>
      </c>
      <c r="E1246" s="509">
        <v>0</v>
      </c>
      <c r="F1246" s="488" t="str">
        <f t="shared" si="216"/>
        <v/>
      </c>
      <c r="G1246" s="488" t="str">
        <f t="shared" si="217"/>
        <v/>
      </c>
      <c r="H1246" s="765" t="str">
        <f t="shared" si="218"/>
        <v>否</v>
      </c>
      <c r="I1246" s="768" t="str">
        <f t="shared" si="219"/>
        <v>项</v>
      </c>
      <c r="L1246" s="558">
        <v>0</v>
      </c>
      <c r="M1246" s="558">
        <f t="shared" si="222"/>
        <v>0</v>
      </c>
    </row>
    <row r="1247" ht="34.9" customHeight="1" spans="1:9">
      <c r="A1247" s="764">
        <v>222</v>
      </c>
      <c r="B1247" s="248" t="s">
        <v>120</v>
      </c>
      <c r="C1247" s="361">
        <f>SUM(C1248,C1263,C1277,C1282,C1288)</f>
        <v>231</v>
      </c>
      <c r="D1247" s="361">
        <f>SUM(D1248,D1263,D1277,D1282,D1288)</f>
        <v>280</v>
      </c>
      <c r="E1247" s="361">
        <f>SUM(E1248,E1263,E1277,E1282,E1288)</f>
        <v>235</v>
      </c>
      <c r="F1247" s="486">
        <f t="shared" si="216"/>
        <v>0.0173160173160174</v>
      </c>
      <c r="G1247" s="486">
        <f t="shared" si="217"/>
        <v>0.839285714285714</v>
      </c>
      <c r="H1247" s="765" t="str">
        <f t="shared" si="218"/>
        <v>是</v>
      </c>
      <c r="I1247" s="768" t="str">
        <f t="shared" si="219"/>
        <v>类</v>
      </c>
    </row>
    <row r="1248" ht="34.9" customHeight="1" spans="1:9">
      <c r="A1248" s="766">
        <v>22201</v>
      </c>
      <c r="B1248" s="252" t="s">
        <v>1081</v>
      </c>
      <c r="C1248" s="730">
        <f>SUM(C1249:C1262)</f>
        <v>152</v>
      </c>
      <c r="D1248" s="730">
        <f>SUM(D1249:D1262)</f>
        <v>147</v>
      </c>
      <c r="E1248" s="730">
        <f>SUM(E1249:E1262)</f>
        <v>102</v>
      </c>
      <c r="F1248" s="488">
        <f t="shared" si="216"/>
        <v>-0.328947368421053</v>
      </c>
      <c r="G1248" s="488">
        <f t="shared" si="217"/>
        <v>0.693877551020408</v>
      </c>
      <c r="H1248" s="765" t="str">
        <f t="shared" si="218"/>
        <v>是</v>
      </c>
      <c r="I1248" s="768" t="str">
        <f t="shared" si="219"/>
        <v>款</v>
      </c>
    </row>
    <row r="1249" ht="34.9" hidden="1" customHeight="1" spans="1:13">
      <c r="A1249" s="766">
        <v>2220101</v>
      </c>
      <c r="B1249" s="252" t="s">
        <v>145</v>
      </c>
      <c r="C1249" s="735">
        <v>0</v>
      </c>
      <c r="D1249" s="735">
        <v>0</v>
      </c>
      <c r="E1249" s="509">
        <v>0</v>
      </c>
      <c r="F1249" s="488" t="str">
        <f t="shared" si="216"/>
        <v/>
      </c>
      <c r="G1249" s="488" t="str">
        <f t="shared" si="217"/>
        <v/>
      </c>
      <c r="H1249" s="765" t="str">
        <f t="shared" si="218"/>
        <v>否</v>
      </c>
      <c r="I1249" s="768" t="str">
        <f t="shared" si="219"/>
        <v>项</v>
      </c>
      <c r="L1249" s="558">
        <v>0</v>
      </c>
      <c r="M1249" s="558">
        <f t="shared" ref="M1249:M1262" si="223">D1249-E1249</f>
        <v>0</v>
      </c>
    </row>
    <row r="1250" ht="34.9" hidden="1" customHeight="1" spans="1:13">
      <c r="A1250" s="766">
        <v>2220102</v>
      </c>
      <c r="B1250" s="252" t="s">
        <v>146</v>
      </c>
      <c r="C1250" s="735"/>
      <c r="D1250" s="735">
        <v>0</v>
      </c>
      <c r="E1250" s="509">
        <v>0</v>
      </c>
      <c r="F1250" s="488" t="str">
        <f t="shared" si="216"/>
        <v/>
      </c>
      <c r="G1250" s="488" t="str">
        <f t="shared" si="217"/>
        <v/>
      </c>
      <c r="H1250" s="765" t="str">
        <f t="shared" si="218"/>
        <v>否</v>
      </c>
      <c r="I1250" s="768" t="str">
        <f t="shared" si="219"/>
        <v>项</v>
      </c>
      <c r="L1250" s="558">
        <v>0</v>
      </c>
      <c r="M1250" s="558">
        <f t="shared" si="223"/>
        <v>0</v>
      </c>
    </row>
    <row r="1251" ht="34.9" hidden="1" customHeight="1" spans="1:13">
      <c r="A1251" s="766">
        <v>2220103</v>
      </c>
      <c r="B1251" s="252" t="s">
        <v>147</v>
      </c>
      <c r="C1251" s="735"/>
      <c r="D1251" s="735">
        <v>0</v>
      </c>
      <c r="E1251" s="509">
        <v>0</v>
      </c>
      <c r="F1251" s="488" t="str">
        <f t="shared" si="216"/>
        <v/>
      </c>
      <c r="G1251" s="488" t="str">
        <f t="shared" si="217"/>
        <v/>
      </c>
      <c r="H1251" s="765" t="str">
        <f t="shared" si="218"/>
        <v>否</v>
      </c>
      <c r="I1251" s="768" t="str">
        <f t="shared" si="219"/>
        <v>项</v>
      </c>
      <c r="L1251" s="558">
        <v>0</v>
      </c>
      <c r="M1251" s="558">
        <f t="shared" si="223"/>
        <v>0</v>
      </c>
    </row>
    <row r="1252" ht="34.9" hidden="1" customHeight="1" spans="1:13">
      <c r="A1252" s="766">
        <v>2220104</v>
      </c>
      <c r="B1252" s="252" t="s">
        <v>1082</v>
      </c>
      <c r="C1252" s="735"/>
      <c r="D1252" s="735">
        <v>0</v>
      </c>
      <c r="E1252" s="509">
        <v>0</v>
      </c>
      <c r="F1252" s="488" t="str">
        <f t="shared" si="216"/>
        <v/>
      </c>
      <c r="G1252" s="488" t="str">
        <f t="shared" si="217"/>
        <v/>
      </c>
      <c r="H1252" s="765" t="str">
        <f t="shared" si="218"/>
        <v>否</v>
      </c>
      <c r="I1252" s="768" t="str">
        <f t="shared" si="219"/>
        <v>项</v>
      </c>
      <c r="L1252" s="558">
        <v>0</v>
      </c>
      <c r="M1252" s="558">
        <f t="shared" si="223"/>
        <v>0</v>
      </c>
    </row>
    <row r="1253" ht="34.9" customHeight="1" spans="1:13">
      <c r="A1253" s="766">
        <v>2220105</v>
      </c>
      <c r="B1253" s="252" t="s">
        <v>1083</v>
      </c>
      <c r="C1253" s="735">
        <v>5</v>
      </c>
      <c r="D1253" s="735">
        <v>0</v>
      </c>
      <c r="E1253" s="509">
        <v>0</v>
      </c>
      <c r="F1253" s="488">
        <f t="shared" si="216"/>
        <v>-1</v>
      </c>
      <c r="G1253" s="488" t="str">
        <f t="shared" si="217"/>
        <v/>
      </c>
      <c r="H1253" s="765" t="str">
        <f t="shared" si="218"/>
        <v>是</v>
      </c>
      <c r="I1253" s="768" t="str">
        <f t="shared" si="219"/>
        <v>项</v>
      </c>
      <c r="L1253" s="558">
        <v>0</v>
      </c>
      <c r="M1253" s="558">
        <f t="shared" si="223"/>
        <v>0</v>
      </c>
    </row>
    <row r="1254" ht="34.9" customHeight="1" spans="1:13">
      <c r="A1254" s="766">
        <v>2220106</v>
      </c>
      <c r="B1254" s="252" t="s">
        <v>1084</v>
      </c>
      <c r="C1254" s="735">
        <v>100</v>
      </c>
      <c r="D1254" s="735">
        <v>100</v>
      </c>
      <c r="E1254" s="509">
        <v>55</v>
      </c>
      <c r="F1254" s="488">
        <f t="shared" si="216"/>
        <v>-0.45</v>
      </c>
      <c r="G1254" s="488">
        <f t="shared" si="217"/>
        <v>0.55</v>
      </c>
      <c r="H1254" s="765" t="str">
        <f t="shared" si="218"/>
        <v>是</v>
      </c>
      <c r="I1254" s="768" t="str">
        <f t="shared" si="219"/>
        <v>项</v>
      </c>
      <c r="L1254" s="558">
        <v>0</v>
      </c>
      <c r="M1254" s="558">
        <f t="shared" si="223"/>
        <v>45</v>
      </c>
    </row>
    <row r="1255" ht="34.9" hidden="1" customHeight="1" spans="1:13">
      <c r="A1255" s="766">
        <v>2220107</v>
      </c>
      <c r="B1255" s="252" t="s">
        <v>1085</v>
      </c>
      <c r="C1255" s="735"/>
      <c r="D1255" s="735">
        <v>0</v>
      </c>
      <c r="E1255" s="509">
        <v>0</v>
      </c>
      <c r="F1255" s="488" t="str">
        <f t="shared" si="216"/>
        <v/>
      </c>
      <c r="G1255" s="488" t="str">
        <f t="shared" si="217"/>
        <v/>
      </c>
      <c r="H1255" s="765" t="str">
        <f t="shared" si="218"/>
        <v>否</v>
      </c>
      <c r="I1255" s="768" t="str">
        <f t="shared" si="219"/>
        <v>项</v>
      </c>
      <c r="L1255" s="558">
        <v>0</v>
      </c>
      <c r="M1255" s="558">
        <f t="shared" si="223"/>
        <v>0</v>
      </c>
    </row>
    <row r="1256" ht="34.9" hidden="1" customHeight="1" spans="1:13">
      <c r="A1256" s="766">
        <v>2220112</v>
      </c>
      <c r="B1256" s="252" t="s">
        <v>1086</v>
      </c>
      <c r="C1256" s="735"/>
      <c r="D1256" s="735">
        <v>0</v>
      </c>
      <c r="E1256" s="509">
        <v>0</v>
      </c>
      <c r="F1256" s="488" t="str">
        <f t="shared" si="216"/>
        <v/>
      </c>
      <c r="G1256" s="488" t="str">
        <f t="shared" si="217"/>
        <v/>
      </c>
      <c r="H1256" s="765" t="str">
        <f t="shared" si="218"/>
        <v>否</v>
      </c>
      <c r="I1256" s="768" t="str">
        <f t="shared" si="219"/>
        <v>项</v>
      </c>
      <c r="L1256" s="558">
        <v>0</v>
      </c>
      <c r="M1256" s="558">
        <f t="shared" si="223"/>
        <v>0</v>
      </c>
    </row>
    <row r="1257" ht="34.9" hidden="1" customHeight="1" spans="1:13">
      <c r="A1257" s="766">
        <v>2220113</v>
      </c>
      <c r="B1257" s="252" t="s">
        <v>1087</v>
      </c>
      <c r="C1257" s="735"/>
      <c r="D1257" s="735">
        <v>0</v>
      </c>
      <c r="E1257" s="509">
        <v>0</v>
      </c>
      <c r="F1257" s="488" t="str">
        <f t="shared" si="216"/>
        <v/>
      </c>
      <c r="G1257" s="488" t="str">
        <f t="shared" si="217"/>
        <v/>
      </c>
      <c r="H1257" s="765" t="str">
        <f t="shared" si="218"/>
        <v>否</v>
      </c>
      <c r="I1257" s="768" t="str">
        <f t="shared" si="219"/>
        <v>项</v>
      </c>
      <c r="L1257" s="558">
        <v>0</v>
      </c>
      <c r="M1257" s="558">
        <f t="shared" si="223"/>
        <v>0</v>
      </c>
    </row>
    <row r="1258" ht="34.9" hidden="1" customHeight="1" spans="1:13">
      <c r="A1258" s="766">
        <v>2220114</v>
      </c>
      <c r="B1258" s="252" t="s">
        <v>1088</v>
      </c>
      <c r="C1258" s="735"/>
      <c r="D1258" s="735">
        <v>0</v>
      </c>
      <c r="E1258" s="509">
        <v>0</v>
      </c>
      <c r="F1258" s="488" t="str">
        <f t="shared" si="216"/>
        <v/>
      </c>
      <c r="G1258" s="488" t="str">
        <f t="shared" si="217"/>
        <v/>
      </c>
      <c r="H1258" s="765" t="str">
        <f t="shared" si="218"/>
        <v>否</v>
      </c>
      <c r="I1258" s="768" t="str">
        <f t="shared" si="219"/>
        <v>项</v>
      </c>
      <c r="L1258" s="558">
        <v>0</v>
      </c>
      <c r="M1258" s="558">
        <f t="shared" si="223"/>
        <v>0</v>
      </c>
    </row>
    <row r="1259" ht="34.9" customHeight="1" spans="1:13">
      <c r="A1259" s="766">
        <v>2220115</v>
      </c>
      <c r="B1259" s="252" t="s">
        <v>1089</v>
      </c>
      <c r="C1259" s="735">
        <v>47</v>
      </c>
      <c r="D1259" s="735">
        <v>47</v>
      </c>
      <c r="E1259" s="509">
        <v>47</v>
      </c>
      <c r="F1259" s="488">
        <f t="shared" si="216"/>
        <v>0</v>
      </c>
      <c r="G1259" s="488">
        <f t="shared" si="217"/>
        <v>1</v>
      </c>
      <c r="H1259" s="765" t="str">
        <f t="shared" si="218"/>
        <v>是</v>
      </c>
      <c r="I1259" s="768" t="str">
        <f t="shared" si="219"/>
        <v>项</v>
      </c>
      <c r="L1259" s="558">
        <v>0</v>
      </c>
      <c r="M1259" s="558">
        <f t="shared" si="223"/>
        <v>0</v>
      </c>
    </row>
    <row r="1260" ht="34.9" hidden="1" customHeight="1" spans="1:13">
      <c r="A1260" s="766">
        <v>2220118</v>
      </c>
      <c r="B1260" s="252" t="s">
        <v>1090</v>
      </c>
      <c r="C1260" s="735"/>
      <c r="D1260" s="735">
        <v>0</v>
      </c>
      <c r="E1260" s="509">
        <v>0</v>
      </c>
      <c r="F1260" s="488" t="str">
        <f t="shared" si="216"/>
        <v/>
      </c>
      <c r="G1260" s="488" t="str">
        <f t="shared" si="217"/>
        <v/>
      </c>
      <c r="H1260" s="765" t="str">
        <f t="shared" si="218"/>
        <v>否</v>
      </c>
      <c r="I1260" s="768" t="str">
        <f t="shared" si="219"/>
        <v>项</v>
      </c>
      <c r="L1260" s="558">
        <v>0</v>
      </c>
      <c r="M1260" s="558">
        <f t="shared" si="223"/>
        <v>0</v>
      </c>
    </row>
    <row r="1261" ht="34.9" hidden="1" customHeight="1" spans="1:13">
      <c r="A1261" s="766">
        <v>2220150</v>
      </c>
      <c r="B1261" s="252" t="s">
        <v>154</v>
      </c>
      <c r="C1261" s="735"/>
      <c r="D1261" s="735">
        <v>0</v>
      </c>
      <c r="E1261" s="509">
        <v>0</v>
      </c>
      <c r="F1261" s="488" t="str">
        <f t="shared" si="216"/>
        <v/>
      </c>
      <c r="G1261" s="488" t="str">
        <f t="shared" si="217"/>
        <v/>
      </c>
      <c r="H1261" s="765" t="str">
        <f t="shared" si="218"/>
        <v>否</v>
      </c>
      <c r="I1261" s="768" t="str">
        <f t="shared" si="219"/>
        <v>项</v>
      </c>
      <c r="L1261" s="558">
        <v>0</v>
      </c>
      <c r="M1261" s="558">
        <f t="shared" si="223"/>
        <v>0</v>
      </c>
    </row>
    <row r="1262" ht="34.9" hidden="1" customHeight="1" spans="1:13">
      <c r="A1262" s="766">
        <v>2220199</v>
      </c>
      <c r="B1262" s="252" t="s">
        <v>1091</v>
      </c>
      <c r="C1262" s="735">
        <v>0</v>
      </c>
      <c r="D1262" s="735">
        <v>0</v>
      </c>
      <c r="E1262" s="509">
        <v>0</v>
      </c>
      <c r="F1262" s="488" t="str">
        <f t="shared" si="216"/>
        <v/>
      </c>
      <c r="G1262" s="488" t="str">
        <f t="shared" si="217"/>
        <v/>
      </c>
      <c r="H1262" s="765" t="str">
        <f t="shared" si="218"/>
        <v>否</v>
      </c>
      <c r="I1262" s="768" t="str">
        <f t="shared" si="219"/>
        <v>项</v>
      </c>
      <c r="L1262" s="558">
        <v>0</v>
      </c>
      <c r="M1262" s="558">
        <f t="shared" si="223"/>
        <v>0</v>
      </c>
    </row>
    <row r="1263" ht="34.9" hidden="1" customHeight="1" spans="1:9">
      <c r="A1263" s="766">
        <v>22202</v>
      </c>
      <c r="B1263" s="252" t="s">
        <v>1092</v>
      </c>
      <c r="C1263" s="730">
        <f>SUM(C1264:C1276)</f>
        <v>0</v>
      </c>
      <c r="D1263" s="730">
        <f>SUM(D1264:D1276)</f>
        <v>0</v>
      </c>
      <c r="E1263" s="730">
        <f>SUM(E1264:E1276)</f>
        <v>0</v>
      </c>
      <c r="F1263" s="488" t="str">
        <f t="shared" si="216"/>
        <v/>
      </c>
      <c r="G1263" s="488" t="str">
        <f t="shared" si="217"/>
        <v/>
      </c>
      <c r="H1263" s="765" t="str">
        <f t="shared" si="218"/>
        <v>否</v>
      </c>
      <c r="I1263" s="768" t="str">
        <f t="shared" si="219"/>
        <v>款</v>
      </c>
    </row>
    <row r="1264" ht="34.9" hidden="1" customHeight="1" spans="1:13">
      <c r="A1264" s="766">
        <v>2220201</v>
      </c>
      <c r="B1264" s="252" t="s">
        <v>145</v>
      </c>
      <c r="C1264" s="735"/>
      <c r="D1264" s="735"/>
      <c r="E1264" s="509"/>
      <c r="F1264" s="488" t="str">
        <f t="shared" si="216"/>
        <v/>
      </c>
      <c r="G1264" s="488" t="str">
        <f t="shared" si="217"/>
        <v/>
      </c>
      <c r="H1264" s="765" t="str">
        <f t="shared" si="218"/>
        <v>否</v>
      </c>
      <c r="I1264" s="768" t="str">
        <f t="shared" si="219"/>
        <v>项</v>
      </c>
      <c r="L1264" s="558">
        <v>0</v>
      </c>
      <c r="M1264" s="558">
        <f t="shared" ref="M1264:M1276" si="224">D1264-E1264</f>
        <v>0</v>
      </c>
    </row>
    <row r="1265" ht="34.9" hidden="1" customHeight="1" spans="1:13">
      <c r="A1265" s="766">
        <v>2220202</v>
      </c>
      <c r="B1265" s="252" t="s">
        <v>146</v>
      </c>
      <c r="C1265" s="735"/>
      <c r="D1265" s="735"/>
      <c r="E1265" s="509"/>
      <c r="F1265" s="488" t="str">
        <f t="shared" si="216"/>
        <v/>
      </c>
      <c r="G1265" s="488" t="str">
        <f t="shared" si="217"/>
        <v/>
      </c>
      <c r="H1265" s="765" t="str">
        <f t="shared" si="218"/>
        <v>否</v>
      </c>
      <c r="I1265" s="768" t="str">
        <f t="shared" si="219"/>
        <v>项</v>
      </c>
      <c r="L1265" s="558">
        <v>0</v>
      </c>
      <c r="M1265" s="558">
        <f t="shared" si="224"/>
        <v>0</v>
      </c>
    </row>
    <row r="1266" ht="34.9" hidden="1" customHeight="1" spans="1:13">
      <c r="A1266" s="766">
        <v>2220203</v>
      </c>
      <c r="B1266" s="252" t="s">
        <v>147</v>
      </c>
      <c r="C1266" s="735"/>
      <c r="D1266" s="735"/>
      <c r="E1266" s="509"/>
      <c r="F1266" s="488" t="str">
        <f t="shared" si="216"/>
        <v/>
      </c>
      <c r="G1266" s="488" t="str">
        <f t="shared" si="217"/>
        <v/>
      </c>
      <c r="H1266" s="765" t="str">
        <f t="shared" si="218"/>
        <v>否</v>
      </c>
      <c r="I1266" s="768" t="str">
        <f t="shared" si="219"/>
        <v>项</v>
      </c>
      <c r="L1266" s="558">
        <v>0</v>
      </c>
      <c r="M1266" s="558">
        <f t="shared" si="224"/>
        <v>0</v>
      </c>
    </row>
    <row r="1267" ht="34.9" hidden="1" customHeight="1" spans="1:13">
      <c r="A1267" s="766">
        <v>2220204</v>
      </c>
      <c r="B1267" s="252" t="s">
        <v>1093</v>
      </c>
      <c r="C1267" s="735"/>
      <c r="D1267" s="735"/>
      <c r="E1267" s="509"/>
      <c r="F1267" s="488" t="str">
        <f t="shared" si="216"/>
        <v/>
      </c>
      <c r="G1267" s="488" t="str">
        <f t="shared" si="217"/>
        <v/>
      </c>
      <c r="H1267" s="765" t="str">
        <f t="shared" si="218"/>
        <v>否</v>
      </c>
      <c r="I1267" s="768" t="str">
        <f t="shared" si="219"/>
        <v>项</v>
      </c>
      <c r="L1267" s="558">
        <v>0</v>
      </c>
      <c r="M1267" s="558">
        <f t="shared" si="224"/>
        <v>0</v>
      </c>
    </row>
    <row r="1268" ht="34.9" hidden="1" customHeight="1" spans="1:13">
      <c r="A1268" s="766">
        <v>2220205</v>
      </c>
      <c r="B1268" s="252" t="s">
        <v>1094</v>
      </c>
      <c r="C1268" s="735"/>
      <c r="D1268" s="735"/>
      <c r="E1268" s="509"/>
      <c r="F1268" s="488" t="str">
        <f t="shared" si="216"/>
        <v/>
      </c>
      <c r="G1268" s="488" t="str">
        <f t="shared" si="217"/>
        <v/>
      </c>
      <c r="H1268" s="765" t="str">
        <f t="shared" si="218"/>
        <v>否</v>
      </c>
      <c r="I1268" s="768" t="str">
        <f t="shared" si="219"/>
        <v>项</v>
      </c>
      <c r="L1268" s="558">
        <v>0</v>
      </c>
      <c r="M1268" s="558">
        <f t="shared" si="224"/>
        <v>0</v>
      </c>
    </row>
    <row r="1269" ht="34.9" hidden="1" customHeight="1" spans="1:13">
      <c r="A1269" s="766">
        <v>2220206</v>
      </c>
      <c r="B1269" s="252" t="s">
        <v>1095</v>
      </c>
      <c r="C1269" s="735"/>
      <c r="D1269" s="735"/>
      <c r="E1269" s="509"/>
      <c r="F1269" s="488" t="str">
        <f t="shared" si="216"/>
        <v/>
      </c>
      <c r="G1269" s="488" t="str">
        <f t="shared" si="217"/>
        <v/>
      </c>
      <c r="H1269" s="765" t="str">
        <f t="shared" si="218"/>
        <v>否</v>
      </c>
      <c r="I1269" s="768" t="str">
        <f t="shared" si="219"/>
        <v>项</v>
      </c>
      <c r="L1269" s="558">
        <v>0</v>
      </c>
      <c r="M1269" s="558">
        <f t="shared" si="224"/>
        <v>0</v>
      </c>
    </row>
    <row r="1270" s="547" customFormat="1" ht="34.9" hidden="1" customHeight="1" spans="1:13">
      <c r="A1270" s="766">
        <v>2220207</v>
      </c>
      <c r="B1270" s="252" t="s">
        <v>1096</v>
      </c>
      <c r="C1270" s="735"/>
      <c r="D1270" s="735"/>
      <c r="E1270" s="509"/>
      <c r="F1270" s="488" t="str">
        <f t="shared" si="216"/>
        <v/>
      </c>
      <c r="G1270" s="488" t="str">
        <f t="shared" si="217"/>
        <v/>
      </c>
      <c r="H1270" s="765" t="str">
        <f t="shared" si="218"/>
        <v>否</v>
      </c>
      <c r="I1270" s="768" t="str">
        <f t="shared" si="219"/>
        <v>项</v>
      </c>
      <c r="J1270" s="558"/>
      <c r="K1270" s="558"/>
      <c r="L1270" s="558">
        <v>0</v>
      </c>
      <c r="M1270" s="558">
        <f t="shared" si="224"/>
        <v>0</v>
      </c>
    </row>
    <row r="1271" s="547" customFormat="1" ht="34.9" hidden="1" customHeight="1" spans="1:13">
      <c r="A1271" s="766">
        <v>2220209</v>
      </c>
      <c r="B1271" s="252" t="s">
        <v>1097</v>
      </c>
      <c r="C1271" s="735"/>
      <c r="D1271" s="735"/>
      <c r="E1271" s="509"/>
      <c r="F1271" s="488" t="str">
        <f t="shared" si="216"/>
        <v/>
      </c>
      <c r="G1271" s="488" t="str">
        <f t="shared" si="217"/>
        <v/>
      </c>
      <c r="H1271" s="765" t="str">
        <f t="shared" si="218"/>
        <v>否</v>
      </c>
      <c r="I1271" s="768" t="str">
        <f t="shared" si="219"/>
        <v>项</v>
      </c>
      <c r="J1271" s="558"/>
      <c r="K1271" s="558"/>
      <c r="L1271" s="558">
        <v>0</v>
      </c>
      <c r="M1271" s="558">
        <f t="shared" si="224"/>
        <v>0</v>
      </c>
    </row>
    <row r="1272" s="547" customFormat="1" ht="34.9" hidden="1" customHeight="1" spans="1:13">
      <c r="A1272" s="766">
        <v>2220210</v>
      </c>
      <c r="B1272" s="252" t="s">
        <v>1098</v>
      </c>
      <c r="C1272" s="735"/>
      <c r="D1272" s="735"/>
      <c r="E1272" s="509"/>
      <c r="F1272" s="488" t="str">
        <f t="shared" si="216"/>
        <v/>
      </c>
      <c r="G1272" s="488" t="str">
        <f t="shared" si="217"/>
        <v/>
      </c>
      <c r="H1272" s="765" t="str">
        <f t="shared" si="218"/>
        <v>否</v>
      </c>
      <c r="I1272" s="768" t="str">
        <f t="shared" si="219"/>
        <v>项</v>
      </c>
      <c r="J1272" s="558"/>
      <c r="K1272" s="558"/>
      <c r="L1272" s="558">
        <v>0</v>
      </c>
      <c r="M1272" s="558">
        <f t="shared" si="224"/>
        <v>0</v>
      </c>
    </row>
    <row r="1273" s="547" customFormat="1" ht="34.9" hidden="1" customHeight="1" spans="1:13">
      <c r="A1273" s="766">
        <v>2220211</v>
      </c>
      <c r="B1273" s="252" t="s">
        <v>1099</v>
      </c>
      <c r="C1273" s="735"/>
      <c r="D1273" s="735"/>
      <c r="E1273" s="509"/>
      <c r="F1273" s="488" t="str">
        <f t="shared" si="216"/>
        <v/>
      </c>
      <c r="G1273" s="488" t="str">
        <f t="shared" si="217"/>
        <v/>
      </c>
      <c r="H1273" s="765" t="str">
        <f t="shared" si="218"/>
        <v>否</v>
      </c>
      <c r="I1273" s="768" t="str">
        <f t="shared" si="219"/>
        <v>项</v>
      </c>
      <c r="J1273" s="558"/>
      <c r="K1273" s="558"/>
      <c r="L1273" s="558">
        <v>0</v>
      </c>
      <c r="M1273" s="558">
        <f t="shared" si="224"/>
        <v>0</v>
      </c>
    </row>
    <row r="1274" s="547" customFormat="1" ht="34.9" hidden="1" customHeight="1" spans="1:13">
      <c r="A1274" s="766">
        <v>2220212</v>
      </c>
      <c r="B1274" s="252" t="s">
        <v>1100</v>
      </c>
      <c r="C1274" s="735"/>
      <c r="D1274" s="735"/>
      <c r="E1274" s="509"/>
      <c r="F1274" s="488" t="str">
        <f t="shared" si="216"/>
        <v/>
      </c>
      <c r="G1274" s="488" t="str">
        <f t="shared" si="217"/>
        <v/>
      </c>
      <c r="H1274" s="765" t="str">
        <f t="shared" si="218"/>
        <v>否</v>
      </c>
      <c r="I1274" s="768" t="str">
        <f t="shared" si="219"/>
        <v>项</v>
      </c>
      <c r="J1274" s="558"/>
      <c r="K1274" s="558"/>
      <c r="L1274" s="558">
        <v>0</v>
      </c>
      <c r="M1274" s="558">
        <f t="shared" si="224"/>
        <v>0</v>
      </c>
    </row>
    <row r="1275" s="547" customFormat="1" ht="34.9" hidden="1" customHeight="1" spans="1:13">
      <c r="A1275" s="766">
        <v>2220250</v>
      </c>
      <c r="B1275" s="252" t="s">
        <v>154</v>
      </c>
      <c r="C1275" s="735"/>
      <c r="D1275" s="735"/>
      <c r="E1275" s="509"/>
      <c r="F1275" s="488" t="str">
        <f t="shared" si="216"/>
        <v/>
      </c>
      <c r="G1275" s="488" t="str">
        <f t="shared" si="217"/>
        <v/>
      </c>
      <c r="H1275" s="765" t="str">
        <f t="shared" si="218"/>
        <v>否</v>
      </c>
      <c r="I1275" s="768" t="str">
        <f t="shared" si="219"/>
        <v>项</v>
      </c>
      <c r="J1275" s="558"/>
      <c r="K1275" s="558"/>
      <c r="L1275" s="558">
        <v>0</v>
      </c>
      <c r="M1275" s="558">
        <f t="shared" si="224"/>
        <v>0</v>
      </c>
    </row>
    <row r="1276" s="547" customFormat="1" ht="34.9" hidden="1" customHeight="1" spans="1:13">
      <c r="A1276" s="766">
        <v>2220299</v>
      </c>
      <c r="B1276" s="252" t="s">
        <v>1101</v>
      </c>
      <c r="C1276" s="735"/>
      <c r="D1276" s="735"/>
      <c r="E1276" s="509"/>
      <c r="F1276" s="488" t="str">
        <f t="shared" si="216"/>
        <v/>
      </c>
      <c r="G1276" s="488" t="str">
        <f t="shared" si="217"/>
        <v/>
      </c>
      <c r="H1276" s="765" t="str">
        <f t="shared" si="218"/>
        <v>否</v>
      </c>
      <c r="I1276" s="768" t="str">
        <f t="shared" si="219"/>
        <v>项</v>
      </c>
      <c r="J1276" s="558"/>
      <c r="K1276" s="558"/>
      <c r="L1276" s="558">
        <v>0</v>
      </c>
      <c r="M1276" s="558">
        <f t="shared" si="224"/>
        <v>0</v>
      </c>
    </row>
    <row r="1277" ht="34.9" hidden="1" customHeight="1" spans="1:9">
      <c r="A1277" s="766">
        <v>22203</v>
      </c>
      <c r="B1277" s="252" t="s">
        <v>1102</v>
      </c>
      <c r="C1277" s="730">
        <f>SUM(C1278:C1281)</f>
        <v>0</v>
      </c>
      <c r="D1277" s="730">
        <f>SUM(D1278:D1281)</f>
        <v>0</v>
      </c>
      <c r="E1277" s="730">
        <f>SUM(E1278:E1281)</f>
        <v>0</v>
      </c>
      <c r="F1277" s="488" t="str">
        <f t="shared" si="216"/>
        <v/>
      </c>
      <c r="G1277" s="488" t="str">
        <f t="shared" si="217"/>
        <v/>
      </c>
      <c r="H1277" s="765" t="str">
        <f t="shared" si="218"/>
        <v>否</v>
      </c>
      <c r="I1277" s="768" t="str">
        <f t="shared" si="219"/>
        <v>款</v>
      </c>
    </row>
    <row r="1278" ht="34.9" hidden="1" customHeight="1" spans="1:13">
      <c r="A1278" s="766">
        <v>2220301</v>
      </c>
      <c r="B1278" s="252" t="s">
        <v>1103</v>
      </c>
      <c r="C1278" s="735"/>
      <c r="D1278" s="735">
        <v>0</v>
      </c>
      <c r="E1278" s="509">
        <v>0</v>
      </c>
      <c r="F1278" s="488" t="str">
        <f t="shared" si="216"/>
        <v/>
      </c>
      <c r="G1278" s="488" t="str">
        <f t="shared" si="217"/>
        <v/>
      </c>
      <c r="H1278" s="765" t="str">
        <f t="shared" si="218"/>
        <v>否</v>
      </c>
      <c r="I1278" s="768" t="str">
        <f t="shared" si="219"/>
        <v>项</v>
      </c>
      <c r="L1278" s="558">
        <v>0</v>
      </c>
      <c r="M1278" s="558">
        <f t="shared" ref="M1278:M1281" si="225">D1278-E1278</f>
        <v>0</v>
      </c>
    </row>
    <row r="1279" s="547" customFormat="1" ht="34.9" hidden="1" customHeight="1" spans="1:13">
      <c r="A1279" s="766">
        <v>2220303</v>
      </c>
      <c r="B1279" s="252" t="s">
        <v>1104</v>
      </c>
      <c r="C1279" s="735"/>
      <c r="D1279" s="735">
        <v>0</v>
      </c>
      <c r="E1279" s="509">
        <v>0</v>
      </c>
      <c r="F1279" s="488" t="str">
        <f t="shared" si="216"/>
        <v/>
      </c>
      <c r="G1279" s="488" t="str">
        <f t="shared" si="217"/>
        <v/>
      </c>
      <c r="H1279" s="765" t="str">
        <f t="shared" si="218"/>
        <v>否</v>
      </c>
      <c r="I1279" s="768" t="str">
        <f t="shared" si="219"/>
        <v>项</v>
      </c>
      <c r="J1279" s="558"/>
      <c r="K1279" s="558"/>
      <c r="L1279" s="558">
        <v>0</v>
      </c>
      <c r="M1279" s="558">
        <f t="shared" si="225"/>
        <v>0</v>
      </c>
    </row>
    <row r="1280" ht="34.9" hidden="1" customHeight="1" spans="1:13">
      <c r="A1280" s="766">
        <v>2220304</v>
      </c>
      <c r="B1280" s="252" t="s">
        <v>1105</v>
      </c>
      <c r="C1280" s="735"/>
      <c r="D1280" s="735">
        <v>0</v>
      </c>
      <c r="E1280" s="509">
        <v>0</v>
      </c>
      <c r="F1280" s="488" t="str">
        <f t="shared" si="216"/>
        <v/>
      </c>
      <c r="G1280" s="488" t="str">
        <f t="shared" si="217"/>
        <v/>
      </c>
      <c r="H1280" s="765" t="str">
        <f t="shared" si="218"/>
        <v>否</v>
      </c>
      <c r="I1280" s="768" t="str">
        <f t="shared" si="219"/>
        <v>项</v>
      </c>
      <c r="L1280" s="558">
        <v>0</v>
      </c>
      <c r="M1280" s="558">
        <f t="shared" si="225"/>
        <v>0</v>
      </c>
    </row>
    <row r="1281" s="547" customFormat="1" ht="34.9" hidden="1" customHeight="1" spans="1:13">
      <c r="A1281" s="766">
        <v>2220399</v>
      </c>
      <c r="B1281" s="252" t="s">
        <v>1106</v>
      </c>
      <c r="C1281" s="735"/>
      <c r="D1281" s="735">
        <v>0</v>
      </c>
      <c r="E1281" s="509">
        <v>0</v>
      </c>
      <c r="F1281" s="488" t="str">
        <f t="shared" si="216"/>
        <v/>
      </c>
      <c r="G1281" s="488" t="str">
        <f t="shared" si="217"/>
        <v/>
      </c>
      <c r="H1281" s="765" t="str">
        <f t="shared" si="218"/>
        <v>否</v>
      </c>
      <c r="I1281" s="768" t="str">
        <f t="shared" si="219"/>
        <v>项</v>
      </c>
      <c r="J1281" s="558"/>
      <c r="K1281" s="558"/>
      <c r="L1281" s="558">
        <v>0</v>
      </c>
      <c r="M1281" s="558">
        <f t="shared" si="225"/>
        <v>0</v>
      </c>
    </row>
    <row r="1282" s="547" customFormat="1" ht="34.9" customHeight="1" spans="1:13">
      <c r="A1282" s="766">
        <v>22204</v>
      </c>
      <c r="B1282" s="252" t="s">
        <v>1107</v>
      </c>
      <c r="C1282" s="730">
        <f>SUM(C1283:C1287)</f>
        <v>67</v>
      </c>
      <c r="D1282" s="730">
        <f>SUM(D1283:D1287)</f>
        <v>133</v>
      </c>
      <c r="E1282" s="730">
        <f>SUM(E1283:E1287)</f>
        <v>133</v>
      </c>
      <c r="F1282" s="488">
        <f t="shared" si="216"/>
        <v>0.985074626865672</v>
      </c>
      <c r="G1282" s="488">
        <f t="shared" si="217"/>
        <v>1</v>
      </c>
      <c r="H1282" s="765" t="str">
        <f t="shared" si="218"/>
        <v>是</v>
      </c>
      <c r="I1282" s="768" t="str">
        <f t="shared" si="219"/>
        <v>款</v>
      </c>
      <c r="J1282" s="558"/>
      <c r="K1282" s="558"/>
      <c r="L1282" s="558"/>
      <c r="M1282" s="558"/>
    </row>
    <row r="1283" s="547" customFormat="1" ht="34.9" customHeight="1" spans="1:13">
      <c r="A1283" s="766">
        <v>2220401</v>
      </c>
      <c r="B1283" s="252" t="s">
        <v>1108</v>
      </c>
      <c r="C1283" s="735">
        <v>67</v>
      </c>
      <c r="D1283" s="735">
        <v>133</v>
      </c>
      <c r="E1283" s="509">
        <v>133</v>
      </c>
      <c r="F1283" s="488">
        <f t="shared" si="216"/>
        <v>0.985074626865672</v>
      </c>
      <c r="G1283" s="488">
        <f t="shared" si="217"/>
        <v>1</v>
      </c>
      <c r="H1283" s="765" t="str">
        <f t="shared" si="218"/>
        <v>是</v>
      </c>
      <c r="I1283" s="768" t="str">
        <f t="shared" si="219"/>
        <v>项</v>
      </c>
      <c r="J1283" s="558"/>
      <c r="K1283" s="558"/>
      <c r="L1283" s="558">
        <v>0</v>
      </c>
      <c r="M1283" s="558">
        <f t="shared" ref="M1283:M1287" si="226">D1283-E1283</f>
        <v>0</v>
      </c>
    </row>
    <row r="1284" s="547" customFormat="1" ht="34.9" hidden="1" customHeight="1" spans="1:13">
      <c r="A1284" s="766">
        <v>2220402</v>
      </c>
      <c r="B1284" s="252" t="s">
        <v>1109</v>
      </c>
      <c r="C1284" s="735"/>
      <c r="D1284" s="735">
        <v>0</v>
      </c>
      <c r="E1284" s="509">
        <v>0</v>
      </c>
      <c r="F1284" s="488" t="str">
        <f t="shared" si="216"/>
        <v/>
      </c>
      <c r="G1284" s="488" t="str">
        <f t="shared" si="217"/>
        <v/>
      </c>
      <c r="H1284" s="765" t="str">
        <f t="shared" si="218"/>
        <v>否</v>
      </c>
      <c r="I1284" s="768" t="str">
        <f t="shared" si="219"/>
        <v>项</v>
      </c>
      <c r="J1284" s="558"/>
      <c r="K1284" s="558"/>
      <c r="L1284" s="558">
        <v>0</v>
      </c>
      <c r="M1284" s="558">
        <f t="shared" si="226"/>
        <v>0</v>
      </c>
    </row>
    <row r="1285" s="547" customFormat="1" ht="34.9" hidden="1" customHeight="1" spans="1:13">
      <c r="A1285" s="766">
        <v>2220403</v>
      </c>
      <c r="B1285" s="252" t="s">
        <v>1110</v>
      </c>
      <c r="C1285" s="735">
        <v>0</v>
      </c>
      <c r="D1285" s="735">
        <v>0</v>
      </c>
      <c r="E1285" s="509">
        <v>0</v>
      </c>
      <c r="F1285" s="488" t="str">
        <f t="shared" ref="F1285:F1348" si="227">IF(C1285&lt;&gt;0,E1285/C1285-1,"")</f>
        <v/>
      </c>
      <c r="G1285" s="488" t="str">
        <f t="shared" ref="G1285:G1348" si="228">IF(D1285&lt;&gt;0,E1285/D1285,"")</f>
        <v/>
      </c>
      <c r="H1285" s="765" t="str">
        <f t="shared" ref="H1285:H1348" si="229">IF(LEN(A1285)=3,"是",IF(B1285&lt;&gt;"",IF(SUM(C1285:E1285)&lt;&gt;0,"是","否"),"是"))</f>
        <v>否</v>
      </c>
      <c r="I1285" s="768" t="str">
        <f t="shared" ref="I1285:I1348" si="230">IF(LEN(A1285)=3,"类",IF(LEN(A1285)=5,"款","项"))</f>
        <v>项</v>
      </c>
      <c r="J1285" s="558"/>
      <c r="K1285" s="558"/>
      <c r="L1285" s="558">
        <v>0</v>
      </c>
      <c r="M1285" s="558">
        <f t="shared" si="226"/>
        <v>0</v>
      </c>
    </row>
    <row r="1286" s="547" customFormat="1" ht="34.9" hidden="1" customHeight="1" spans="1:13">
      <c r="A1286" s="766">
        <v>2220404</v>
      </c>
      <c r="B1286" s="252" t="s">
        <v>1111</v>
      </c>
      <c r="C1286" s="735"/>
      <c r="D1286" s="735">
        <v>0</v>
      </c>
      <c r="E1286" s="509">
        <v>0</v>
      </c>
      <c r="F1286" s="488" t="str">
        <f t="shared" si="227"/>
        <v/>
      </c>
      <c r="G1286" s="488" t="str">
        <f t="shared" si="228"/>
        <v/>
      </c>
      <c r="H1286" s="765" t="str">
        <f t="shared" si="229"/>
        <v>否</v>
      </c>
      <c r="I1286" s="768" t="str">
        <f t="shared" si="230"/>
        <v>项</v>
      </c>
      <c r="J1286" s="558"/>
      <c r="K1286" s="558"/>
      <c r="L1286" s="558">
        <v>0</v>
      </c>
      <c r="M1286" s="558">
        <f t="shared" si="226"/>
        <v>0</v>
      </c>
    </row>
    <row r="1287" ht="34.9" hidden="1" customHeight="1" spans="1:13">
      <c r="A1287" s="766">
        <v>2220499</v>
      </c>
      <c r="B1287" s="252" t="s">
        <v>1112</v>
      </c>
      <c r="C1287" s="735"/>
      <c r="D1287" s="735">
        <v>0</v>
      </c>
      <c r="E1287" s="509">
        <v>0</v>
      </c>
      <c r="F1287" s="488" t="str">
        <f t="shared" si="227"/>
        <v/>
      </c>
      <c r="G1287" s="488" t="str">
        <f t="shared" si="228"/>
        <v/>
      </c>
      <c r="H1287" s="765" t="str">
        <f t="shared" si="229"/>
        <v>否</v>
      </c>
      <c r="I1287" s="768" t="str">
        <f t="shared" si="230"/>
        <v>项</v>
      </c>
      <c r="L1287" s="558">
        <v>0</v>
      </c>
      <c r="M1287" s="558">
        <f t="shared" si="226"/>
        <v>0</v>
      </c>
    </row>
    <row r="1288" ht="34.9" customHeight="1" spans="1:9">
      <c r="A1288" s="766">
        <v>22205</v>
      </c>
      <c r="B1288" s="252" t="s">
        <v>1113</v>
      </c>
      <c r="C1288" s="730">
        <f>SUM(C1289:C1300)</f>
        <v>12</v>
      </c>
      <c r="D1288" s="730">
        <f>SUM(D1289:D1300)</f>
        <v>0</v>
      </c>
      <c r="E1288" s="730">
        <f>SUM(E1289:E1300)</f>
        <v>0</v>
      </c>
      <c r="F1288" s="488">
        <f t="shared" si="227"/>
        <v>-1</v>
      </c>
      <c r="G1288" s="488" t="str">
        <f t="shared" si="228"/>
        <v/>
      </c>
      <c r="H1288" s="765" t="str">
        <f t="shared" si="229"/>
        <v>是</v>
      </c>
      <c r="I1288" s="768" t="str">
        <f t="shared" si="230"/>
        <v>款</v>
      </c>
    </row>
    <row r="1289" ht="34.9" hidden="1" customHeight="1" spans="1:13">
      <c r="A1289" s="766">
        <v>2220501</v>
      </c>
      <c r="B1289" s="252" t="s">
        <v>1114</v>
      </c>
      <c r="C1289" s="735"/>
      <c r="D1289" s="735">
        <v>0</v>
      </c>
      <c r="E1289" s="509">
        <v>0</v>
      </c>
      <c r="F1289" s="488" t="str">
        <f t="shared" si="227"/>
        <v/>
      </c>
      <c r="G1289" s="488" t="str">
        <f t="shared" si="228"/>
        <v/>
      </c>
      <c r="H1289" s="765" t="str">
        <f t="shared" si="229"/>
        <v>否</v>
      </c>
      <c r="I1289" s="768" t="str">
        <f t="shared" si="230"/>
        <v>项</v>
      </c>
      <c r="L1289" s="558">
        <v>0</v>
      </c>
      <c r="M1289" s="558">
        <f t="shared" ref="M1289:M1300" si="231">D1289-E1289</f>
        <v>0</v>
      </c>
    </row>
    <row r="1290" ht="34.9" hidden="1" customHeight="1" spans="1:13">
      <c r="A1290" s="766">
        <v>2220502</v>
      </c>
      <c r="B1290" s="252" t="s">
        <v>1115</v>
      </c>
      <c r="C1290" s="735"/>
      <c r="D1290" s="735">
        <v>0</v>
      </c>
      <c r="E1290" s="509">
        <v>0</v>
      </c>
      <c r="F1290" s="488" t="str">
        <f t="shared" si="227"/>
        <v/>
      </c>
      <c r="G1290" s="488" t="str">
        <f t="shared" si="228"/>
        <v/>
      </c>
      <c r="H1290" s="765" t="str">
        <f t="shared" si="229"/>
        <v>否</v>
      </c>
      <c r="I1290" s="768" t="str">
        <f t="shared" si="230"/>
        <v>项</v>
      </c>
      <c r="L1290" s="558">
        <v>0</v>
      </c>
      <c r="M1290" s="558">
        <f t="shared" si="231"/>
        <v>0</v>
      </c>
    </row>
    <row r="1291" ht="34.9" hidden="1" customHeight="1" spans="1:13">
      <c r="A1291" s="766">
        <v>2220503</v>
      </c>
      <c r="B1291" s="252" t="s">
        <v>1116</v>
      </c>
      <c r="C1291" s="735"/>
      <c r="D1291" s="735">
        <v>0</v>
      </c>
      <c r="E1291" s="509">
        <v>0</v>
      </c>
      <c r="F1291" s="488" t="str">
        <f t="shared" si="227"/>
        <v/>
      </c>
      <c r="G1291" s="488" t="str">
        <f t="shared" si="228"/>
        <v/>
      </c>
      <c r="H1291" s="765" t="str">
        <f t="shared" si="229"/>
        <v>否</v>
      </c>
      <c r="I1291" s="768" t="str">
        <f t="shared" si="230"/>
        <v>项</v>
      </c>
      <c r="L1291" s="558">
        <v>0</v>
      </c>
      <c r="M1291" s="558">
        <f t="shared" si="231"/>
        <v>0</v>
      </c>
    </row>
    <row r="1292" ht="34.9" hidden="1" customHeight="1" spans="1:13">
      <c r="A1292" s="766">
        <v>2220504</v>
      </c>
      <c r="B1292" s="252" t="s">
        <v>1117</v>
      </c>
      <c r="C1292" s="735"/>
      <c r="D1292" s="735">
        <v>0</v>
      </c>
      <c r="E1292" s="509">
        <v>0</v>
      </c>
      <c r="F1292" s="488" t="str">
        <f t="shared" si="227"/>
        <v/>
      </c>
      <c r="G1292" s="488" t="str">
        <f t="shared" si="228"/>
        <v/>
      </c>
      <c r="H1292" s="765" t="str">
        <f t="shared" si="229"/>
        <v>否</v>
      </c>
      <c r="I1292" s="768" t="str">
        <f t="shared" si="230"/>
        <v>项</v>
      </c>
      <c r="L1292" s="558">
        <v>0</v>
      </c>
      <c r="M1292" s="558">
        <f t="shared" si="231"/>
        <v>0</v>
      </c>
    </row>
    <row r="1293" ht="34.9" hidden="1" customHeight="1" spans="1:13">
      <c r="A1293" s="766">
        <v>2220505</v>
      </c>
      <c r="B1293" s="252" t="s">
        <v>1118</v>
      </c>
      <c r="C1293" s="735"/>
      <c r="D1293" s="735">
        <v>0</v>
      </c>
      <c r="E1293" s="509">
        <v>0</v>
      </c>
      <c r="F1293" s="488" t="str">
        <f t="shared" si="227"/>
        <v/>
      </c>
      <c r="G1293" s="488" t="str">
        <f t="shared" si="228"/>
        <v/>
      </c>
      <c r="H1293" s="765" t="str">
        <f t="shared" si="229"/>
        <v>否</v>
      </c>
      <c r="I1293" s="768" t="str">
        <f t="shared" si="230"/>
        <v>项</v>
      </c>
      <c r="L1293" s="558">
        <v>0</v>
      </c>
      <c r="M1293" s="558">
        <f t="shared" si="231"/>
        <v>0</v>
      </c>
    </row>
    <row r="1294" s="547" customFormat="1" ht="34.9" hidden="1" customHeight="1" spans="1:13">
      <c r="A1294" s="766">
        <v>2220506</v>
      </c>
      <c r="B1294" s="252" t="s">
        <v>1119</v>
      </c>
      <c r="C1294" s="735"/>
      <c r="D1294" s="735">
        <v>0</v>
      </c>
      <c r="E1294" s="509">
        <v>0</v>
      </c>
      <c r="F1294" s="488" t="str">
        <f t="shared" si="227"/>
        <v/>
      </c>
      <c r="G1294" s="488" t="str">
        <f t="shared" si="228"/>
        <v/>
      </c>
      <c r="H1294" s="765" t="str">
        <f t="shared" si="229"/>
        <v>否</v>
      </c>
      <c r="I1294" s="768" t="str">
        <f t="shared" si="230"/>
        <v>项</v>
      </c>
      <c r="J1294" s="558"/>
      <c r="K1294" s="558"/>
      <c r="L1294" s="558">
        <v>0</v>
      </c>
      <c r="M1294" s="558">
        <f t="shared" si="231"/>
        <v>0</v>
      </c>
    </row>
    <row r="1295" ht="34.9" hidden="1" customHeight="1" spans="1:13">
      <c r="A1295" s="766">
        <v>2220507</v>
      </c>
      <c r="B1295" s="252" t="s">
        <v>1120</v>
      </c>
      <c r="C1295" s="735"/>
      <c r="D1295" s="735">
        <v>0</v>
      </c>
      <c r="E1295" s="509">
        <v>0</v>
      </c>
      <c r="F1295" s="488" t="str">
        <f t="shared" si="227"/>
        <v/>
      </c>
      <c r="G1295" s="488" t="str">
        <f t="shared" si="228"/>
        <v/>
      </c>
      <c r="H1295" s="765" t="str">
        <f t="shared" si="229"/>
        <v>否</v>
      </c>
      <c r="I1295" s="768" t="str">
        <f t="shared" si="230"/>
        <v>项</v>
      </c>
      <c r="L1295" s="558">
        <v>0</v>
      </c>
      <c r="M1295" s="558">
        <f t="shared" si="231"/>
        <v>0</v>
      </c>
    </row>
    <row r="1296" ht="34.9" hidden="1" customHeight="1" spans="1:13">
      <c r="A1296" s="766">
        <v>2220508</v>
      </c>
      <c r="B1296" s="252" t="s">
        <v>1121</v>
      </c>
      <c r="C1296" s="735"/>
      <c r="D1296" s="735">
        <v>0</v>
      </c>
      <c r="E1296" s="509">
        <v>0</v>
      </c>
      <c r="F1296" s="488" t="str">
        <f t="shared" si="227"/>
        <v/>
      </c>
      <c r="G1296" s="488" t="str">
        <f t="shared" si="228"/>
        <v/>
      </c>
      <c r="H1296" s="765" t="str">
        <f t="shared" si="229"/>
        <v>否</v>
      </c>
      <c r="I1296" s="768" t="str">
        <f t="shared" si="230"/>
        <v>项</v>
      </c>
      <c r="L1296" s="558">
        <v>0</v>
      </c>
      <c r="M1296" s="558">
        <f t="shared" si="231"/>
        <v>0</v>
      </c>
    </row>
    <row r="1297" s="547" customFormat="1" ht="34.9" hidden="1" customHeight="1" spans="1:13">
      <c r="A1297" s="766">
        <v>2220509</v>
      </c>
      <c r="B1297" s="252" t="s">
        <v>1122</v>
      </c>
      <c r="C1297" s="735"/>
      <c r="D1297" s="735">
        <v>0</v>
      </c>
      <c r="E1297" s="509">
        <v>0</v>
      </c>
      <c r="F1297" s="488" t="str">
        <f t="shared" si="227"/>
        <v/>
      </c>
      <c r="G1297" s="488" t="str">
        <f t="shared" si="228"/>
        <v/>
      </c>
      <c r="H1297" s="765" t="str">
        <f t="shared" si="229"/>
        <v>否</v>
      </c>
      <c r="I1297" s="768" t="str">
        <f t="shared" si="230"/>
        <v>项</v>
      </c>
      <c r="J1297" s="558"/>
      <c r="K1297" s="558"/>
      <c r="L1297" s="558">
        <v>0</v>
      </c>
      <c r="M1297" s="558">
        <f t="shared" si="231"/>
        <v>0</v>
      </c>
    </row>
    <row r="1298" s="547" customFormat="1" ht="34.9" hidden="1" customHeight="1" spans="1:13">
      <c r="A1298" s="766">
        <v>2220510</v>
      </c>
      <c r="B1298" s="252" t="s">
        <v>1123</v>
      </c>
      <c r="C1298" s="735"/>
      <c r="D1298" s="735">
        <v>0</v>
      </c>
      <c r="E1298" s="509">
        <v>0</v>
      </c>
      <c r="F1298" s="488" t="str">
        <f t="shared" si="227"/>
        <v/>
      </c>
      <c r="G1298" s="488" t="str">
        <f t="shared" si="228"/>
        <v/>
      </c>
      <c r="H1298" s="765" t="str">
        <f t="shared" si="229"/>
        <v>否</v>
      </c>
      <c r="I1298" s="768" t="str">
        <f t="shared" si="230"/>
        <v>项</v>
      </c>
      <c r="J1298" s="558"/>
      <c r="K1298" s="558"/>
      <c r="L1298" s="558">
        <v>0</v>
      </c>
      <c r="M1298" s="558">
        <f t="shared" si="231"/>
        <v>0</v>
      </c>
    </row>
    <row r="1299" s="547" customFormat="1" ht="34.9" customHeight="1" spans="1:13">
      <c r="A1299" s="766">
        <v>2220511</v>
      </c>
      <c r="B1299" s="252" t="s">
        <v>1124</v>
      </c>
      <c r="C1299" s="735">
        <v>5</v>
      </c>
      <c r="D1299" s="735">
        <v>0</v>
      </c>
      <c r="E1299" s="509">
        <v>0</v>
      </c>
      <c r="F1299" s="488">
        <f t="shared" si="227"/>
        <v>-1</v>
      </c>
      <c r="G1299" s="488" t="str">
        <f t="shared" si="228"/>
        <v/>
      </c>
      <c r="H1299" s="765" t="str">
        <f t="shared" si="229"/>
        <v>是</v>
      </c>
      <c r="I1299" s="768" t="str">
        <f t="shared" si="230"/>
        <v>项</v>
      </c>
      <c r="J1299" s="558"/>
      <c r="K1299" s="558"/>
      <c r="L1299" s="558">
        <v>0</v>
      </c>
      <c r="M1299" s="558">
        <f t="shared" si="231"/>
        <v>0</v>
      </c>
    </row>
    <row r="1300" ht="34.9" customHeight="1" spans="1:13">
      <c r="A1300" s="766">
        <v>2220599</v>
      </c>
      <c r="B1300" s="252" t="s">
        <v>1125</v>
      </c>
      <c r="C1300" s="735">
        <v>7</v>
      </c>
      <c r="D1300" s="735">
        <v>0</v>
      </c>
      <c r="E1300" s="509">
        <v>0</v>
      </c>
      <c r="F1300" s="488">
        <f t="shared" si="227"/>
        <v>-1</v>
      </c>
      <c r="G1300" s="488" t="str">
        <f t="shared" si="228"/>
        <v/>
      </c>
      <c r="H1300" s="765" t="str">
        <f t="shared" si="229"/>
        <v>是</v>
      </c>
      <c r="I1300" s="768" t="str">
        <f t="shared" si="230"/>
        <v>项</v>
      </c>
      <c r="L1300" s="558">
        <v>0</v>
      </c>
      <c r="M1300" s="558">
        <f t="shared" si="231"/>
        <v>0</v>
      </c>
    </row>
    <row r="1301" ht="34.9" customHeight="1" spans="1:9">
      <c r="A1301" s="764">
        <v>224</v>
      </c>
      <c r="B1301" s="248" t="s">
        <v>122</v>
      </c>
      <c r="C1301" s="361">
        <f>SUM(C1302,C1314,C1320,C1326,C1334,C1347,C1351,C1357)</f>
        <v>2916</v>
      </c>
      <c r="D1301" s="361">
        <f>SUM(D1302,D1314,D1320,D1326,D1334,D1347,D1351,D1357)</f>
        <v>3061</v>
      </c>
      <c r="E1301" s="361">
        <f>SUM(E1302,E1314,E1320,E1326,E1334,E1347,E1351,E1357)</f>
        <v>2452</v>
      </c>
      <c r="F1301" s="486">
        <f t="shared" si="227"/>
        <v>-0.159122085048011</v>
      </c>
      <c r="G1301" s="486">
        <f t="shared" si="228"/>
        <v>0.801045409996733</v>
      </c>
      <c r="H1301" s="765" t="str">
        <f t="shared" si="229"/>
        <v>是</v>
      </c>
      <c r="I1301" s="768" t="str">
        <f t="shared" si="230"/>
        <v>类</v>
      </c>
    </row>
    <row r="1302" ht="34.9" customHeight="1" spans="1:9">
      <c r="A1302" s="766">
        <v>22401</v>
      </c>
      <c r="B1302" s="252" t="s">
        <v>1126</v>
      </c>
      <c r="C1302" s="730">
        <f>SUM(C1303:C1313)</f>
        <v>1056</v>
      </c>
      <c r="D1302" s="730">
        <f>SUM(D1303:D1313)</f>
        <v>811</v>
      </c>
      <c r="E1302" s="730">
        <f>SUM(E1303:E1313)</f>
        <v>805</v>
      </c>
      <c r="F1302" s="488">
        <f t="shared" si="227"/>
        <v>-0.237689393939394</v>
      </c>
      <c r="G1302" s="488">
        <f t="shared" si="228"/>
        <v>0.992601726263872</v>
      </c>
      <c r="H1302" s="765" t="str">
        <f t="shared" si="229"/>
        <v>是</v>
      </c>
      <c r="I1302" s="768" t="str">
        <f t="shared" si="230"/>
        <v>款</v>
      </c>
    </row>
    <row r="1303" ht="34.9" customHeight="1" spans="1:13">
      <c r="A1303" s="766">
        <v>2240101</v>
      </c>
      <c r="B1303" s="252" t="s">
        <v>145</v>
      </c>
      <c r="C1303" s="735">
        <v>567</v>
      </c>
      <c r="D1303" s="735">
        <v>349</v>
      </c>
      <c r="E1303" s="509">
        <v>420</v>
      </c>
      <c r="F1303" s="488">
        <f t="shared" si="227"/>
        <v>-0.259259259259259</v>
      </c>
      <c r="G1303" s="488">
        <f t="shared" si="228"/>
        <v>1.20343839541547</v>
      </c>
      <c r="H1303" s="765" t="str">
        <f t="shared" si="229"/>
        <v>是</v>
      </c>
      <c r="I1303" s="768" t="str">
        <f t="shared" si="230"/>
        <v>项</v>
      </c>
      <c r="L1303" s="558">
        <v>0</v>
      </c>
      <c r="M1303" s="558">
        <f t="shared" ref="M1303:M1313" si="232">D1303-E1303</f>
        <v>-71</v>
      </c>
    </row>
    <row r="1304" ht="34.9" hidden="1" customHeight="1" spans="1:13">
      <c r="A1304" s="766">
        <v>2240102</v>
      </c>
      <c r="B1304" s="252" t="s">
        <v>146</v>
      </c>
      <c r="C1304" s="735"/>
      <c r="D1304" s="735">
        <v>0</v>
      </c>
      <c r="E1304" s="509">
        <v>0</v>
      </c>
      <c r="F1304" s="488" t="str">
        <f t="shared" si="227"/>
        <v/>
      </c>
      <c r="G1304" s="488" t="str">
        <f t="shared" si="228"/>
        <v/>
      </c>
      <c r="H1304" s="765" t="str">
        <f t="shared" si="229"/>
        <v>否</v>
      </c>
      <c r="I1304" s="768" t="str">
        <f t="shared" si="230"/>
        <v>项</v>
      </c>
      <c r="L1304" s="558">
        <v>0</v>
      </c>
      <c r="M1304" s="558">
        <f t="shared" si="232"/>
        <v>0</v>
      </c>
    </row>
    <row r="1305" ht="34.9" customHeight="1" spans="1:13">
      <c r="A1305" s="766">
        <v>2240103</v>
      </c>
      <c r="B1305" s="252" t="s">
        <v>147</v>
      </c>
      <c r="C1305" s="735">
        <v>271</v>
      </c>
      <c r="D1305" s="735">
        <v>242</v>
      </c>
      <c r="E1305" s="509">
        <v>214</v>
      </c>
      <c r="F1305" s="488">
        <f t="shared" si="227"/>
        <v>-0.210332103321033</v>
      </c>
      <c r="G1305" s="488">
        <f t="shared" si="228"/>
        <v>0.884297520661157</v>
      </c>
      <c r="H1305" s="765" t="str">
        <f t="shared" si="229"/>
        <v>是</v>
      </c>
      <c r="I1305" s="768" t="str">
        <f t="shared" si="230"/>
        <v>项</v>
      </c>
      <c r="L1305" s="558">
        <v>0</v>
      </c>
      <c r="M1305" s="558">
        <f t="shared" si="232"/>
        <v>28</v>
      </c>
    </row>
    <row r="1306" ht="34.9" customHeight="1" spans="1:13">
      <c r="A1306" s="766">
        <v>2240104</v>
      </c>
      <c r="B1306" s="252" t="s">
        <v>1127</v>
      </c>
      <c r="C1306" s="735">
        <v>0</v>
      </c>
      <c r="D1306" s="735">
        <v>52</v>
      </c>
      <c r="E1306" s="509">
        <v>52</v>
      </c>
      <c r="F1306" s="488" t="str">
        <f t="shared" si="227"/>
        <v/>
      </c>
      <c r="G1306" s="488">
        <f t="shared" si="228"/>
        <v>1</v>
      </c>
      <c r="H1306" s="765" t="str">
        <f t="shared" si="229"/>
        <v>是</v>
      </c>
      <c r="I1306" s="768" t="str">
        <f t="shared" si="230"/>
        <v>项</v>
      </c>
      <c r="L1306" s="558">
        <v>52.0375</v>
      </c>
      <c r="M1306" s="558">
        <f t="shared" si="232"/>
        <v>0</v>
      </c>
    </row>
    <row r="1307" ht="34.9" hidden="1" customHeight="1" spans="1:13">
      <c r="A1307" s="766">
        <v>2240105</v>
      </c>
      <c r="B1307" s="252" t="s">
        <v>1128</v>
      </c>
      <c r="C1307" s="735"/>
      <c r="D1307" s="735">
        <v>0</v>
      </c>
      <c r="E1307" s="509">
        <v>0</v>
      </c>
      <c r="F1307" s="488" t="str">
        <f t="shared" si="227"/>
        <v/>
      </c>
      <c r="G1307" s="488" t="str">
        <f t="shared" si="228"/>
        <v/>
      </c>
      <c r="H1307" s="765" t="str">
        <f t="shared" si="229"/>
        <v>否</v>
      </c>
      <c r="I1307" s="768" t="str">
        <f t="shared" si="230"/>
        <v>项</v>
      </c>
      <c r="L1307" s="558">
        <v>0</v>
      </c>
      <c r="M1307" s="558">
        <f t="shared" si="232"/>
        <v>0</v>
      </c>
    </row>
    <row r="1308" ht="34.9" customHeight="1" spans="1:13">
      <c r="A1308" s="766">
        <v>2240106</v>
      </c>
      <c r="B1308" s="252" t="s">
        <v>1129</v>
      </c>
      <c r="C1308" s="735">
        <v>204</v>
      </c>
      <c r="D1308" s="735">
        <v>138</v>
      </c>
      <c r="E1308" s="509">
        <v>87</v>
      </c>
      <c r="F1308" s="488">
        <f t="shared" si="227"/>
        <v>-0.573529411764706</v>
      </c>
      <c r="G1308" s="488">
        <f t="shared" si="228"/>
        <v>0.630434782608696</v>
      </c>
      <c r="H1308" s="765" t="str">
        <f t="shared" si="229"/>
        <v>是</v>
      </c>
      <c r="I1308" s="768" t="str">
        <f t="shared" si="230"/>
        <v>项</v>
      </c>
      <c r="L1308" s="558">
        <v>0</v>
      </c>
      <c r="M1308" s="558">
        <f t="shared" si="232"/>
        <v>51</v>
      </c>
    </row>
    <row r="1309" s="547" customFormat="1" ht="34.9" hidden="1" customHeight="1" spans="1:13">
      <c r="A1309" s="766">
        <v>2240107</v>
      </c>
      <c r="B1309" s="252" t="s">
        <v>1130</v>
      </c>
      <c r="C1309" s="735"/>
      <c r="D1309" s="735"/>
      <c r="E1309" s="509"/>
      <c r="F1309" s="488" t="str">
        <f t="shared" si="227"/>
        <v/>
      </c>
      <c r="G1309" s="488" t="str">
        <f t="shared" si="228"/>
        <v/>
      </c>
      <c r="H1309" s="765" t="str">
        <f t="shared" si="229"/>
        <v>否</v>
      </c>
      <c r="I1309" s="768" t="str">
        <f t="shared" si="230"/>
        <v>项</v>
      </c>
      <c r="J1309" s="558"/>
      <c r="K1309" s="558"/>
      <c r="L1309" s="558">
        <v>0</v>
      </c>
      <c r="M1309" s="558">
        <f t="shared" si="232"/>
        <v>0</v>
      </c>
    </row>
    <row r="1310" ht="34.9" customHeight="1" spans="1:13">
      <c r="A1310" s="766">
        <v>2240108</v>
      </c>
      <c r="B1310" s="252" t="s">
        <v>1131</v>
      </c>
      <c r="C1310" s="735"/>
      <c r="D1310" s="735">
        <v>30</v>
      </c>
      <c r="E1310" s="509">
        <v>30</v>
      </c>
      <c r="F1310" s="488" t="str">
        <f t="shared" si="227"/>
        <v/>
      </c>
      <c r="G1310" s="488">
        <f t="shared" si="228"/>
        <v>1</v>
      </c>
      <c r="H1310" s="765" t="str">
        <f t="shared" si="229"/>
        <v>是</v>
      </c>
      <c r="I1310" s="768" t="str">
        <f t="shared" si="230"/>
        <v>项</v>
      </c>
      <c r="L1310" s="558">
        <v>0</v>
      </c>
      <c r="M1310" s="558">
        <f t="shared" si="232"/>
        <v>0</v>
      </c>
    </row>
    <row r="1311" ht="34.9" customHeight="1" spans="1:13">
      <c r="A1311" s="766">
        <v>2240109</v>
      </c>
      <c r="B1311" s="252" t="s">
        <v>1132</v>
      </c>
      <c r="C1311" s="735">
        <v>14</v>
      </c>
      <c r="D1311" s="735">
        <v>0</v>
      </c>
      <c r="E1311" s="509">
        <v>2</v>
      </c>
      <c r="F1311" s="488">
        <f t="shared" si="227"/>
        <v>-0.857142857142857</v>
      </c>
      <c r="G1311" s="488" t="str">
        <f t="shared" si="228"/>
        <v/>
      </c>
      <c r="H1311" s="765" t="str">
        <f t="shared" si="229"/>
        <v>是</v>
      </c>
      <c r="I1311" s="768" t="str">
        <f t="shared" si="230"/>
        <v>项</v>
      </c>
      <c r="L1311" s="558">
        <v>0</v>
      </c>
      <c r="M1311" s="558">
        <f t="shared" si="232"/>
        <v>-2</v>
      </c>
    </row>
    <row r="1312" ht="34.9" hidden="1" customHeight="1" spans="1:13">
      <c r="A1312" s="766">
        <v>2240150</v>
      </c>
      <c r="B1312" s="252" t="s">
        <v>154</v>
      </c>
      <c r="C1312" s="735"/>
      <c r="D1312" s="735">
        <v>0</v>
      </c>
      <c r="E1312" s="509">
        <v>0</v>
      </c>
      <c r="F1312" s="488" t="str">
        <f t="shared" si="227"/>
        <v/>
      </c>
      <c r="G1312" s="488" t="str">
        <f t="shared" si="228"/>
        <v/>
      </c>
      <c r="H1312" s="765" t="str">
        <f t="shared" si="229"/>
        <v>否</v>
      </c>
      <c r="I1312" s="768" t="str">
        <f t="shared" si="230"/>
        <v>项</v>
      </c>
      <c r="L1312" s="558">
        <v>0</v>
      </c>
      <c r="M1312" s="558">
        <f t="shared" si="232"/>
        <v>0</v>
      </c>
    </row>
    <row r="1313" ht="34.9" hidden="1" customHeight="1" spans="1:13">
      <c r="A1313" s="766">
        <v>2240199</v>
      </c>
      <c r="B1313" s="252" t="s">
        <v>1133</v>
      </c>
      <c r="C1313" s="735"/>
      <c r="D1313" s="735">
        <v>0</v>
      </c>
      <c r="E1313" s="509">
        <v>0</v>
      </c>
      <c r="F1313" s="488" t="str">
        <f t="shared" si="227"/>
        <v/>
      </c>
      <c r="G1313" s="488" t="str">
        <f t="shared" si="228"/>
        <v/>
      </c>
      <c r="H1313" s="765" t="str">
        <f t="shared" si="229"/>
        <v>否</v>
      </c>
      <c r="I1313" s="768" t="str">
        <f t="shared" si="230"/>
        <v>项</v>
      </c>
      <c r="L1313" s="558">
        <v>0</v>
      </c>
      <c r="M1313" s="558">
        <f t="shared" si="232"/>
        <v>0</v>
      </c>
    </row>
    <row r="1314" ht="34.9" customHeight="1" spans="1:9">
      <c r="A1314" s="766">
        <v>22402</v>
      </c>
      <c r="B1314" s="252" t="s">
        <v>1134</v>
      </c>
      <c r="C1314" s="730">
        <f>SUM(C1315:C1319)</f>
        <v>984</v>
      </c>
      <c r="D1314" s="730">
        <f>SUM(D1315:D1319)</f>
        <v>733</v>
      </c>
      <c r="E1314" s="730">
        <f>SUM(E1315:E1319)</f>
        <v>733</v>
      </c>
      <c r="F1314" s="488">
        <f t="shared" si="227"/>
        <v>-0.255081300813008</v>
      </c>
      <c r="G1314" s="488">
        <f t="shared" si="228"/>
        <v>1</v>
      </c>
      <c r="H1314" s="765" t="str">
        <f t="shared" si="229"/>
        <v>是</v>
      </c>
      <c r="I1314" s="768" t="str">
        <f t="shared" si="230"/>
        <v>款</v>
      </c>
    </row>
    <row r="1315" ht="34.9" customHeight="1" spans="1:13">
      <c r="A1315" s="766">
        <v>2240201</v>
      </c>
      <c r="B1315" s="252" t="s">
        <v>145</v>
      </c>
      <c r="C1315" s="735">
        <v>815</v>
      </c>
      <c r="D1315" s="735">
        <v>664</v>
      </c>
      <c r="E1315" s="509">
        <v>664</v>
      </c>
      <c r="F1315" s="488">
        <f t="shared" si="227"/>
        <v>-0.185276073619632</v>
      </c>
      <c r="G1315" s="488">
        <f t="shared" si="228"/>
        <v>1</v>
      </c>
      <c r="H1315" s="765" t="str">
        <f t="shared" si="229"/>
        <v>是</v>
      </c>
      <c r="I1315" s="768" t="str">
        <f t="shared" si="230"/>
        <v>项</v>
      </c>
      <c r="L1315" s="558">
        <v>0</v>
      </c>
      <c r="M1315" s="558">
        <f t="shared" ref="M1315:M1319" si="233">D1315-E1315</f>
        <v>0</v>
      </c>
    </row>
    <row r="1316" ht="34.9" hidden="1" customHeight="1" spans="1:13">
      <c r="A1316" s="766">
        <v>2240202</v>
      </c>
      <c r="B1316" s="252" t="s">
        <v>146</v>
      </c>
      <c r="C1316" s="735"/>
      <c r="D1316" s="735">
        <v>0</v>
      </c>
      <c r="E1316" s="509">
        <v>0</v>
      </c>
      <c r="F1316" s="488" t="str">
        <f t="shared" si="227"/>
        <v/>
      </c>
      <c r="G1316" s="488" t="str">
        <f t="shared" si="228"/>
        <v/>
      </c>
      <c r="H1316" s="765" t="str">
        <f t="shared" si="229"/>
        <v>否</v>
      </c>
      <c r="I1316" s="768" t="str">
        <f t="shared" si="230"/>
        <v>项</v>
      </c>
      <c r="L1316" s="558">
        <v>0</v>
      </c>
      <c r="M1316" s="558">
        <f t="shared" si="233"/>
        <v>0</v>
      </c>
    </row>
    <row r="1317" ht="34.9" hidden="1" customHeight="1" spans="1:13">
      <c r="A1317" s="766">
        <v>2240203</v>
      </c>
      <c r="B1317" s="252" t="s">
        <v>147</v>
      </c>
      <c r="C1317" s="735"/>
      <c r="D1317" s="735">
        <v>0</v>
      </c>
      <c r="E1317" s="509">
        <v>0</v>
      </c>
      <c r="F1317" s="488" t="str">
        <f t="shared" si="227"/>
        <v/>
      </c>
      <c r="G1317" s="488" t="str">
        <f t="shared" si="228"/>
        <v/>
      </c>
      <c r="H1317" s="765" t="str">
        <f t="shared" si="229"/>
        <v>否</v>
      </c>
      <c r="I1317" s="768" t="str">
        <f t="shared" si="230"/>
        <v>项</v>
      </c>
      <c r="L1317" s="558">
        <v>0</v>
      </c>
      <c r="M1317" s="558">
        <f t="shared" si="233"/>
        <v>0</v>
      </c>
    </row>
    <row r="1318" ht="34.9" customHeight="1" spans="1:13">
      <c r="A1318" s="766">
        <v>2240204</v>
      </c>
      <c r="B1318" s="252" t="s">
        <v>1135</v>
      </c>
      <c r="C1318" s="735">
        <v>169</v>
      </c>
      <c r="D1318" s="735">
        <v>69</v>
      </c>
      <c r="E1318" s="509">
        <v>69</v>
      </c>
      <c r="F1318" s="488">
        <f t="shared" si="227"/>
        <v>-0.591715976331361</v>
      </c>
      <c r="G1318" s="488">
        <f t="shared" si="228"/>
        <v>1</v>
      </c>
      <c r="H1318" s="765" t="str">
        <f t="shared" si="229"/>
        <v>是</v>
      </c>
      <c r="I1318" s="768" t="str">
        <f t="shared" si="230"/>
        <v>项</v>
      </c>
      <c r="L1318" s="558">
        <v>0</v>
      </c>
      <c r="M1318" s="558">
        <f t="shared" si="233"/>
        <v>0</v>
      </c>
    </row>
    <row r="1319" ht="34.9" hidden="1" customHeight="1" spans="1:13">
      <c r="A1319" s="766">
        <v>2240299</v>
      </c>
      <c r="B1319" s="252" t="s">
        <v>1136</v>
      </c>
      <c r="C1319" s="735"/>
      <c r="D1319" s="735">
        <v>0</v>
      </c>
      <c r="E1319" s="509">
        <v>0</v>
      </c>
      <c r="F1319" s="488" t="str">
        <f t="shared" si="227"/>
        <v/>
      </c>
      <c r="G1319" s="488" t="str">
        <f t="shared" si="228"/>
        <v/>
      </c>
      <c r="H1319" s="765" t="str">
        <f t="shared" si="229"/>
        <v>否</v>
      </c>
      <c r="I1319" s="768" t="str">
        <f t="shared" si="230"/>
        <v>项</v>
      </c>
      <c r="L1319" s="558">
        <v>0</v>
      </c>
      <c r="M1319" s="558">
        <f t="shared" si="233"/>
        <v>0</v>
      </c>
    </row>
    <row r="1320" ht="34.9" hidden="1" customHeight="1" spans="1:9">
      <c r="A1320" s="766">
        <v>22403</v>
      </c>
      <c r="B1320" s="252" t="s">
        <v>1137</v>
      </c>
      <c r="C1320" s="730">
        <f>SUM(C1321:C1325)</f>
        <v>0</v>
      </c>
      <c r="D1320" s="730">
        <f>SUM(D1321:D1325)</f>
        <v>0</v>
      </c>
      <c r="E1320" s="730">
        <f>SUM(E1321:E1325)</f>
        <v>0</v>
      </c>
      <c r="F1320" s="488" t="str">
        <f t="shared" si="227"/>
        <v/>
      </c>
      <c r="G1320" s="488" t="str">
        <f t="shared" si="228"/>
        <v/>
      </c>
      <c r="H1320" s="765" t="str">
        <f t="shared" si="229"/>
        <v>否</v>
      </c>
      <c r="I1320" s="768" t="str">
        <f t="shared" si="230"/>
        <v>款</v>
      </c>
    </row>
    <row r="1321" ht="34.9" hidden="1" customHeight="1" spans="1:13">
      <c r="A1321" s="766">
        <v>2240301</v>
      </c>
      <c r="B1321" s="252" t="s">
        <v>145</v>
      </c>
      <c r="C1321" s="735"/>
      <c r="D1321" s="735"/>
      <c r="E1321" s="509"/>
      <c r="F1321" s="488" t="str">
        <f t="shared" si="227"/>
        <v/>
      </c>
      <c r="G1321" s="488" t="str">
        <f t="shared" si="228"/>
        <v/>
      </c>
      <c r="H1321" s="765" t="str">
        <f t="shared" si="229"/>
        <v>否</v>
      </c>
      <c r="I1321" s="768" t="str">
        <f t="shared" si="230"/>
        <v>项</v>
      </c>
      <c r="L1321" s="558">
        <v>0</v>
      </c>
      <c r="M1321" s="558">
        <f t="shared" ref="M1321:M1325" si="234">D1321-E1321</f>
        <v>0</v>
      </c>
    </row>
    <row r="1322" ht="34.9" hidden="1" customHeight="1" spans="1:13">
      <c r="A1322" s="766">
        <v>2240302</v>
      </c>
      <c r="B1322" s="252" t="s">
        <v>146</v>
      </c>
      <c r="C1322" s="735"/>
      <c r="D1322" s="735"/>
      <c r="E1322" s="509"/>
      <c r="F1322" s="488" t="str">
        <f t="shared" si="227"/>
        <v/>
      </c>
      <c r="G1322" s="488" t="str">
        <f t="shared" si="228"/>
        <v/>
      </c>
      <c r="H1322" s="765" t="str">
        <f t="shared" si="229"/>
        <v>否</v>
      </c>
      <c r="I1322" s="768" t="str">
        <f t="shared" si="230"/>
        <v>项</v>
      </c>
      <c r="L1322" s="558">
        <v>0</v>
      </c>
      <c r="M1322" s="558">
        <f t="shared" si="234"/>
        <v>0</v>
      </c>
    </row>
    <row r="1323" ht="34.9" hidden="1" customHeight="1" spans="1:13">
      <c r="A1323" s="766">
        <v>2240303</v>
      </c>
      <c r="B1323" s="252" t="s">
        <v>147</v>
      </c>
      <c r="C1323" s="735"/>
      <c r="D1323" s="735"/>
      <c r="E1323" s="509"/>
      <c r="F1323" s="488" t="str">
        <f t="shared" si="227"/>
        <v/>
      </c>
      <c r="G1323" s="488" t="str">
        <f t="shared" si="228"/>
        <v/>
      </c>
      <c r="H1323" s="765" t="str">
        <f t="shared" si="229"/>
        <v>否</v>
      </c>
      <c r="I1323" s="768" t="str">
        <f t="shared" si="230"/>
        <v>项</v>
      </c>
      <c r="L1323" s="558">
        <v>0</v>
      </c>
      <c r="M1323" s="558">
        <f t="shared" si="234"/>
        <v>0</v>
      </c>
    </row>
    <row r="1324" ht="34.9" hidden="1" customHeight="1" spans="1:13">
      <c r="A1324" s="766">
        <v>2240304</v>
      </c>
      <c r="B1324" s="252" t="s">
        <v>1138</v>
      </c>
      <c r="C1324" s="735">
        <v>0</v>
      </c>
      <c r="D1324" s="735"/>
      <c r="E1324" s="509"/>
      <c r="F1324" s="488" t="str">
        <f t="shared" si="227"/>
        <v/>
      </c>
      <c r="G1324" s="488" t="str">
        <f t="shared" si="228"/>
        <v/>
      </c>
      <c r="H1324" s="765" t="str">
        <f t="shared" si="229"/>
        <v>否</v>
      </c>
      <c r="I1324" s="768" t="str">
        <f t="shared" si="230"/>
        <v>项</v>
      </c>
      <c r="L1324" s="558">
        <v>0</v>
      </c>
      <c r="M1324" s="558">
        <f t="shared" si="234"/>
        <v>0</v>
      </c>
    </row>
    <row r="1325" ht="34.9" hidden="1" customHeight="1" spans="1:13">
      <c r="A1325" s="766">
        <v>2240399</v>
      </c>
      <c r="B1325" s="252" t="s">
        <v>1139</v>
      </c>
      <c r="C1325" s="735"/>
      <c r="D1325" s="735"/>
      <c r="E1325" s="509"/>
      <c r="F1325" s="488" t="str">
        <f t="shared" si="227"/>
        <v/>
      </c>
      <c r="G1325" s="488" t="str">
        <f t="shared" si="228"/>
        <v/>
      </c>
      <c r="H1325" s="765" t="str">
        <f t="shared" si="229"/>
        <v>否</v>
      </c>
      <c r="I1325" s="768" t="str">
        <f t="shared" si="230"/>
        <v>项</v>
      </c>
      <c r="L1325" s="558">
        <v>0</v>
      </c>
      <c r="M1325" s="558">
        <f t="shared" si="234"/>
        <v>0</v>
      </c>
    </row>
    <row r="1326" ht="34.9" hidden="1" customHeight="1" spans="1:9">
      <c r="A1326" s="766">
        <v>22404</v>
      </c>
      <c r="B1326" s="252" t="s">
        <v>1140</v>
      </c>
      <c r="C1326" s="730">
        <f>SUM(C1327:C1333)</f>
        <v>0</v>
      </c>
      <c r="D1326" s="730">
        <f>SUM(D1327:D1333)</f>
        <v>0</v>
      </c>
      <c r="E1326" s="730">
        <f>SUM(E1327:E1333)</f>
        <v>0</v>
      </c>
      <c r="F1326" s="488" t="str">
        <f t="shared" si="227"/>
        <v/>
      </c>
      <c r="G1326" s="488" t="str">
        <f t="shared" si="228"/>
        <v/>
      </c>
      <c r="H1326" s="765" t="str">
        <f t="shared" si="229"/>
        <v>否</v>
      </c>
      <c r="I1326" s="768" t="str">
        <f t="shared" si="230"/>
        <v>款</v>
      </c>
    </row>
    <row r="1327" ht="34.9" hidden="1" customHeight="1" spans="1:13">
      <c r="A1327" s="766">
        <v>2240401</v>
      </c>
      <c r="B1327" s="252" t="s">
        <v>145</v>
      </c>
      <c r="C1327" s="735"/>
      <c r="D1327" s="735">
        <v>0</v>
      </c>
      <c r="E1327" s="509">
        <v>0</v>
      </c>
      <c r="F1327" s="488" t="str">
        <f t="shared" si="227"/>
        <v/>
      </c>
      <c r="G1327" s="488" t="str">
        <f t="shared" si="228"/>
        <v/>
      </c>
      <c r="H1327" s="765" t="str">
        <f t="shared" si="229"/>
        <v>否</v>
      </c>
      <c r="I1327" s="768" t="str">
        <f t="shared" si="230"/>
        <v>项</v>
      </c>
      <c r="L1327" s="558">
        <v>0</v>
      </c>
      <c r="M1327" s="558">
        <f t="shared" ref="M1327:M1333" si="235">D1327-E1327</f>
        <v>0</v>
      </c>
    </row>
    <row r="1328" ht="34.9" hidden="1" customHeight="1" spans="1:13">
      <c r="A1328" s="766">
        <v>2240402</v>
      </c>
      <c r="B1328" s="252" t="s">
        <v>146</v>
      </c>
      <c r="C1328" s="735"/>
      <c r="D1328" s="735">
        <v>0</v>
      </c>
      <c r="E1328" s="509">
        <v>0</v>
      </c>
      <c r="F1328" s="488" t="str">
        <f t="shared" si="227"/>
        <v/>
      </c>
      <c r="G1328" s="488" t="str">
        <f t="shared" si="228"/>
        <v/>
      </c>
      <c r="H1328" s="765" t="str">
        <f t="shared" si="229"/>
        <v>否</v>
      </c>
      <c r="I1328" s="768" t="str">
        <f t="shared" si="230"/>
        <v>项</v>
      </c>
      <c r="L1328" s="558">
        <v>0</v>
      </c>
      <c r="M1328" s="558">
        <f t="shared" si="235"/>
        <v>0</v>
      </c>
    </row>
    <row r="1329" ht="34.9" hidden="1" customHeight="1" spans="1:13">
      <c r="A1329" s="766">
        <v>2240403</v>
      </c>
      <c r="B1329" s="252" t="s">
        <v>147</v>
      </c>
      <c r="C1329" s="735"/>
      <c r="D1329" s="735">
        <v>0</v>
      </c>
      <c r="E1329" s="509">
        <v>0</v>
      </c>
      <c r="F1329" s="488" t="str">
        <f t="shared" si="227"/>
        <v/>
      </c>
      <c r="G1329" s="488" t="str">
        <f t="shared" si="228"/>
        <v/>
      </c>
      <c r="H1329" s="765" t="str">
        <f t="shared" si="229"/>
        <v>否</v>
      </c>
      <c r="I1329" s="768" t="str">
        <f t="shared" si="230"/>
        <v>项</v>
      </c>
      <c r="L1329" s="558">
        <v>0</v>
      </c>
      <c r="M1329" s="558">
        <f t="shared" si="235"/>
        <v>0</v>
      </c>
    </row>
    <row r="1330" ht="34.9" hidden="1" customHeight="1" spans="1:13">
      <c r="A1330" s="766">
        <v>2240404</v>
      </c>
      <c r="B1330" s="252" t="s">
        <v>1141</v>
      </c>
      <c r="C1330" s="735"/>
      <c r="D1330" s="735">
        <v>0</v>
      </c>
      <c r="E1330" s="509">
        <v>0</v>
      </c>
      <c r="F1330" s="488" t="str">
        <f t="shared" si="227"/>
        <v/>
      </c>
      <c r="G1330" s="488" t="str">
        <f t="shared" si="228"/>
        <v/>
      </c>
      <c r="H1330" s="765" t="str">
        <f t="shared" si="229"/>
        <v>否</v>
      </c>
      <c r="I1330" s="768" t="str">
        <f t="shared" si="230"/>
        <v>项</v>
      </c>
      <c r="L1330" s="558">
        <v>0</v>
      </c>
      <c r="M1330" s="558">
        <f t="shared" si="235"/>
        <v>0</v>
      </c>
    </row>
    <row r="1331" ht="34.9" hidden="1" customHeight="1" spans="1:13">
      <c r="A1331" s="766">
        <v>2240405</v>
      </c>
      <c r="B1331" s="252" t="s">
        <v>1142</v>
      </c>
      <c r="C1331" s="735"/>
      <c r="D1331" s="735">
        <v>0</v>
      </c>
      <c r="E1331" s="509">
        <v>0</v>
      </c>
      <c r="F1331" s="488" t="str">
        <f t="shared" si="227"/>
        <v/>
      </c>
      <c r="G1331" s="488" t="str">
        <f t="shared" si="228"/>
        <v/>
      </c>
      <c r="H1331" s="765" t="str">
        <f t="shared" si="229"/>
        <v>否</v>
      </c>
      <c r="I1331" s="768" t="str">
        <f t="shared" si="230"/>
        <v>项</v>
      </c>
      <c r="L1331" s="558">
        <v>0</v>
      </c>
      <c r="M1331" s="558">
        <f t="shared" si="235"/>
        <v>0</v>
      </c>
    </row>
    <row r="1332" ht="34.9" hidden="1" customHeight="1" spans="1:13">
      <c r="A1332" s="766">
        <v>2240450</v>
      </c>
      <c r="B1332" s="252" t="s">
        <v>154</v>
      </c>
      <c r="C1332" s="735"/>
      <c r="D1332" s="735">
        <v>0</v>
      </c>
      <c r="E1332" s="509">
        <v>0</v>
      </c>
      <c r="F1332" s="488" t="str">
        <f t="shared" si="227"/>
        <v/>
      </c>
      <c r="G1332" s="488" t="str">
        <f t="shared" si="228"/>
        <v/>
      </c>
      <c r="H1332" s="765" t="str">
        <f t="shared" si="229"/>
        <v>否</v>
      </c>
      <c r="I1332" s="768" t="str">
        <f t="shared" si="230"/>
        <v>项</v>
      </c>
      <c r="L1332" s="558">
        <v>0</v>
      </c>
      <c r="M1332" s="558">
        <f t="shared" si="235"/>
        <v>0</v>
      </c>
    </row>
    <row r="1333" ht="34.9" hidden="1" customHeight="1" spans="1:13">
      <c r="A1333" s="766">
        <v>2240499</v>
      </c>
      <c r="B1333" s="252" t="s">
        <v>1143</v>
      </c>
      <c r="C1333" s="735"/>
      <c r="D1333" s="735">
        <v>0</v>
      </c>
      <c r="E1333" s="509">
        <v>0</v>
      </c>
      <c r="F1333" s="488" t="str">
        <f t="shared" si="227"/>
        <v/>
      </c>
      <c r="G1333" s="488" t="str">
        <f t="shared" si="228"/>
        <v/>
      </c>
      <c r="H1333" s="765" t="str">
        <f t="shared" si="229"/>
        <v>否</v>
      </c>
      <c r="I1333" s="768" t="str">
        <f t="shared" si="230"/>
        <v>项</v>
      </c>
      <c r="L1333" s="558">
        <v>0</v>
      </c>
      <c r="M1333" s="558">
        <f t="shared" si="235"/>
        <v>0</v>
      </c>
    </row>
    <row r="1334" ht="34.9" customHeight="1" spans="1:9">
      <c r="A1334" s="766">
        <v>22405</v>
      </c>
      <c r="B1334" s="252" t="s">
        <v>1144</v>
      </c>
      <c r="C1334" s="730">
        <f>SUM(C1335:C1346)</f>
        <v>184</v>
      </c>
      <c r="D1334" s="730">
        <f>SUM(D1335:D1346)</f>
        <v>152</v>
      </c>
      <c r="E1334" s="730">
        <f>SUM(E1335:E1346)</f>
        <v>184</v>
      </c>
      <c r="F1334" s="488">
        <f t="shared" si="227"/>
        <v>0</v>
      </c>
      <c r="G1334" s="488">
        <f t="shared" si="228"/>
        <v>1.21052631578947</v>
      </c>
      <c r="H1334" s="765" t="str">
        <f t="shared" si="229"/>
        <v>是</v>
      </c>
      <c r="I1334" s="768" t="str">
        <f t="shared" si="230"/>
        <v>款</v>
      </c>
    </row>
    <row r="1335" ht="34.9" customHeight="1" spans="1:13">
      <c r="A1335" s="766">
        <v>2240501</v>
      </c>
      <c r="B1335" s="252" t="s">
        <v>145</v>
      </c>
      <c r="C1335" s="735">
        <v>79</v>
      </c>
      <c r="D1335" s="735">
        <v>55</v>
      </c>
      <c r="E1335" s="509">
        <v>36</v>
      </c>
      <c r="F1335" s="488">
        <f t="shared" si="227"/>
        <v>-0.544303797468354</v>
      </c>
      <c r="G1335" s="488">
        <f t="shared" si="228"/>
        <v>0.654545454545455</v>
      </c>
      <c r="H1335" s="765" t="str">
        <f t="shared" si="229"/>
        <v>是</v>
      </c>
      <c r="I1335" s="768" t="str">
        <f t="shared" si="230"/>
        <v>项</v>
      </c>
      <c r="L1335" s="558">
        <v>0</v>
      </c>
      <c r="M1335" s="558">
        <f t="shared" ref="M1335:M1346" si="236">D1335-E1335</f>
        <v>19</v>
      </c>
    </row>
    <row r="1336" ht="34.9" hidden="1" customHeight="1" spans="1:13">
      <c r="A1336" s="766">
        <v>2240502</v>
      </c>
      <c r="B1336" s="252" t="s">
        <v>146</v>
      </c>
      <c r="C1336" s="735"/>
      <c r="D1336" s="735">
        <v>0</v>
      </c>
      <c r="E1336" s="509">
        <v>0</v>
      </c>
      <c r="F1336" s="488" t="str">
        <f t="shared" si="227"/>
        <v/>
      </c>
      <c r="G1336" s="488" t="str">
        <f t="shared" si="228"/>
        <v/>
      </c>
      <c r="H1336" s="765" t="str">
        <f t="shared" si="229"/>
        <v>否</v>
      </c>
      <c r="I1336" s="768" t="str">
        <f t="shared" si="230"/>
        <v>项</v>
      </c>
      <c r="L1336" s="558">
        <v>0</v>
      </c>
      <c r="M1336" s="558">
        <f t="shared" si="236"/>
        <v>0</v>
      </c>
    </row>
    <row r="1337" ht="34.9" hidden="1" customHeight="1" spans="1:13">
      <c r="A1337" s="766">
        <v>2240503</v>
      </c>
      <c r="B1337" s="252" t="s">
        <v>147</v>
      </c>
      <c r="C1337" s="735"/>
      <c r="D1337" s="735">
        <v>0</v>
      </c>
      <c r="E1337" s="509">
        <v>0</v>
      </c>
      <c r="F1337" s="488" t="str">
        <f t="shared" si="227"/>
        <v/>
      </c>
      <c r="G1337" s="488" t="str">
        <f t="shared" si="228"/>
        <v/>
      </c>
      <c r="H1337" s="765" t="str">
        <f t="shared" si="229"/>
        <v>否</v>
      </c>
      <c r="I1337" s="768" t="str">
        <f t="shared" si="230"/>
        <v>项</v>
      </c>
      <c r="L1337" s="558">
        <v>0</v>
      </c>
      <c r="M1337" s="558">
        <f t="shared" si="236"/>
        <v>0</v>
      </c>
    </row>
    <row r="1338" ht="34.9" customHeight="1" spans="1:13">
      <c r="A1338" s="766">
        <v>2240504</v>
      </c>
      <c r="B1338" s="252" t="s">
        <v>1145</v>
      </c>
      <c r="C1338" s="735"/>
      <c r="D1338" s="735">
        <v>0</v>
      </c>
      <c r="E1338" s="509">
        <v>22</v>
      </c>
      <c r="F1338" s="488" t="str">
        <f t="shared" si="227"/>
        <v/>
      </c>
      <c r="G1338" s="488" t="str">
        <f t="shared" si="228"/>
        <v/>
      </c>
      <c r="H1338" s="765" t="str">
        <f t="shared" si="229"/>
        <v>是</v>
      </c>
      <c r="I1338" s="768" t="str">
        <f t="shared" si="230"/>
        <v>项</v>
      </c>
      <c r="L1338" s="558">
        <v>0</v>
      </c>
      <c r="M1338" s="558">
        <f t="shared" si="236"/>
        <v>-22</v>
      </c>
    </row>
    <row r="1339" ht="34.9" customHeight="1" spans="1:13">
      <c r="A1339" s="766">
        <v>2240505</v>
      </c>
      <c r="B1339" s="252" t="s">
        <v>1146</v>
      </c>
      <c r="C1339" s="735">
        <v>0</v>
      </c>
      <c r="D1339" s="735">
        <v>2</v>
      </c>
      <c r="E1339" s="509">
        <v>2</v>
      </c>
      <c r="F1339" s="488" t="str">
        <f t="shared" si="227"/>
        <v/>
      </c>
      <c r="G1339" s="488">
        <f t="shared" si="228"/>
        <v>1</v>
      </c>
      <c r="H1339" s="765" t="str">
        <f t="shared" si="229"/>
        <v>是</v>
      </c>
      <c r="I1339" s="768" t="str">
        <f t="shared" si="230"/>
        <v>项</v>
      </c>
      <c r="L1339" s="558">
        <v>0</v>
      </c>
      <c r="M1339" s="558">
        <f t="shared" si="236"/>
        <v>0</v>
      </c>
    </row>
    <row r="1340" ht="34.9" hidden="1" customHeight="1" spans="1:13">
      <c r="A1340" s="766">
        <v>2240506</v>
      </c>
      <c r="B1340" s="252" t="s">
        <v>1147</v>
      </c>
      <c r="C1340" s="735"/>
      <c r="D1340" s="735">
        <v>0</v>
      </c>
      <c r="E1340" s="509">
        <v>0</v>
      </c>
      <c r="F1340" s="488" t="str">
        <f t="shared" si="227"/>
        <v/>
      </c>
      <c r="G1340" s="488" t="str">
        <f t="shared" si="228"/>
        <v/>
      </c>
      <c r="H1340" s="765" t="str">
        <f t="shared" si="229"/>
        <v>否</v>
      </c>
      <c r="I1340" s="768" t="str">
        <f t="shared" si="230"/>
        <v>项</v>
      </c>
      <c r="L1340" s="558">
        <v>0</v>
      </c>
      <c r="M1340" s="558">
        <f t="shared" si="236"/>
        <v>0</v>
      </c>
    </row>
    <row r="1341" ht="34.9" customHeight="1" spans="1:13">
      <c r="A1341" s="766">
        <v>2240507</v>
      </c>
      <c r="B1341" s="252" t="s">
        <v>1148</v>
      </c>
      <c r="C1341" s="735"/>
      <c r="D1341" s="735">
        <v>0</v>
      </c>
      <c r="E1341" s="509">
        <v>21</v>
      </c>
      <c r="F1341" s="488" t="str">
        <f t="shared" si="227"/>
        <v/>
      </c>
      <c r="G1341" s="488" t="str">
        <f t="shared" si="228"/>
        <v/>
      </c>
      <c r="H1341" s="765" t="str">
        <f t="shared" si="229"/>
        <v>是</v>
      </c>
      <c r="I1341" s="768" t="str">
        <f t="shared" si="230"/>
        <v>项</v>
      </c>
      <c r="L1341" s="558">
        <v>0</v>
      </c>
      <c r="M1341" s="558">
        <f t="shared" si="236"/>
        <v>-21</v>
      </c>
    </row>
    <row r="1342" ht="34.9" hidden="1" customHeight="1" spans="1:13">
      <c r="A1342" s="766">
        <v>2240508</v>
      </c>
      <c r="B1342" s="252" t="s">
        <v>1149</v>
      </c>
      <c r="C1342" s="735"/>
      <c r="D1342" s="735">
        <v>0</v>
      </c>
      <c r="E1342" s="509">
        <v>0</v>
      </c>
      <c r="F1342" s="488" t="str">
        <f t="shared" si="227"/>
        <v/>
      </c>
      <c r="G1342" s="488" t="str">
        <f t="shared" si="228"/>
        <v/>
      </c>
      <c r="H1342" s="765" t="str">
        <f t="shared" si="229"/>
        <v>否</v>
      </c>
      <c r="I1342" s="768" t="str">
        <f t="shared" si="230"/>
        <v>项</v>
      </c>
      <c r="L1342" s="558">
        <v>0</v>
      </c>
      <c r="M1342" s="558">
        <f t="shared" si="236"/>
        <v>0</v>
      </c>
    </row>
    <row r="1343" ht="34.9" hidden="1" customHeight="1" spans="1:13">
      <c r="A1343" s="766">
        <v>2240509</v>
      </c>
      <c r="B1343" s="252" t="s">
        <v>1150</v>
      </c>
      <c r="C1343" s="735"/>
      <c r="D1343" s="735">
        <v>0</v>
      </c>
      <c r="E1343" s="509">
        <v>0</v>
      </c>
      <c r="F1343" s="488" t="str">
        <f t="shared" si="227"/>
        <v/>
      </c>
      <c r="G1343" s="488" t="str">
        <f t="shared" si="228"/>
        <v/>
      </c>
      <c r="H1343" s="765" t="str">
        <f t="shared" si="229"/>
        <v>否</v>
      </c>
      <c r="I1343" s="768" t="str">
        <f t="shared" si="230"/>
        <v>项</v>
      </c>
      <c r="L1343" s="558">
        <v>0</v>
      </c>
      <c r="M1343" s="558">
        <f t="shared" si="236"/>
        <v>0</v>
      </c>
    </row>
    <row r="1344" ht="34.9" customHeight="1" spans="1:13">
      <c r="A1344" s="766">
        <v>2240510</v>
      </c>
      <c r="B1344" s="252" t="s">
        <v>1151</v>
      </c>
      <c r="C1344" s="735">
        <v>12</v>
      </c>
      <c r="D1344" s="735">
        <v>25</v>
      </c>
      <c r="E1344" s="509">
        <v>23</v>
      </c>
      <c r="F1344" s="488">
        <f t="shared" si="227"/>
        <v>0.916666666666667</v>
      </c>
      <c r="G1344" s="488">
        <f t="shared" si="228"/>
        <v>0.92</v>
      </c>
      <c r="H1344" s="765" t="str">
        <f t="shared" si="229"/>
        <v>是</v>
      </c>
      <c r="I1344" s="768" t="str">
        <f t="shared" si="230"/>
        <v>项</v>
      </c>
      <c r="L1344" s="558">
        <v>0</v>
      </c>
      <c r="M1344" s="558">
        <f t="shared" si="236"/>
        <v>2</v>
      </c>
    </row>
    <row r="1345" ht="34.9" customHeight="1" spans="1:13">
      <c r="A1345" s="766">
        <v>2240550</v>
      </c>
      <c r="B1345" s="252" t="s">
        <v>1152</v>
      </c>
      <c r="C1345" s="735">
        <v>93</v>
      </c>
      <c r="D1345" s="735">
        <v>70</v>
      </c>
      <c r="E1345" s="509">
        <v>80</v>
      </c>
      <c r="F1345" s="488">
        <f t="shared" si="227"/>
        <v>-0.139784946236559</v>
      </c>
      <c r="G1345" s="488">
        <f t="shared" si="228"/>
        <v>1.14285714285714</v>
      </c>
      <c r="H1345" s="765" t="str">
        <f t="shared" si="229"/>
        <v>是</v>
      </c>
      <c r="I1345" s="768" t="str">
        <f t="shared" si="230"/>
        <v>项</v>
      </c>
      <c r="L1345" s="558">
        <v>0</v>
      </c>
      <c r="M1345" s="558">
        <f t="shared" si="236"/>
        <v>-10</v>
      </c>
    </row>
    <row r="1346" ht="34.9" hidden="1" customHeight="1" spans="1:13">
      <c r="A1346" s="766">
        <v>2240599</v>
      </c>
      <c r="B1346" s="252" t="s">
        <v>1153</v>
      </c>
      <c r="C1346" s="735"/>
      <c r="D1346" s="735">
        <v>0</v>
      </c>
      <c r="E1346" s="509">
        <v>0</v>
      </c>
      <c r="F1346" s="488" t="str">
        <f t="shared" si="227"/>
        <v/>
      </c>
      <c r="G1346" s="488" t="str">
        <f t="shared" si="228"/>
        <v/>
      </c>
      <c r="H1346" s="765" t="str">
        <f t="shared" si="229"/>
        <v>否</v>
      </c>
      <c r="I1346" s="768" t="str">
        <f t="shared" si="230"/>
        <v>项</v>
      </c>
      <c r="L1346" s="558">
        <v>0</v>
      </c>
      <c r="M1346" s="558">
        <f t="shared" si="236"/>
        <v>0</v>
      </c>
    </row>
    <row r="1347" ht="34.9" customHeight="1" spans="1:9">
      <c r="A1347" s="766">
        <v>22406</v>
      </c>
      <c r="B1347" s="252" t="s">
        <v>1154</v>
      </c>
      <c r="C1347" s="730">
        <f>SUM(C1348:C1350)</f>
        <v>527</v>
      </c>
      <c r="D1347" s="730">
        <f>SUM(D1348:D1350)</f>
        <v>1365</v>
      </c>
      <c r="E1347" s="730">
        <f>SUM(E1348:E1350)</f>
        <v>342</v>
      </c>
      <c r="F1347" s="488">
        <f t="shared" si="227"/>
        <v>-0.351043643263757</v>
      </c>
      <c r="G1347" s="488">
        <f t="shared" si="228"/>
        <v>0.250549450549451</v>
      </c>
      <c r="H1347" s="765" t="str">
        <f t="shared" si="229"/>
        <v>是</v>
      </c>
      <c r="I1347" s="768" t="str">
        <f t="shared" si="230"/>
        <v>款</v>
      </c>
    </row>
    <row r="1348" ht="34.9" customHeight="1" spans="1:13">
      <c r="A1348" s="766">
        <v>2240601</v>
      </c>
      <c r="B1348" s="252" t="s">
        <v>1155</v>
      </c>
      <c r="C1348" s="735">
        <v>420</v>
      </c>
      <c r="D1348" s="735">
        <v>1342</v>
      </c>
      <c r="E1348" s="509">
        <v>302</v>
      </c>
      <c r="F1348" s="488">
        <f t="shared" si="227"/>
        <v>-0.280952380952381</v>
      </c>
      <c r="G1348" s="488">
        <f t="shared" si="228"/>
        <v>0.225037257824143</v>
      </c>
      <c r="H1348" s="765" t="str">
        <f t="shared" si="229"/>
        <v>是</v>
      </c>
      <c r="I1348" s="768" t="str">
        <f t="shared" si="230"/>
        <v>项</v>
      </c>
      <c r="L1348" s="558">
        <v>11.593018</v>
      </c>
      <c r="M1348" s="558">
        <f t="shared" ref="M1348:M1350" si="237">D1348-E1348</f>
        <v>1040</v>
      </c>
    </row>
    <row r="1349" ht="34.9" hidden="1" customHeight="1" spans="1:13">
      <c r="A1349" s="766">
        <v>2240602</v>
      </c>
      <c r="B1349" s="252" t="s">
        <v>1156</v>
      </c>
      <c r="C1349" s="735">
        <v>0</v>
      </c>
      <c r="D1349" s="735">
        <v>0</v>
      </c>
      <c r="E1349" s="509">
        <v>0</v>
      </c>
      <c r="F1349" s="488" t="str">
        <f t="shared" ref="F1349:F1366" si="238">IF(C1349&lt;&gt;0,E1349/C1349-1,"")</f>
        <v/>
      </c>
      <c r="G1349" s="488" t="str">
        <f t="shared" ref="G1349:G1369" si="239">IF(D1349&lt;&gt;0,E1349/D1349,"")</f>
        <v/>
      </c>
      <c r="H1349" s="765" t="str">
        <f t="shared" ref="H1349:H1371" si="240">IF(LEN(A1349)=3,"是",IF(B1349&lt;&gt;"",IF(SUM(C1349:E1349)&lt;&gt;0,"是","否"),"是"))</f>
        <v>否</v>
      </c>
      <c r="I1349" s="768" t="str">
        <f t="shared" ref="I1349:I1369" si="241">IF(LEN(A1349)=3,"类",IF(LEN(A1349)=5,"款","项"))</f>
        <v>项</v>
      </c>
      <c r="L1349" s="558">
        <v>0</v>
      </c>
      <c r="M1349" s="558">
        <f t="shared" si="237"/>
        <v>0</v>
      </c>
    </row>
    <row r="1350" ht="34.9" customHeight="1" spans="1:13">
      <c r="A1350" s="766">
        <v>2240699</v>
      </c>
      <c r="B1350" s="252" t="s">
        <v>1157</v>
      </c>
      <c r="C1350" s="735">
        <v>107</v>
      </c>
      <c r="D1350" s="735">
        <v>23</v>
      </c>
      <c r="E1350" s="509">
        <v>40</v>
      </c>
      <c r="F1350" s="488">
        <f t="shared" si="238"/>
        <v>-0.626168224299065</v>
      </c>
      <c r="G1350" s="488">
        <f t="shared" si="239"/>
        <v>1.73913043478261</v>
      </c>
      <c r="H1350" s="765" t="str">
        <f t="shared" si="240"/>
        <v>是</v>
      </c>
      <c r="I1350" s="768" t="str">
        <f t="shared" si="241"/>
        <v>项</v>
      </c>
      <c r="L1350" s="558">
        <v>23</v>
      </c>
      <c r="M1350" s="558">
        <f t="shared" si="237"/>
        <v>-17</v>
      </c>
    </row>
    <row r="1351" ht="34.9" customHeight="1" spans="1:9">
      <c r="A1351" s="766">
        <v>22407</v>
      </c>
      <c r="B1351" s="252" t="s">
        <v>1158</v>
      </c>
      <c r="C1351" s="730">
        <f>SUM(C1352:C1356)</f>
        <v>165</v>
      </c>
      <c r="D1351" s="730">
        <f>SUM(D1352:D1356)</f>
        <v>0</v>
      </c>
      <c r="E1351" s="730">
        <f>SUM(E1352:E1356)</f>
        <v>388</v>
      </c>
      <c r="F1351" s="488">
        <f t="shared" si="238"/>
        <v>1.35151515151515</v>
      </c>
      <c r="G1351" s="488" t="str">
        <f t="shared" si="239"/>
        <v/>
      </c>
      <c r="H1351" s="765" t="str">
        <f t="shared" si="240"/>
        <v>是</v>
      </c>
      <c r="I1351" s="768" t="str">
        <f t="shared" si="241"/>
        <v>款</v>
      </c>
    </row>
    <row r="1352" ht="34.9" hidden="1" customHeight="1" spans="1:13">
      <c r="A1352" s="766">
        <v>2240701</v>
      </c>
      <c r="B1352" s="252" t="s">
        <v>1159</v>
      </c>
      <c r="C1352" s="735"/>
      <c r="D1352" s="735"/>
      <c r="E1352" s="509"/>
      <c r="F1352" s="488" t="str">
        <f t="shared" si="238"/>
        <v/>
      </c>
      <c r="G1352" s="488" t="str">
        <f t="shared" si="239"/>
        <v/>
      </c>
      <c r="H1352" s="765" t="str">
        <f t="shared" si="240"/>
        <v>否</v>
      </c>
      <c r="I1352" s="768" t="str">
        <f t="shared" si="241"/>
        <v>项</v>
      </c>
      <c r="L1352" s="558">
        <v>0</v>
      </c>
      <c r="M1352" s="558">
        <f t="shared" ref="M1352:M1358" si="242">D1352-E1352</f>
        <v>0</v>
      </c>
    </row>
    <row r="1353" ht="34.9" hidden="1" customHeight="1" spans="1:13">
      <c r="A1353" s="766">
        <v>2240702</v>
      </c>
      <c r="B1353" s="252" t="s">
        <v>1160</v>
      </c>
      <c r="C1353" s="735"/>
      <c r="D1353" s="735"/>
      <c r="E1353" s="509"/>
      <c r="F1353" s="488" t="str">
        <f t="shared" si="238"/>
        <v/>
      </c>
      <c r="G1353" s="488" t="str">
        <f t="shared" si="239"/>
        <v/>
      </c>
      <c r="H1353" s="765" t="str">
        <f t="shared" si="240"/>
        <v>否</v>
      </c>
      <c r="I1353" s="768" t="str">
        <f t="shared" si="241"/>
        <v>项</v>
      </c>
      <c r="L1353" s="558">
        <v>0</v>
      </c>
      <c r="M1353" s="558">
        <f t="shared" si="242"/>
        <v>0</v>
      </c>
    </row>
    <row r="1354" ht="34.9" customHeight="1" spans="1:13">
      <c r="A1354" s="766">
        <v>2240703</v>
      </c>
      <c r="B1354" s="252" t="s">
        <v>1161</v>
      </c>
      <c r="C1354" s="735">
        <v>165</v>
      </c>
      <c r="D1354" s="735">
        <v>0</v>
      </c>
      <c r="E1354" s="509">
        <v>388</v>
      </c>
      <c r="F1354" s="488">
        <f t="shared" si="238"/>
        <v>1.35151515151515</v>
      </c>
      <c r="G1354" s="488" t="str">
        <f t="shared" si="239"/>
        <v/>
      </c>
      <c r="H1354" s="765" t="str">
        <f t="shared" si="240"/>
        <v>是</v>
      </c>
      <c r="I1354" s="768" t="str">
        <f t="shared" si="241"/>
        <v>项</v>
      </c>
      <c r="L1354" s="558">
        <v>0</v>
      </c>
      <c r="M1354" s="558">
        <f t="shared" si="242"/>
        <v>-388</v>
      </c>
    </row>
    <row r="1355" ht="34.9" hidden="1" customHeight="1" spans="1:13">
      <c r="A1355" s="766">
        <v>2240704</v>
      </c>
      <c r="B1355" s="252" t="s">
        <v>1162</v>
      </c>
      <c r="C1355" s="735">
        <v>0</v>
      </c>
      <c r="D1355" s="735">
        <v>0</v>
      </c>
      <c r="E1355" s="509">
        <v>0</v>
      </c>
      <c r="F1355" s="488" t="str">
        <f t="shared" si="238"/>
        <v/>
      </c>
      <c r="G1355" s="488" t="str">
        <f t="shared" si="239"/>
        <v/>
      </c>
      <c r="H1355" s="765" t="str">
        <f t="shared" si="240"/>
        <v>否</v>
      </c>
      <c r="I1355" s="768" t="str">
        <f t="shared" si="241"/>
        <v>项</v>
      </c>
      <c r="L1355" s="558">
        <v>0</v>
      </c>
      <c r="M1355" s="558">
        <f t="shared" si="242"/>
        <v>0</v>
      </c>
    </row>
    <row r="1356" ht="34.9" hidden="1" customHeight="1" spans="1:13">
      <c r="A1356" s="766">
        <v>2240799</v>
      </c>
      <c r="B1356" s="252" t="s">
        <v>1163</v>
      </c>
      <c r="C1356" s="735">
        <v>0</v>
      </c>
      <c r="D1356" s="735">
        <v>0</v>
      </c>
      <c r="E1356" s="509">
        <v>0</v>
      </c>
      <c r="F1356" s="488" t="str">
        <f t="shared" si="238"/>
        <v/>
      </c>
      <c r="G1356" s="488" t="str">
        <f t="shared" si="239"/>
        <v/>
      </c>
      <c r="H1356" s="765" t="str">
        <f t="shared" si="240"/>
        <v>否</v>
      </c>
      <c r="I1356" s="768" t="str">
        <f t="shared" si="241"/>
        <v>项</v>
      </c>
      <c r="L1356" s="558">
        <v>0</v>
      </c>
      <c r="M1356" s="558">
        <f t="shared" si="242"/>
        <v>0</v>
      </c>
    </row>
    <row r="1357" ht="34.9" hidden="1" customHeight="1" spans="1:13">
      <c r="A1357" s="766">
        <v>22499</v>
      </c>
      <c r="B1357" s="252" t="s">
        <v>1164</v>
      </c>
      <c r="C1357" s="396"/>
      <c r="D1357" s="396">
        <v>0</v>
      </c>
      <c r="E1357" s="395">
        <v>0</v>
      </c>
      <c r="F1357" s="488" t="str">
        <f t="shared" si="238"/>
        <v/>
      </c>
      <c r="G1357" s="488" t="str">
        <f t="shared" si="239"/>
        <v/>
      </c>
      <c r="H1357" s="765" t="str">
        <f t="shared" si="240"/>
        <v>否</v>
      </c>
      <c r="I1357" s="768" t="str">
        <f t="shared" si="241"/>
        <v>款</v>
      </c>
      <c r="L1357" s="558">
        <v>0</v>
      </c>
      <c r="M1357" s="558">
        <f t="shared" si="242"/>
        <v>0</v>
      </c>
    </row>
    <row r="1358" ht="34.9" customHeight="1" spans="1:13">
      <c r="A1358" s="764">
        <v>227</v>
      </c>
      <c r="B1358" s="248" t="s">
        <v>124</v>
      </c>
      <c r="C1358" s="396">
        <v>0</v>
      </c>
      <c r="D1358" s="396">
        <v>0</v>
      </c>
      <c r="E1358" s="395"/>
      <c r="F1358" s="486" t="str">
        <f t="shared" si="238"/>
        <v/>
      </c>
      <c r="G1358" s="486" t="str">
        <f t="shared" si="239"/>
        <v/>
      </c>
      <c r="H1358" s="765" t="str">
        <f t="shared" si="240"/>
        <v>是</v>
      </c>
      <c r="I1358" s="768" t="str">
        <f t="shared" si="241"/>
        <v>类</v>
      </c>
      <c r="L1358" s="558">
        <v>0</v>
      </c>
      <c r="M1358" s="558">
        <f t="shared" si="242"/>
        <v>0</v>
      </c>
    </row>
    <row r="1359" ht="34.9" customHeight="1" spans="1:9">
      <c r="A1359" s="764">
        <v>232</v>
      </c>
      <c r="B1359" s="248" t="s">
        <v>126</v>
      </c>
      <c r="C1359" s="361">
        <f>C1360</f>
        <v>5661</v>
      </c>
      <c r="D1359" s="361">
        <f>D1360</f>
        <v>5948</v>
      </c>
      <c r="E1359" s="361">
        <f>E1360</f>
        <v>5431</v>
      </c>
      <c r="F1359" s="486">
        <f t="shared" si="238"/>
        <v>-0.0406288641582759</v>
      </c>
      <c r="G1359" s="486">
        <f t="shared" si="239"/>
        <v>0.913080026899798</v>
      </c>
      <c r="H1359" s="765" t="str">
        <f t="shared" si="240"/>
        <v>是</v>
      </c>
      <c r="I1359" s="768" t="str">
        <f t="shared" si="241"/>
        <v>类</v>
      </c>
    </row>
    <row r="1360" ht="34.9" customHeight="1" spans="1:9">
      <c r="A1360" s="766">
        <v>23203</v>
      </c>
      <c r="B1360" s="252" t="s">
        <v>1165</v>
      </c>
      <c r="C1360" s="730">
        <f>SUM(C1361:C1364)</f>
        <v>5661</v>
      </c>
      <c r="D1360" s="730">
        <f>SUM(D1361:D1364)</f>
        <v>5948</v>
      </c>
      <c r="E1360" s="730">
        <f>SUM(E1361:E1364)</f>
        <v>5431</v>
      </c>
      <c r="F1360" s="488">
        <f t="shared" si="238"/>
        <v>-0.0406288641582759</v>
      </c>
      <c r="G1360" s="488">
        <f t="shared" si="239"/>
        <v>0.913080026899798</v>
      </c>
      <c r="H1360" s="765" t="str">
        <f t="shared" si="240"/>
        <v>是</v>
      </c>
      <c r="I1360" s="768" t="str">
        <f t="shared" si="241"/>
        <v>款</v>
      </c>
    </row>
    <row r="1361" ht="34.9" customHeight="1" spans="1:13">
      <c r="A1361" s="766">
        <v>2320301</v>
      </c>
      <c r="B1361" s="252" t="s">
        <v>1166</v>
      </c>
      <c r="C1361" s="735">
        <v>5661</v>
      </c>
      <c r="D1361" s="735">
        <v>5948</v>
      </c>
      <c r="E1361" s="509">
        <v>5431</v>
      </c>
      <c r="F1361" s="488">
        <f t="shared" si="238"/>
        <v>-0.0406288641582759</v>
      </c>
      <c r="G1361" s="488">
        <f t="shared" si="239"/>
        <v>0.913080026899798</v>
      </c>
      <c r="H1361" s="765" t="str">
        <f t="shared" si="240"/>
        <v>是</v>
      </c>
      <c r="I1361" s="768" t="str">
        <f t="shared" si="241"/>
        <v>项</v>
      </c>
      <c r="L1361" s="558">
        <v>0</v>
      </c>
      <c r="M1361" s="558">
        <f t="shared" ref="M1361:M1364" si="243">D1361-E1361</f>
        <v>517</v>
      </c>
    </row>
    <row r="1362" ht="34.9" hidden="1" customHeight="1" spans="1:13">
      <c r="A1362" s="766">
        <v>2320302</v>
      </c>
      <c r="B1362" s="252" t="s">
        <v>1167</v>
      </c>
      <c r="C1362" s="735"/>
      <c r="D1362" s="396">
        <v>0</v>
      </c>
      <c r="E1362" s="395">
        <v>0</v>
      </c>
      <c r="F1362" s="488" t="str">
        <f t="shared" si="238"/>
        <v/>
      </c>
      <c r="G1362" s="488" t="str">
        <f t="shared" si="239"/>
        <v/>
      </c>
      <c r="H1362" s="765" t="str">
        <f t="shared" si="240"/>
        <v>否</v>
      </c>
      <c r="I1362" s="768" t="str">
        <f t="shared" si="241"/>
        <v>项</v>
      </c>
      <c r="L1362" s="558">
        <v>0</v>
      </c>
      <c r="M1362" s="558">
        <f t="shared" si="243"/>
        <v>0</v>
      </c>
    </row>
    <row r="1363" ht="34.9" hidden="1" customHeight="1" spans="1:13">
      <c r="A1363" s="766">
        <v>2320303</v>
      </c>
      <c r="B1363" s="252" t="s">
        <v>1168</v>
      </c>
      <c r="C1363" s="735"/>
      <c r="D1363" s="396">
        <v>0</v>
      </c>
      <c r="E1363" s="395">
        <v>0</v>
      </c>
      <c r="F1363" s="488" t="str">
        <f t="shared" si="238"/>
        <v/>
      </c>
      <c r="G1363" s="488" t="str">
        <f t="shared" si="239"/>
        <v/>
      </c>
      <c r="H1363" s="765" t="str">
        <f t="shared" si="240"/>
        <v>否</v>
      </c>
      <c r="I1363" s="768" t="str">
        <f t="shared" si="241"/>
        <v>项</v>
      </c>
      <c r="L1363" s="558">
        <v>0</v>
      </c>
      <c r="M1363" s="558">
        <f t="shared" si="243"/>
        <v>0</v>
      </c>
    </row>
    <row r="1364" ht="34.9" hidden="1" customHeight="1" spans="1:13">
      <c r="A1364" s="766">
        <v>2320304</v>
      </c>
      <c r="B1364" s="252" t="s">
        <v>1169</v>
      </c>
      <c r="C1364" s="735"/>
      <c r="D1364" s="396">
        <v>0</v>
      </c>
      <c r="E1364" s="395"/>
      <c r="F1364" s="488" t="str">
        <f t="shared" si="238"/>
        <v/>
      </c>
      <c r="G1364" s="488" t="str">
        <f t="shared" si="239"/>
        <v/>
      </c>
      <c r="H1364" s="765" t="str">
        <f t="shared" si="240"/>
        <v>否</v>
      </c>
      <c r="I1364" s="768" t="str">
        <f t="shared" si="241"/>
        <v>项</v>
      </c>
      <c r="L1364" s="558">
        <v>0</v>
      </c>
      <c r="M1364" s="558">
        <f t="shared" si="243"/>
        <v>0</v>
      </c>
    </row>
    <row r="1365" ht="34.9" customHeight="1" spans="1:9">
      <c r="A1365" s="764">
        <v>233</v>
      </c>
      <c r="B1365" s="248" t="s">
        <v>128</v>
      </c>
      <c r="C1365" s="361">
        <f>C1366</f>
        <v>22</v>
      </c>
      <c r="D1365" s="361">
        <f>D1366</f>
        <v>76</v>
      </c>
      <c r="E1365" s="361">
        <f>E1366</f>
        <v>52</v>
      </c>
      <c r="F1365" s="486">
        <f t="shared" si="238"/>
        <v>1.36363636363636</v>
      </c>
      <c r="G1365" s="486">
        <f t="shared" si="239"/>
        <v>0.684210526315789</v>
      </c>
      <c r="H1365" s="765" t="str">
        <f t="shared" si="240"/>
        <v>是</v>
      </c>
      <c r="I1365" s="768" t="str">
        <f t="shared" si="241"/>
        <v>类</v>
      </c>
    </row>
    <row r="1366" ht="34.9" customHeight="1" spans="1:13">
      <c r="A1366" s="766">
        <v>23303</v>
      </c>
      <c r="B1366" s="252" t="s">
        <v>1170</v>
      </c>
      <c r="C1366" s="396">
        <v>22</v>
      </c>
      <c r="D1366" s="757">
        <v>76</v>
      </c>
      <c r="E1366" s="395">
        <v>52</v>
      </c>
      <c r="F1366" s="488">
        <f t="shared" si="238"/>
        <v>1.36363636363636</v>
      </c>
      <c r="G1366" s="488">
        <f t="shared" si="239"/>
        <v>0.684210526315789</v>
      </c>
      <c r="H1366" s="765" t="str">
        <f t="shared" si="240"/>
        <v>是</v>
      </c>
      <c r="I1366" s="768" t="str">
        <f t="shared" si="241"/>
        <v>款</v>
      </c>
      <c r="L1366" s="558">
        <v>0</v>
      </c>
      <c r="M1366" s="558">
        <f t="shared" ref="M1366:M1369" si="244">D1366-E1366</f>
        <v>24</v>
      </c>
    </row>
    <row r="1367" ht="34.9" customHeight="1" spans="1:9">
      <c r="A1367" s="764">
        <v>229</v>
      </c>
      <c r="B1367" s="248" t="s">
        <v>130</v>
      </c>
      <c r="C1367" s="361">
        <v>4363</v>
      </c>
      <c r="D1367" s="361">
        <f>SUM(D1368:D1369)</f>
        <v>7134</v>
      </c>
      <c r="E1367" s="361">
        <v>580</v>
      </c>
      <c r="F1367" s="486"/>
      <c r="G1367" s="486">
        <f t="shared" si="239"/>
        <v>0.0813008130081301</v>
      </c>
      <c r="H1367" s="765" t="str">
        <f t="shared" si="240"/>
        <v>是</v>
      </c>
      <c r="I1367" s="768" t="str">
        <f t="shared" si="241"/>
        <v>类</v>
      </c>
    </row>
    <row r="1368" ht="34.9" customHeight="1" spans="1:13">
      <c r="A1368" s="766">
        <v>22902</v>
      </c>
      <c r="B1368" s="252" t="s">
        <v>1171</v>
      </c>
      <c r="C1368" s="396">
        <v>0</v>
      </c>
      <c r="D1368" s="396">
        <v>3234</v>
      </c>
      <c r="E1368" s="395"/>
      <c r="F1368" s="488" t="str">
        <f>IF(C1368&lt;&gt;0,E1368/C1368-1,"")</f>
        <v/>
      </c>
      <c r="G1368" s="488">
        <f t="shared" si="239"/>
        <v>0</v>
      </c>
      <c r="H1368" s="765" t="str">
        <f t="shared" si="240"/>
        <v>是</v>
      </c>
      <c r="I1368" s="768" t="str">
        <f t="shared" si="241"/>
        <v>款</v>
      </c>
      <c r="L1368" s="558">
        <v>0</v>
      </c>
      <c r="M1368" s="558">
        <f t="shared" si="244"/>
        <v>3234</v>
      </c>
    </row>
    <row r="1369" ht="34.9" customHeight="1" spans="1:13">
      <c r="A1369" s="766">
        <v>22999</v>
      </c>
      <c r="B1369" s="252" t="s">
        <v>1006</v>
      </c>
      <c r="C1369" s="396"/>
      <c r="D1369" s="396">
        <v>3900</v>
      </c>
      <c r="E1369" s="395">
        <v>580</v>
      </c>
      <c r="F1369" s="488"/>
      <c r="G1369" s="488">
        <f t="shared" si="239"/>
        <v>0.148717948717949</v>
      </c>
      <c r="H1369" s="765" t="str">
        <f t="shared" si="240"/>
        <v>是</v>
      </c>
      <c r="I1369" s="768" t="str">
        <f t="shared" si="241"/>
        <v>款</v>
      </c>
      <c r="L1369" s="558">
        <v>0</v>
      </c>
      <c r="M1369" s="558">
        <f t="shared" si="244"/>
        <v>3320</v>
      </c>
    </row>
    <row r="1370" ht="34.9" customHeight="1" spans="1:9">
      <c r="A1370" s="769"/>
      <c r="B1370" s="252"/>
      <c r="C1370" s="775"/>
      <c r="D1370" s="775"/>
      <c r="E1370" s="776"/>
      <c r="F1370" s="777"/>
      <c r="G1370" s="777"/>
      <c r="H1370" s="765" t="str">
        <f t="shared" si="240"/>
        <v>是</v>
      </c>
      <c r="I1370" s="768"/>
    </row>
    <row r="1371" ht="34.9" customHeight="1" spans="1:9">
      <c r="A1371" s="778"/>
      <c r="B1371" s="507" t="s">
        <v>1172</v>
      </c>
      <c r="C1371" s="361">
        <f>SUM(C5,C254,C257,C276,C367,C422,C479,C536,C658,C730,C809,C832,C960,C1024,C1092,C1112,C1142,C1152,C1227,C1247,C1301,C1358,C1359,C1365,C1367)</f>
        <v>373332</v>
      </c>
      <c r="D1371" s="361">
        <f>SUM(D5,D254,D257,D276,D367,D422,D479,D536,D658,D730,D809,D832,D960,D1024,D1092,D1112,D1142,D1152,D1227,D1247,D1301,D1358,D1359,D1365,D1367)</f>
        <v>389679</v>
      </c>
      <c r="E1371" s="361">
        <f>SUM(E5,E254,E257,E276,E367,E422,E479,E536,E658,E730,E809,E832,E960,E1024,E1092,E1112,E1142,E1152,E1227,E1247,E1301,E1358,E1359,E1365,E1367)</f>
        <v>353182</v>
      </c>
      <c r="F1371" s="486">
        <f>IF(C1371&lt;&gt;0,E1371/C1371-1,"")</f>
        <v>-0.0539734070478823</v>
      </c>
      <c r="G1371" s="486">
        <f>IF(D1371&lt;&gt;0,E1371/D1371,"")</f>
        <v>0.906340860041213</v>
      </c>
      <c r="H1371" s="765" t="str">
        <f t="shared" si="240"/>
        <v>是</v>
      </c>
      <c r="I1371" s="768"/>
    </row>
    <row r="1372" ht="32.1" customHeight="1" spans="2:7">
      <c r="B1372" s="779"/>
      <c r="C1372" s="780"/>
      <c r="D1372" s="780"/>
      <c r="E1372" s="780"/>
      <c r="F1372" s="780"/>
      <c r="G1372" s="780"/>
    </row>
  </sheetData>
  <autoFilter ref="A4:M1371">
    <filterColumn colId="7">
      <customFilters>
        <customFilter operator="equal" val="是"/>
      </customFilters>
    </filterColumn>
    <extLst/>
  </autoFilter>
  <mergeCells count="7">
    <mergeCell ref="B1:G1"/>
    <mergeCell ref="D3:E3"/>
    <mergeCell ref="F3:G3"/>
    <mergeCell ref="B1372:G1372"/>
    <mergeCell ref="A3:A4"/>
    <mergeCell ref="B3:B4"/>
    <mergeCell ref="C3:C4"/>
  </mergeCells>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0">
    <tabColor theme="9" tint="0.4"/>
  </sheetPr>
  <dimension ref="A1:G44"/>
  <sheetViews>
    <sheetView showZeros="0" zoomScale="85" zoomScaleNormal="85" topLeftCell="A24" workbookViewId="0">
      <selection activeCell="D39" sqref="D39"/>
    </sheetView>
  </sheetViews>
  <sheetFormatPr defaultColWidth="10" defaultRowHeight="12" outlineLevelCol="6"/>
  <cols>
    <col min="1" max="1" width="37.8981481481481" style="72" customWidth="1"/>
    <col min="2" max="3" width="19.0740740740741" style="72" customWidth="1"/>
    <col min="4" max="4" width="16.6018518518519" style="72" customWidth="1"/>
    <col min="5" max="16384" width="10" style="72"/>
  </cols>
  <sheetData>
    <row r="1" s="72" customFormat="1" ht="34" customHeight="1" spans="1:7">
      <c r="A1" s="74" t="s">
        <v>2383</v>
      </c>
      <c r="B1" s="74"/>
      <c r="C1" s="74"/>
      <c r="D1" s="74"/>
      <c r="E1" s="75"/>
      <c r="F1" s="75"/>
      <c r="G1" s="75"/>
    </row>
    <row r="2" s="72" customFormat="1" ht="21.75" customHeight="1" spans="1:4">
      <c r="A2" s="76" t="s">
        <v>2384</v>
      </c>
      <c r="B2" s="77"/>
      <c r="C2" s="77"/>
      <c r="D2" s="78" t="s">
        <v>2</v>
      </c>
    </row>
    <row r="3" s="72" customFormat="1" ht="33" customHeight="1" spans="1:4">
      <c r="A3" s="79" t="s">
        <v>4</v>
      </c>
      <c r="B3" s="79" t="s">
        <v>1636</v>
      </c>
      <c r="C3" s="79" t="s">
        <v>1637</v>
      </c>
      <c r="D3" s="80" t="s">
        <v>2293</v>
      </c>
    </row>
    <row r="4" s="72" customFormat="1" ht="33" customHeight="1" spans="1:4">
      <c r="A4" s="81" t="s">
        <v>2380</v>
      </c>
      <c r="B4" s="81"/>
      <c r="C4" s="81"/>
      <c r="D4" s="81"/>
    </row>
    <row r="5" s="73" customFormat="1" ht="33" customHeight="1" spans="1:4">
      <c r="A5" s="82" t="s">
        <v>2295</v>
      </c>
      <c r="B5" s="83">
        <f>B6+B7</f>
        <v>163552</v>
      </c>
      <c r="C5" s="83">
        <f>C6+C7</f>
        <v>158000</v>
      </c>
      <c r="D5" s="84">
        <f t="shared" ref="D5:D17" si="0">IFERROR((C5/B5-1),"")</f>
        <v>-0.0339463901389161</v>
      </c>
    </row>
    <row r="6" s="72" customFormat="1" ht="33" customHeight="1" spans="1:4">
      <c r="A6" s="85" t="s">
        <v>2296</v>
      </c>
      <c r="B6" s="86">
        <v>163552</v>
      </c>
      <c r="C6" s="86">
        <v>158000</v>
      </c>
      <c r="D6" s="87">
        <f t="shared" si="0"/>
        <v>-0.0339463901389161</v>
      </c>
    </row>
    <row r="7" s="72" customFormat="1" ht="33" customHeight="1" spans="1:4">
      <c r="A7" s="85" t="s">
        <v>2297</v>
      </c>
      <c r="B7" s="86"/>
      <c r="C7" s="86"/>
      <c r="D7" s="87" t="str">
        <f t="shared" si="0"/>
        <v/>
      </c>
    </row>
    <row r="8" s="73" customFormat="1" ht="33" customHeight="1" spans="1:5">
      <c r="A8" s="82" t="s">
        <v>2298</v>
      </c>
      <c r="B8" s="83">
        <v>213046</v>
      </c>
      <c r="C8" s="83">
        <v>213046</v>
      </c>
      <c r="D8" s="84">
        <f t="shared" si="0"/>
        <v>0</v>
      </c>
      <c r="E8" s="88"/>
    </row>
    <row r="9" s="73" customFormat="1" ht="33" customHeight="1" spans="1:4">
      <c r="A9" s="82" t="s">
        <v>2299</v>
      </c>
      <c r="B9" s="83">
        <f>B10+B11+B12+B13</f>
        <v>49400</v>
      </c>
      <c r="C9" s="83">
        <f>C10+C11+C12+C13</f>
        <v>6840</v>
      </c>
      <c r="D9" s="84">
        <f t="shared" si="0"/>
        <v>-0.861538461538462</v>
      </c>
    </row>
    <row r="10" s="72" customFormat="1" ht="33" customHeight="1" spans="1:4">
      <c r="A10" s="85" t="s">
        <v>2300</v>
      </c>
      <c r="B10" s="86"/>
      <c r="C10" s="86"/>
      <c r="D10" s="87" t="str">
        <f t="shared" si="0"/>
        <v/>
      </c>
    </row>
    <row r="11" s="72" customFormat="1" ht="33" customHeight="1" spans="1:4">
      <c r="A11" s="85" t="s">
        <v>2301</v>
      </c>
      <c r="B11" s="86">
        <v>49400</v>
      </c>
      <c r="C11" s="86">
        <v>6840</v>
      </c>
      <c r="D11" s="87">
        <f t="shared" si="0"/>
        <v>-0.861538461538462</v>
      </c>
    </row>
    <row r="12" s="72" customFormat="1" ht="33" customHeight="1" spans="1:4">
      <c r="A12" s="85" t="s">
        <v>2302</v>
      </c>
      <c r="B12" s="86"/>
      <c r="C12" s="86"/>
      <c r="D12" s="87" t="str">
        <f t="shared" si="0"/>
        <v/>
      </c>
    </row>
    <row r="13" s="72" customFormat="1" ht="33" customHeight="1" spans="1:4">
      <c r="A13" s="85" t="s">
        <v>2381</v>
      </c>
      <c r="B13" s="86"/>
      <c r="C13" s="86"/>
      <c r="D13" s="87" t="str">
        <f t="shared" si="0"/>
        <v/>
      </c>
    </row>
    <row r="14" s="73" customFormat="1" ht="33" customHeight="1" spans="1:4">
      <c r="A14" s="82" t="s">
        <v>2303</v>
      </c>
      <c r="B14" s="83">
        <f>B15+B16</f>
        <v>54952</v>
      </c>
      <c r="C14" s="83">
        <f>C15+C16</f>
        <v>7600</v>
      </c>
      <c r="D14" s="84">
        <f t="shared" si="0"/>
        <v>-0.861697481438346</v>
      </c>
    </row>
    <row r="15" s="72" customFormat="1" ht="33" customHeight="1" spans="1:4">
      <c r="A15" s="85" t="s">
        <v>2304</v>
      </c>
      <c r="B15" s="86">
        <v>49400</v>
      </c>
      <c r="C15" s="86">
        <v>6840</v>
      </c>
      <c r="D15" s="87">
        <f t="shared" si="0"/>
        <v>-0.861538461538462</v>
      </c>
    </row>
    <row r="16" s="72" customFormat="1" ht="33" customHeight="1" spans="1:4">
      <c r="A16" s="85" t="s">
        <v>2305</v>
      </c>
      <c r="B16" s="86">
        <v>5552</v>
      </c>
      <c r="C16" s="86">
        <v>760</v>
      </c>
      <c r="D16" s="87">
        <f t="shared" si="0"/>
        <v>-0.863112391930836</v>
      </c>
    </row>
    <row r="17" s="73" customFormat="1" ht="33" customHeight="1" spans="1:4">
      <c r="A17" s="82" t="s">
        <v>2306</v>
      </c>
      <c r="B17" s="83">
        <v>158000</v>
      </c>
      <c r="C17" s="83">
        <f>C5+C9-C14</f>
        <v>157240</v>
      </c>
      <c r="D17" s="84">
        <f t="shared" si="0"/>
        <v>-0.00481012658227853</v>
      </c>
    </row>
    <row r="18" s="72" customFormat="1" ht="33" customHeight="1" spans="1:4">
      <c r="A18" s="81" t="s">
        <v>2382</v>
      </c>
      <c r="B18" s="81"/>
      <c r="C18" s="81"/>
      <c r="D18" s="81"/>
    </row>
    <row r="19" s="73" customFormat="1" ht="33" customHeight="1" spans="1:4">
      <c r="A19" s="82" t="s">
        <v>2308</v>
      </c>
      <c r="B19" s="83">
        <f>B20+B21</f>
        <v>308200</v>
      </c>
      <c r="C19" s="83">
        <f>C20+C21</f>
        <v>306900</v>
      </c>
      <c r="D19" s="84">
        <f t="shared" ref="D19:D30" si="1">IFERROR((C19/B19-1),"")</f>
        <v>-0.0042180402336145</v>
      </c>
    </row>
    <row r="20" s="72" customFormat="1" ht="33" customHeight="1" spans="1:4">
      <c r="A20" s="85" t="s">
        <v>2309</v>
      </c>
      <c r="B20" s="86">
        <v>308200</v>
      </c>
      <c r="C20" s="86">
        <v>306900</v>
      </c>
      <c r="D20" s="87">
        <f t="shared" si="1"/>
        <v>-0.0042180402336145</v>
      </c>
    </row>
    <row r="21" s="72" customFormat="1" ht="33" customHeight="1" spans="1:4">
      <c r="A21" s="85" t="s">
        <v>2310</v>
      </c>
      <c r="B21" s="86"/>
      <c r="C21" s="86"/>
      <c r="D21" s="87" t="str">
        <f t="shared" si="1"/>
        <v/>
      </c>
    </row>
    <row r="22" s="72" customFormat="1" ht="33" customHeight="1" spans="1:4">
      <c r="A22" s="82" t="s">
        <v>2311</v>
      </c>
      <c r="B22" s="83">
        <v>310000</v>
      </c>
      <c r="C22" s="83">
        <v>410000</v>
      </c>
      <c r="D22" s="84">
        <f t="shared" si="1"/>
        <v>0.32258064516129</v>
      </c>
    </row>
    <row r="23" s="73" customFormat="1" ht="33" customHeight="1" spans="1:4">
      <c r="A23" s="82" t="s">
        <v>2312</v>
      </c>
      <c r="B23" s="83">
        <f>B24+B25+B26</f>
        <v>800</v>
      </c>
      <c r="C23" s="83">
        <f>C24+C25+C26</f>
        <v>107000</v>
      </c>
      <c r="D23" s="84">
        <f t="shared" si="1"/>
        <v>132.75</v>
      </c>
    </row>
    <row r="24" s="72" customFormat="1" ht="33" customHeight="1" spans="1:4">
      <c r="A24" s="85" t="s">
        <v>2313</v>
      </c>
      <c r="B24" s="86"/>
      <c r="C24" s="86">
        <v>100000</v>
      </c>
      <c r="D24" s="87" t="str">
        <f t="shared" si="1"/>
        <v/>
      </c>
    </row>
    <row r="25" s="72" customFormat="1" ht="33" customHeight="1" spans="1:4">
      <c r="A25" s="85" t="s">
        <v>2314</v>
      </c>
      <c r="B25" s="86">
        <v>800</v>
      </c>
      <c r="C25" s="86">
        <v>7000</v>
      </c>
      <c r="D25" s="87">
        <f t="shared" si="1"/>
        <v>7.75</v>
      </c>
    </row>
    <row r="26" s="72" customFormat="1" ht="33" customHeight="1" spans="1:4">
      <c r="A26" s="85" t="s">
        <v>2315</v>
      </c>
      <c r="B26" s="86"/>
      <c r="C26" s="86"/>
      <c r="D26" s="87" t="str">
        <f t="shared" si="1"/>
        <v/>
      </c>
    </row>
    <row r="27" s="73" customFormat="1" ht="33" customHeight="1" spans="1:4">
      <c r="A27" s="82" t="s">
        <v>2316</v>
      </c>
      <c r="B27" s="83">
        <f>B28+B29</f>
        <v>2100</v>
      </c>
      <c r="C27" s="83">
        <f>C28+C29</f>
        <v>10000</v>
      </c>
      <c r="D27" s="84">
        <f t="shared" si="1"/>
        <v>3.76190476190476</v>
      </c>
    </row>
    <row r="28" s="72" customFormat="1" ht="33" customHeight="1" spans="1:4">
      <c r="A28" s="85" t="s">
        <v>2317</v>
      </c>
      <c r="B28" s="86">
        <v>800</v>
      </c>
      <c r="C28" s="86">
        <v>7000</v>
      </c>
      <c r="D28" s="87">
        <f t="shared" si="1"/>
        <v>7.75</v>
      </c>
    </row>
    <row r="29" s="72" customFormat="1" ht="33" customHeight="1" spans="1:4">
      <c r="A29" s="85" t="s">
        <v>2318</v>
      </c>
      <c r="B29" s="86">
        <v>1300</v>
      </c>
      <c r="C29" s="86">
        <v>3000</v>
      </c>
      <c r="D29" s="87">
        <f t="shared" si="1"/>
        <v>1.30769230769231</v>
      </c>
    </row>
    <row r="30" s="73" customFormat="1" ht="33" customHeight="1" spans="1:4">
      <c r="A30" s="82" t="s">
        <v>2319</v>
      </c>
      <c r="B30" s="83">
        <v>306900</v>
      </c>
      <c r="C30" s="83">
        <f>C19+C23-C27</f>
        <v>403900</v>
      </c>
      <c r="D30" s="84">
        <f t="shared" si="1"/>
        <v>0.316063864450961</v>
      </c>
    </row>
    <row r="31" s="72" customFormat="1" ht="33" customHeight="1" spans="1:7">
      <c r="A31" s="81" t="s">
        <v>2320</v>
      </c>
      <c r="B31" s="81"/>
      <c r="C31" s="81"/>
      <c r="D31" s="81"/>
      <c r="G31" s="89"/>
    </row>
    <row r="32" s="73" customFormat="1" ht="33" customHeight="1" spans="1:4">
      <c r="A32" s="82" t="s">
        <v>2321</v>
      </c>
      <c r="B32" s="83">
        <f>B33+B34</f>
        <v>471752</v>
      </c>
      <c r="C32" s="83">
        <f>C33+C34</f>
        <v>464900</v>
      </c>
      <c r="D32" s="84">
        <f t="shared" ref="D32:D44" si="2">IFERROR((C32/B32-1),"")</f>
        <v>-0.0145245807118994</v>
      </c>
    </row>
    <row r="33" s="72" customFormat="1" ht="33" customHeight="1" spans="1:4">
      <c r="A33" s="85" t="s">
        <v>2322</v>
      </c>
      <c r="B33" s="86">
        <f t="shared" ref="B33:B35" si="3">B6+B20</f>
        <v>471752</v>
      </c>
      <c r="C33" s="86">
        <f t="shared" ref="C33:C35" si="4">C6+C20</f>
        <v>464900</v>
      </c>
      <c r="D33" s="87">
        <f t="shared" si="2"/>
        <v>-0.0145245807118994</v>
      </c>
    </row>
    <row r="34" s="72" customFormat="1" ht="33" customHeight="1" spans="1:4">
      <c r="A34" s="85" t="s">
        <v>2323</v>
      </c>
      <c r="B34" s="86">
        <f t="shared" si="3"/>
        <v>0</v>
      </c>
      <c r="C34" s="86">
        <f t="shared" si="4"/>
        <v>0</v>
      </c>
      <c r="D34" s="87" t="str">
        <f t="shared" si="2"/>
        <v/>
      </c>
    </row>
    <row r="35" s="73" customFormat="1" ht="33" customHeight="1" spans="1:4">
      <c r="A35" s="82" t="s">
        <v>2324</v>
      </c>
      <c r="B35" s="83">
        <f t="shared" si="3"/>
        <v>523046</v>
      </c>
      <c r="C35" s="83">
        <f t="shared" si="4"/>
        <v>623046</v>
      </c>
      <c r="D35" s="84">
        <f t="shared" si="2"/>
        <v>0.191187773159531</v>
      </c>
    </row>
    <row r="36" s="73" customFormat="1" ht="33" customHeight="1" spans="1:4">
      <c r="A36" s="82" t="s">
        <v>2325</v>
      </c>
      <c r="B36" s="83">
        <f>B37+B38+B39+B40</f>
        <v>50200</v>
      </c>
      <c r="C36" s="83">
        <f>C37+C38+C39+C40</f>
        <v>113840</v>
      </c>
      <c r="D36" s="84">
        <f t="shared" si="2"/>
        <v>1.26772908366534</v>
      </c>
    </row>
    <row r="37" s="72" customFormat="1" ht="33" customHeight="1" spans="1:4">
      <c r="A37" s="85" t="s">
        <v>2326</v>
      </c>
      <c r="B37" s="86">
        <f t="shared" ref="B37:B39" si="5">B10+B24</f>
        <v>0</v>
      </c>
      <c r="C37" s="86">
        <f t="shared" ref="C37:C39" si="6">C10+C24</f>
        <v>100000</v>
      </c>
      <c r="D37" s="87" t="str">
        <f t="shared" si="2"/>
        <v/>
      </c>
    </row>
    <row r="38" s="72" customFormat="1" ht="33" customHeight="1" spans="1:4">
      <c r="A38" s="85" t="s">
        <v>2327</v>
      </c>
      <c r="B38" s="86">
        <f t="shared" si="5"/>
        <v>50200</v>
      </c>
      <c r="C38" s="86">
        <f t="shared" si="6"/>
        <v>13840</v>
      </c>
      <c r="D38" s="87">
        <f t="shared" si="2"/>
        <v>-0.724302788844622</v>
      </c>
    </row>
    <row r="39" s="72" customFormat="1" ht="33" customHeight="1" spans="1:4">
      <c r="A39" s="85" t="s">
        <v>2328</v>
      </c>
      <c r="B39" s="86">
        <f t="shared" si="5"/>
        <v>0</v>
      </c>
      <c r="C39" s="86">
        <f t="shared" si="6"/>
        <v>0</v>
      </c>
      <c r="D39" s="87" t="str">
        <f t="shared" si="2"/>
        <v/>
      </c>
    </row>
    <row r="40" s="72" customFormat="1" ht="33" customHeight="1" spans="1:4">
      <c r="A40" s="85" t="s">
        <v>2381</v>
      </c>
      <c r="B40" s="86">
        <f>B13</f>
        <v>0</v>
      </c>
      <c r="C40" s="86">
        <f>C13</f>
        <v>0</v>
      </c>
      <c r="D40" s="87" t="str">
        <f t="shared" si="2"/>
        <v/>
      </c>
    </row>
    <row r="41" s="73" customFormat="1" ht="33" customHeight="1" spans="1:4">
      <c r="A41" s="82" t="s">
        <v>2329</v>
      </c>
      <c r="B41" s="83">
        <f>B42+B43</f>
        <v>57052</v>
      </c>
      <c r="C41" s="83">
        <f>C42+C43</f>
        <v>17600</v>
      </c>
      <c r="D41" s="84">
        <f t="shared" si="2"/>
        <v>-0.691509500105167</v>
      </c>
    </row>
    <row r="42" s="72" customFormat="1" ht="33" customHeight="1" spans="1:4">
      <c r="A42" s="85" t="s">
        <v>2330</v>
      </c>
      <c r="B42" s="86">
        <f t="shared" ref="B42:B44" si="7">B15+B28</f>
        <v>50200</v>
      </c>
      <c r="C42" s="86">
        <f t="shared" ref="C42:C44" si="8">C15+C28</f>
        <v>13840</v>
      </c>
      <c r="D42" s="87">
        <f t="shared" si="2"/>
        <v>-0.724302788844622</v>
      </c>
    </row>
    <row r="43" s="72" customFormat="1" ht="33" customHeight="1" spans="1:4">
      <c r="A43" s="85" t="s">
        <v>2331</v>
      </c>
      <c r="B43" s="86">
        <f t="shared" si="7"/>
        <v>6852</v>
      </c>
      <c r="C43" s="86">
        <f t="shared" si="8"/>
        <v>3760</v>
      </c>
      <c r="D43" s="87">
        <f t="shared" si="2"/>
        <v>-0.451255107997665</v>
      </c>
    </row>
    <row r="44" s="73" customFormat="1" ht="33" customHeight="1" spans="1:4">
      <c r="A44" s="82" t="s">
        <v>2332</v>
      </c>
      <c r="B44" s="83">
        <f t="shared" si="7"/>
        <v>464900</v>
      </c>
      <c r="C44" s="83">
        <f t="shared" si="8"/>
        <v>561140</v>
      </c>
      <c r="D44" s="84">
        <f t="shared" si="2"/>
        <v>0.207012260701226</v>
      </c>
    </row>
  </sheetData>
  <mergeCells count="4">
    <mergeCell ref="A1:D1"/>
    <mergeCell ref="A4:D4"/>
    <mergeCell ref="A18:D18"/>
    <mergeCell ref="A31:D31"/>
  </mergeCells>
  <printOptions horizontalCentered="1"/>
  <pageMargins left="0.751388888888889" right="0.751388888888889" top="1" bottom="1" header="0.5" footer="0.5"/>
  <pageSetup paperSize="9" scale="90" orientation="portrait" blackAndWhite="1" horizontalDpi="600"/>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
  <dimension ref="A1:XFD86"/>
  <sheetViews>
    <sheetView workbookViewId="0">
      <pane xSplit="1" ySplit="1" topLeftCell="B2" activePane="bottomRight" state="frozen"/>
      <selection/>
      <selection pane="topRight"/>
      <selection pane="bottomLeft"/>
      <selection pane="bottomRight" activeCell="D29" sqref="D29:D45"/>
    </sheetView>
  </sheetViews>
  <sheetFormatPr defaultColWidth="7.2037037037037" defaultRowHeight="15.6"/>
  <cols>
    <col min="1" max="1" width="4.11111111111111" style="1" customWidth="1"/>
    <col min="2" max="2" width="5.66666666666667" style="1" customWidth="1"/>
    <col min="3" max="3" width="7.55555555555556" style="1" customWidth="1"/>
    <col min="4" max="4" width="22.7777777777778" style="7" customWidth="1"/>
    <col min="5" max="5" width="25.1296296296296" style="7" customWidth="1"/>
    <col min="6" max="6" width="10.8888888888889" style="8" customWidth="1"/>
    <col min="7" max="7" width="11" style="8" customWidth="1"/>
    <col min="8" max="8" width="16.25" style="1" customWidth="1"/>
    <col min="9" max="9" width="15.6296296296296" style="9" customWidth="1"/>
    <col min="10" max="10" width="8.55555555555556" style="8" customWidth="1"/>
    <col min="11" max="11" width="34.3333333333333" style="1" customWidth="1"/>
    <col min="12" max="16381" width="7.2037037037037" style="1"/>
    <col min="16382" max="16384" width="7.2037037037037" style="10"/>
  </cols>
  <sheetData>
    <row r="1" s="1" customFormat="1" ht="39" customHeight="1" spans="1:11">
      <c r="A1" s="11" t="s">
        <v>2385</v>
      </c>
      <c r="B1" s="11"/>
      <c r="C1" s="11"/>
      <c r="D1" s="12"/>
      <c r="E1" s="12"/>
      <c r="F1" s="11"/>
      <c r="G1" s="11"/>
      <c r="H1" s="11"/>
      <c r="I1" s="56"/>
      <c r="J1" s="11"/>
      <c r="K1" s="11"/>
    </row>
    <row r="2" s="1" customFormat="1" ht="19" customHeight="1" spans="1:11">
      <c r="A2" s="13" t="s">
        <v>2386</v>
      </c>
      <c r="B2" s="13"/>
      <c r="C2" s="13"/>
      <c r="D2" s="13"/>
      <c r="E2" s="14"/>
      <c r="F2" s="15"/>
      <c r="G2" s="15"/>
      <c r="H2" s="15"/>
      <c r="I2" s="57"/>
      <c r="J2" s="15"/>
      <c r="K2" s="15"/>
    </row>
    <row r="3" s="1" customFormat="1" ht="46" customHeight="1" spans="1:11">
      <c r="A3" s="16" t="s">
        <v>2387</v>
      </c>
      <c r="B3" s="17" t="s">
        <v>2388</v>
      </c>
      <c r="C3" s="17" t="s">
        <v>2389</v>
      </c>
      <c r="D3" s="17" t="s">
        <v>2390</v>
      </c>
      <c r="E3" s="17"/>
      <c r="F3" s="16" t="s">
        <v>2391</v>
      </c>
      <c r="G3" s="16"/>
      <c r="H3" s="16"/>
      <c r="I3" s="16"/>
      <c r="J3" s="16"/>
      <c r="K3" s="16"/>
    </row>
    <row r="4" s="2" customFormat="1" ht="55" customHeight="1" spans="1:11">
      <c r="A4" s="18"/>
      <c r="B4" s="17"/>
      <c r="C4" s="17"/>
      <c r="D4" s="16" t="s">
        <v>2392</v>
      </c>
      <c r="E4" s="16" t="s">
        <v>2393</v>
      </c>
      <c r="F4" s="17" t="s">
        <v>2394</v>
      </c>
      <c r="G4" s="17" t="s">
        <v>2395</v>
      </c>
      <c r="H4" s="17" t="s">
        <v>2396</v>
      </c>
      <c r="I4" s="58" t="s">
        <v>2397</v>
      </c>
      <c r="J4" s="17" t="s">
        <v>2398</v>
      </c>
      <c r="K4" s="17" t="s">
        <v>2399</v>
      </c>
    </row>
    <row r="5" s="1" customFormat="1" ht="46" customHeight="1" spans="1:16384">
      <c r="A5" s="19">
        <v>1</v>
      </c>
      <c r="B5" s="19" t="s">
        <v>2400</v>
      </c>
      <c r="C5" s="19" t="s">
        <v>2401</v>
      </c>
      <c r="D5" s="19" t="s">
        <v>2402</v>
      </c>
      <c r="E5" s="20" t="s">
        <v>2402</v>
      </c>
      <c r="F5" s="19" t="s">
        <v>2403</v>
      </c>
      <c r="G5" s="19" t="s">
        <v>2404</v>
      </c>
      <c r="H5" s="21" t="s">
        <v>2405</v>
      </c>
      <c r="I5" s="24" t="s">
        <v>2406</v>
      </c>
      <c r="J5" s="24" t="s">
        <v>2407</v>
      </c>
      <c r="K5" s="21" t="s">
        <v>2408</v>
      </c>
      <c r="XFB5" s="10"/>
      <c r="XFC5" s="10"/>
      <c r="XFD5" s="10"/>
    </row>
    <row r="6" s="1" customFormat="1" ht="46" customHeight="1" spans="1:16384">
      <c r="A6" s="19"/>
      <c r="B6" s="19"/>
      <c r="C6" s="19"/>
      <c r="D6" s="19"/>
      <c r="E6" s="20"/>
      <c r="F6" s="19"/>
      <c r="G6" s="19"/>
      <c r="H6" s="21" t="s">
        <v>2409</v>
      </c>
      <c r="I6" s="24" t="s">
        <v>2410</v>
      </c>
      <c r="J6" s="24" t="s">
        <v>2407</v>
      </c>
      <c r="K6" s="21" t="s">
        <v>2411</v>
      </c>
      <c r="XFB6" s="10"/>
      <c r="XFC6" s="10"/>
      <c r="XFD6" s="10"/>
    </row>
    <row r="7" s="1" customFormat="1" ht="46" customHeight="1" spans="1:16384">
      <c r="A7" s="19"/>
      <c r="B7" s="19"/>
      <c r="C7" s="19"/>
      <c r="D7" s="19"/>
      <c r="E7" s="20"/>
      <c r="F7" s="19"/>
      <c r="G7" s="19"/>
      <c r="H7" s="21" t="s">
        <v>2412</v>
      </c>
      <c r="I7" s="24" t="s">
        <v>2413</v>
      </c>
      <c r="J7" s="24" t="s">
        <v>2407</v>
      </c>
      <c r="K7" s="21" t="s">
        <v>2414</v>
      </c>
      <c r="XFB7" s="10"/>
      <c r="XFC7" s="10"/>
      <c r="XFD7" s="10"/>
    </row>
    <row r="8" s="1" customFormat="1" ht="46" customHeight="1" spans="1:16384">
      <c r="A8" s="19"/>
      <c r="B8" s="19"/>
      <c r="C8" s="19"/>
      <c r="D8" s="19"/>
      <c r="E8" s="20"/>
      <c r="F8" s="19"/>
      <c r="G8" s="22" t="s">
        <v>2415</v>
      </c>
      <c r="H8" s="21" t="s">
        <v>2416</v>
      </c>
      <c r="I8" s="24" t="s">
        <v>2417</v>
      </c>
      <c r="J8" s="24" t="s">
        <v>2407</v>
      </c>
      <c r="K8" s="21" t="s">
        <v>2418</v>
      </c>
      <c r="XFB8" s="10"/>
      <c r="XFC8" s="10"/>
      <c r="XFD8" s="10"/>
    </row>
    <row r="9" s="1" customFormat="1" ht="38" customHeight="1" spans="1:16384">
      <c r="A9" s="19"/>
      <c r="B9" s="19"/>
      <c r="C9" s="19"/>
      <c r="D9" s="19"/>
      <c r="E9" s="20"/>
      <c r="F9" s="19"/>
      <c r="G9" s="21" t="s">
        <v>2419</v>
      </c>
      <c r="H9" s="23" t="s">
        <v>2420</v>
      </c>
      <c r="I9" s="24" t="s">
        <v>2421</v>
      </c>
      <c r="J9" s="24" t="s">
        <v>2407</v>
      </c>
      <c r="K9" s="21" t="s">
        <v>2422</v>
      </c>
      <c r="XFB9" s="10"/>
      <c r="XFC9" s="10"/>
      <c r="XFD9" s="10"/>
    </row>
    <row r="10" s="1" customFormat="1" ht="37" customHeight="1" spans="1:16384">
      <c r="A10" s="19"/>
      <c r="B10" s="19"/>
      <c r="C10" s="19"/>
      <c r="D10" s="19"/>
      <c r="E10" s="20"/>
      <c r="F10" s="19" t="s">
        <v>2423</v>
      </c>
      <c r="G10" s="19" t="s">
        <v>2424</v>
      </c>
      <c r="H10" s="21" t="s">
        <v>2425</v>
      </c>
      <c r="I10" s="24" t="s">
        <v>2417</v>
      </c>
      <c r="J10" s="24" t="s">
        <v>2407</v>
      </c>
      <c r="K10" s="21" t="s">
        <v>2425</v>
      </c>
      <c r="XFB10" s="10"/>
      <c r="XFC10" s="10"/>
      <c r="XFD10" s="10"/>
    </row>
    <row r="11" s="1" customFormat="1" ht="33" customHeight="1" spans="1:16384">
      <c r="A11" s="19"/>
      <c r="B11" s="19"/>
      <c r="C11" s="19"/>
      <c r="D11" s="19"/>
      <c r="E11" s="20"/>
      <c r="F11" s="22" t="s">
        <v>2426</v>
      </c>
      <c r="G11" s="22" t="s">
        <v>2427</v>
      </c>
      <c r="H11" s="21" t="s">
        <v>2428</v>
      </c>
      <c r="I11" s="24" t="s">
        <v>2429</v>
      </c>
      <c r="J11" s="24" t="s">
        <v>2407</v>
      </c>
      <c r="K11" s="21" t="s">
        <v>2430</v>
      </c>
      <c r="XFB11" s="10"/>
      <c r="XFC11" s="10"/>
      <c r="XFD11" s="10"/>
    </row>
    <row r="12" s="1" customFormat="1" ht="69" customHeight="1" spans="1:16384">
      <c r="A12" s="19">
        <v>2</v>
      </c>
      <c r="B12" s="19" t="s">
        <v>2431</v>
      </c>
      <c r="C12" s="19" t="s">
        <v>2432</v>
      </c>
      <c r="D12" s="19" t="s">
        <v>2433</v>
      </c>
      <c r="E12" s="19" t="s">
        <v>2434</v>
      </c>
      <c r="F12" s="24" t="s">
        <v>2403</v>
      </c>
      <c r="G12" s="24" t="s">
        <v>2404</v>
      </c>
      <c r="H12" s="23" t="s">
        <v>2435</v>
      </c>
      <c r="I12" s="24" t="s">
        <v>2436</v>
      </c>
      <c r="J12" s="24" t="s">
        <v>2407</v>
      </c>
      <c r="K12" s="23" t="s">
        <v>2437</v>
      </c>
      <c r="XFB12" s="10"/>
      <c r="XFC12" s="10"/>
      <c r="XFD12" s="10"/>
    </row>
    <row r="13" s="1" customFormat="1" ht="70" customHeight="1" spans="1:16384">
      <c r="A13" s="19"/>
      <c r="B13" s="19"/>
      <c r="C13" s="19"/>
      <c r="D13" s="19"/>
      <c r="E13" s="19"/>
      <c r="F13" s="24"/>
      <c r="G13" s="24"/>
      <c r="H13" s="23" t="s">
        <v>2438</v>
      </c>
      <c r="I13" s="24" t="s">
        <v>2439</v>
      </c>
      <c r="J13" s="24" t="s">
        <v>2407</v>
      </c>
      <c r="K13" s="23" t="s">
        <v>2437</v>
      </c>
      <c r="XFB13" s="10"/>
      <c r="XFC13" s="10"/>
      <c r="XFD13" s="10"/>
    </row>
    <row r="14" s="1" customFormat="1" ht="67" customHeight="1" spans="1:16384">
      <c r="A14" s="19"/>
      <c r="B14" s="19"/>
      <c r="C14" s="19"/>
      <c r="D14" s="19"/>
      <c r="E14" s="19"/>
      <c r="F14" s="24"/>
      <c r="G14" s="24"/>
      <c r="H14" s="23" t="s">
        <v>2440</v>
      </c>
      <c r="I14" s="24" t="s">
        <v>2441</v>
      </c>
      <c r="J14" s="24" t="s">
        <v>2407</v>
      </c>
      <c r="K14" s="23" t="s">
        <v>2437</v>
      </c>
      <c r="XFB14" s="10"/>
      <c r="XFC14" s="10"/>
      <c r="XFD14" s="10"/>
    </row>
    <row r="15" s="1" customFormat="1" ht="66" customHeight="1" spans="1:16384">
      <c r="A15" s="19"/>
      <c r="B15" s="19"/>
      <c r="C15" s="19"/>
      <c r="D15" s="19"/>
      <c r="E15" s="19"/>
      <c r="F15" s="24"/>
      <c r="G15" s="25" t="s">
        <v>2415</v>
      </c>
      <c r="H15" s="23" t="s">
        <v>2442</v>
      </c>
      <c r="I15" s="24" t="s">
        <v>2443</v>
      </c>
      <c r="J15" s="24" t="s">
        <v>2407</v>
      </c>
      <c r="K15" s="23" t="s">
        <v>2437</v>
      </c>
      <c r="XFB15" s="10"/>
      <c r="XFC15" s="10"/>
      <c r="XFD15" s="10"/>
    </row>
    <row r="16" s="1" customFormat="1" ht="73" customHeight="1" spans="1:16384">
      <c r="A16" s="19"/>
      <c r="B16" s="19"/>
      <c r="C16" s="19"/>
      <c r="D16" s="19"/>
      <c r="E16" s="19"/>
      <c r="F16" s="24"/>
      <c r="G16" s="26"/>
      <c r="H16" s="23" t="s">
        <v>2444</v>
      </c>
      <c r="I16" s="24" t="s">
        <v>2445</v>
      </c>
      <c r="J16" s="24" t="s">
        <v>2446</v>
      </c>
      <c r="K16" s="23" t="s">
        <v>2437</v>
      </c>
      <c r="XFB16" s="10"/>
      <c r="XFC16" s="10"/>
      <c r="XFD16" s="10"/>
    </row>
    <row r="17" s="1" customFormat="1" ht="65" customHeight="1" spans="1:16384">
      <c r="A17" s="19"/>
      <c r="B17" s="19"/>
      <c r="C17" s="19"/>
      <c r="D17" s="19"/>
      <c r="E17" s="19"/>
      <c r="F17" s="25" t="s">
        <v>2423</v>
      </c>
      <c r="G17" s="23" t="s">
        <v>2424</v>
      </c>
      <c r="H17" s="23" t="s">
        <v>2447</v>
      </c>
      <c r="I17" s="24" t="s">
        <v>2448</v>
      </c>
      <c r="J17" s="24" t="s">
        <v>2446</v>
      </c>
      <c r="K17" s="23" t="s">
        <v>2437</v>
      </c>
      <c r="XFB17" s="10"/>
      <c r="XFC17" s="10"/>
      <c r="XFD17" s="10"/>
    </row>
    <row r="18" s="1" customFormat="1" ht="64" customHeight="1" spans="1:16384">
      <c r="A18" s="19"/>
      <c r="B18" s="19"/>
      <c r="C18" s="19"/>
      <c r="D18" s="19"/>
      <c r="E18" s="19"/>
      <c r="F18" s="27"/>
      <c r="G18" s="23" t="s">
        <v>2449</v>
      </c>
      <c r="H18" s="23" t="s">
        <v>2450</v>
      </c>
      <c r="I18" s="24" t="s">
        <v>2448</v>
      </c>
      <c r="J18" s="24" t="s">
        <v>2407</v>
      </c>
      <c r="K18" s="23" t="s">
        <v>2437</v>
      </c>
      <c r="XFB18" s="10"/>
      <c r="XFC18" s="10"/>
      <c r="XFD18" s="10"/>
    </row>
    <row r="19" s="1" customFormat="1" ht="28" customHeight="1" spans="1:16384">
      <c r="A19" s="19"/>
      <c r="B19" s="19"/>
      <c r="C19" s="19"/>
      <c r="D19" s="19"/>
      <c r="E19" s="19"/>
      <c r="F19" s="24" t="s">
        <v>2426</v>
      </c>
      <c r="G19" s="24" t="s">
        <v>2427</v>
      </c>
      <c r="H19" s="23" t="s">
        <v>2451</v>
      </c>
      <c r="I19" s="24" t="s">
        <v>2452</v>
      </c>
      <c r="J19" s="24" t="s">
        <v>2407</v>
      </c>
      <c r="K19" s="23" t="s">
        <v>2453</v>
      </c>
      <c r="XFB19" s="10"/>
      <c r="XFC19" s="10"/>
      <c r="XFD19" s="10"/>
    </row>
    <row r="20" s="1" customFormat="1" ht="33" customHeight="1" spans="1:16384">
      <c r="A20" s="19">
        <v>3</v>
      </c>
      <c r="B20" s="28" t="s">
        <v>2454</v>
      </c>
      <c r="C20" s="28" t="s">
        <v>2455</v>
      </c>
      <c r="D20" s="29" t="s">
        <v>2456</v>
      </c>
      <c r="E20" s="29" t="s">
        <v>2457</v>
      </c>
      <c r="F20" s="30" t="s">
        <v>2403</v>
      </c>
      <c r="G20" s="31" t="s">
        <v>2404</v>
      </c>
      <c r="H20" s="23" t="s">
        <v>2458</v>
      </c>
      <c r="I20" s="24" t="s">
        <v>2459</v>
      </c>
      <c r="J20" s="59" t="s">
        <v>2407</v>
      </c>
      <c r="K20" s="23" t="s">
        <v>2460</v>
      </c>
      <c r="XFB20" s="10"/>
      <c r="XFC20" s="10"/>
      <c r="XFD20" s="10"/>
    </row>
    <row r="21" s="1" customFormat="1" ht="44" customHeight="1" spans="1:16384">
      <c r="A21" s="19"/>
      <c r="B21" s="32"/>
      <c r="C21" s="32"/>
      <c r="D21" s="33"/>
      <c r="E21" s="33"/>
      <c r="F21" s="34"/>
      <c r="G21" s="35"/>
      <c r="H21" s="23" t="s">
        <v>2461</v>
      </c>
      <c r="I21" s="24" t="s">
        <v>2462</v>
      </c>
      <c r="J21" s="59" t="s">
        <v>2407</v>
      </c>
      <c r="K21" s="23" t="s">
        <v>2463</v>
      </c>
      <c r="XFB21" s="10"/>
      <c r="XFC21" s="10"/>
      <c r="XFD21" s="10"/>
    </row>
    <row r="22" s="1" customFormat="1" ht="35" customHeight="1" spans="1:16384">
      <c r="A22" s="19"/>
      <c r="B22" s="32"/>
      <c r="C22" s="32"/>
      <c r="D22" s="33"/>
      <c r="E22" s="33"/>
      <c r="F22" s="34"/>
      <c r="G22" s="36"/>
      <c r="H22" s="23" t="s">
        <v>2464</v>
      </c>
      <c r="I22" s="24" t="s">
        <v>2465</v>
      </c>
      <c r="J22" s="59" t="s">
        <v>2407</v>
      </c>
      <c r="K22" s="23" t="s">
        <v>2466</v>
      </c>
      <c r="XFB22" s="10"/>
      <c r="XFC22" s="10"/>
      <c r="XFD22" s="10"/>
    </row>
    <row r="23" s="1" customFormat="1" ht="35" customHeight="1" spans="1:16384">
      <c r="A23" s="19"/>
      <c r="B23" s="32"/>
      <c r="C23" s="32"/>
      <c r="D23" s="33"/>
      <c r="E23" s="33"/>
      <c r="F23" s="37"/>
      <c r="G23" s="38" t="s">
        <v>2415</v>
      </c>
      <c r="H23" s="23" t="s">
        <v>2467</v>
      </c>
      <c r="I23" s="24" t="s">
        <v>2468</v>
      </c>
      <c r="J23" s="24" t="s">
        <v>2446</v>
      </c>
      <c r="K23" s="23" t="s">
        <v>2469</v>
      </c>
      <c r="XFB23" s="10"/>
      <c r="XFC23" s="10"/>
      <c r="XFD23" s="10"/>
    </row>
    <row r="24" s="1" customFormat="1" ht="39" customHeight="1" spans="1:16384">
      <c r="A24" s="19"/>
      <c r="B24" s="32"/>
      <c r="C24" s="32"/>
      <c r="D24" s="33"/>
      <c r="E24" s="33"/>
      <c r="F24" s="26" t="s">
        <v>2423</v>
      </c>
      <c r="G24" s="38" t="s">
        <v>2470</v>
      </c>
      <c r="H24" s="23" t="s">
        <v>2471</v>
      </c>
      <c r="I24" s="24" t="s">
        <v>2472</v>
      </c>
      <c r="J24" s="24" t="s">
        <v>2446</v>
      </c>
      <c r="K24" s="23" t="s">
        <v>2473</v>
      </c>
      <c r="XFB24" s="10"/>
      <c r="XFC24" s="10"/>
      <c r="XFD24" s="10"/>
    </row>
    <row r="25" s="1" customFormat="1" ht="48" spans="1:16384">
      <c r="A25" s="19"/>
      <c r="B25" s="32"/>
      <c r="C25" s="32"/>
      <c r="D25" s="33"/>
      <c r="E25" s="33"/>
      <c r="F25" s="26"/>
      <c r="G25" s="38" t="s">
        <v>2424</v>
      </c>
      <c r="H25" s="23" t="s">
        <v>2474</v>
      </c>
      <c r="I25" s="24" t="s">
        <v>2475</v>
      </c>
      <c r="J25" s="24" t="s">
        <v>2446</v>
      </c>
      <c r="K25" s="23" t="s">
        <v>2476</v>
      </c>
      <c r="XFB25" s="10"/>
      <c r="XFC25" s="10"/>
      <c r="XFD25" s="10"/>
    </row>
    <row r="26" s="1" customFormat="1" ht="36" spans="1:16384">
      <c r="A26" s="19"/>
      <c r="B26" s="32"/>
      <c r="C26" s="32"/>
      <c r="D26" s="33"/>
      <c r="E26" s="33"/>
      <c r="F26" s="27"/>
      <c r="G26" s="23" t="s">
        <v>2477</v>
      </c>
      <c r="H26" s="23" t="s">
        <v>2478</v>
      </c>
      <c r="I26" s="24" t="s">
        <v>2479</v>
      </c>
      <c r="J26" s="24" t="s">
        <v>2446</v>
      </c>
      <c r="K26" s="23" t="s">
        <v>2480</v>
      </c>
      <c r="XFB26" s="10"/>
      <c r="XFC26" s="10"/>
      <c r="XFD26" s="10"/>
    </row>
    <row r="27" s="1" customFormat="1" ht="19" customHeight="1" spans="1:16384">
      <c r="A27" s="19"/>
      <c r="B27" s="32"/>
      <c r="C27" s="32"/>
      <c r="D27" s="33"/>
      <c r="E27" s="33"/>
      <c r="F27" s="26" t="s">
        <v>2426</v>
      </c>
      <c r="G27" s="25" t="s">
        <v>2427</v>
      </c>
      <c r="H27" s="23" t="s">
        <v>2481</v>
      </c>
      <c r="I27" s="24" t="s">
        <v>2482</v>
      </c>
      <c r="J27" s="59" t="s">
        <v>2407</v>
      </c>
      <c r="K27" s="23" t="s">
        <v>2483</v>
      </c>
      <c r="XFB27" s="10"/>
      <c r="XFC27" s="10"/>
      <c r="XFD27" s="10"/>
    </row>
    <row r="28" s="1" customFormat="1" spans="1:16384">
      <c r="A28" s="19"/>
      <c r="B28" s="39"/>
      <c r="C28" s="39"/>
      <c r="D28" s="40"/>
      <c r="E28" s="40"/>
      <c r="F28" s="27"/>
      <c r="G28" s="27"/>
      <c r="H28" s="23" t="s">
        <v>2484</v>
      </c>
      <c r="I28" s="24" t="s">
        <v>2482</v>
      </c>
      <c r="J28" s="59" t="s">
        <v>2407</v>
      </c>
      <c r="K28" s="23" t="s">
        <v>2485</v>
      </c>
      <c r="XFB28" s="10"/>
      <c r="XFC28" s="10"/>
      <c r="XFD28" s="10"/>
    </row>
    <row r="29" s="3" customFormat="1" ht="35" customHeight="1" spans="1:16384">
      <c r="A29" s="41">
        <v>4</v>
      </c>
      <c r="B29" s="41" t="s">
        <v>2486</v>
      </c>
      <c r="C29" s="41" t="s">
        <v>2487</v>
      </c>
      <c r="D29" s="41" t="s">
        <v>2488</v>
      </c>
      <c r="E29" s="41" t="s">
        <v>2489</v>
      </c>
      <c r="F29" s="42" t="s">
        <v>2394</v>
      </c>
      <c r="G29" s="42" t="s">
        <v>2395</v>
      </c>
      <c r="H29" s="42" t="s">
        <v>2396</v>
      </c>
      <c r="I29" s="42" t="s">
        <v>2397</v>
      </c>
      <c r="J29" s="42" t="s">
        <v>2398</v>
      </c>
      <c r="K29" s="42" t="s">
        <v>2399</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0"/>
      <c r="XFC29" s="10"/>
      <c r="XFD29" s="10"/>
    </row>
    <row r="30" s="4" customFormat="1" ht="35" customHeight="1" spans="1:16384">
      <c r="A30" s="43"/>
      <c r="B30" s="41"/>
      <c r="C30" s="41"/>
      <c r="D30" s="41"/>
      <c r="E30" s="44"/>
      <c r="F30" s="42" t="s">
        <v>2403</v>
      </c>
      <c r="G30" s="42" t="s">
        <v>2404</v>
      </c>
      <c r="H30" s="42" t="s">
        <v>2490</v>
      </c>
      <c r="I30" s="60" t="s">
        <v>2491</v>
      </c>
      <c r="J30" s="42" t="s">
        <v>2407</v>
      </c>
      <c r="K30" s="23" t="s">
        <v>2492</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0"/>
      <c r="XFC30" s="10"/>
      <c r="XFD30" s="10"/>
    </row>
    <row r="31" s="4" customFormat="1" ht="35" customHeight="1" spans="1:16384">
      <c r="A31" s="43"/>
      <c r="B31" s="41"/>
      <c r="C31" s="41"/>
      <c r="D31" s="41"/>
      <c r="E31" s="44"/>
      <c r="F31" s="42"/>
      <c r="G31" s="45"/>
      <c r="H31" s="42" t="s">
        <v>2493</v>
      </c>
      <c r="I31" s="60" t="s">
        <v>2494</v>
      </c>
      <c r="J31" s="42" t="s">
        <v>2407</v>
      </c>
      <c r="K31" s="23" t="s">
        <v>2495</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0"/>
      <c r="XFC31" s="10"/>
      <c r="XFD31" s="10"/>
    </row>
    <row r="32" s="4" customFormat="1" ht="35" customHeight="1" spans="1:16384">
      <c r="A32" s="43"/>
      <c r="B32" s="41"/>
      <c r="C32" s="41"/>
      <c r="D32" s="41"/>
      <c r="E32" s="44"/>
      <c r="F32" s="42"/>
      <c r="G32" s="42"/>
      <c r="H32" s="42" t="s">
        <v>2496</v>
      </c>
      <c r="I32" s="60" t="s">
        <v>2497</v>
      </c>
      <c r="J32" s="42" t="s">
        <v>2407</v>
      </c>
      <c r="K32" s="23" t="s">
        <v>2498</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0"/>
      <c r="XFC32" s="10"/>
      <c r="XFD32" s="10"/>
    </row>
    <row r="33" s="4" customFormat="1" ht="35" customHeight="1" spans="1:16384">
      <c r="A33" s="43"/>
      <c r="B33" s="41"/>
      <c r="C33" s="41"/>
      <c r="D33" s="41"/>
      <c r="E33" s="44"/>
      <c r="F33" s="42"/>
      <c r="G33" s="42"/>
      <c r="H33" s="42" t="s">
        <v>2499</v>
      </c>
      <c r="I33" s="60" t="s">
        <v>2500</v>
      </c>
      <c r="J33" s="42" t="s">
        <v>2407</v>
      </c>
      <c r="K33" s="23" t="s">
        <v>2501</v>
      </c>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0"/>
      <c r="XFC33" s="10"/>
      <c r="XFD33" s="10"/>
    </row>
    <row r="34" s="4" customFormat="1" ht="35" customHeight="1" spans="1:16384">
      <c r="A34" s="43"/>
      <c r="B34" s="41"/>
      <c r="C34" s="41"/>
      <c r="D34" s="41"/>
      <c r="E34" s="44"/>
      <c r="F34" s="42"/>
      <c r="G34" s="42"/>
      <c r="H34" s="42" t="s">
        <v>2502</v>
      </c>
      <c r="I34" s="60" t="s">
        <v>2503</v>
      </c>
      <c r="J34" s="42" t="s">
        <v>2407</v>
      </c>
      <c r="K34" s="23" t="s">
        <v>2504</v>
      </c>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0"/>
      <c r="XFC34" s="10"/>
      <c r="XFD34" s="10"/>
    </row>
    <row r="35" s="4" customFormat="1" ht="35" customHeight="1" spans="1:16384">
      <c r="A35" s="43"/>
      <c r="B35" s="41"/>
      <c r="C35" s="41"/>
      <c r="D35" s="41"/>
      <c r="E35" s="44"/>
      <c r="F35" s="42"/>
      <c r="G35" s="42"/>
      <c r="H35" s="42" t="s">
        <v>2505</v>
      </c>
      <c r="I35" s="60" t="s">
        <v>2506</v>
      </c>
      <c r="J35" s="42" t="s">
        <v>2407</v>
      </c>
      <c r="K35" s="23" t="s">
        <v>2507</v>
      </c>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0"/>
      <c r="XFC35" s="10"/>
      <c r="XFD35" s="10"/>
    </row>
    <row r="36" s="4" customFormat="1" ht="35" customHeight="1" spans="1:16384">
      <c r="A36" s="43"/>
      <c r="B36" s="41"/>
      <c r="C36" s="41"/>
      <c r="D36" s="41"/>
      <c r="E36" s="44"/>
      <c r="F36" s="42"/>
      <c r="G36" s="42" t="s">
        <v>2415</v>
      </c>
      <c r="H36" s="42" t="s">
        <v>2508</v>
      </c>
      <c r="I36" s="60" t="s">
        <v>2509</v>
      </c>
      <c r="J36" s="42" t="s">
        <v>2407</v>
      </c>
      <c r="K36" s="23" t="s">
        <v>2510</v>
      </c>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0"/>
      <c r="XFC36" s="10"/>
      <c r="XFD36" s="10"/>
    </row>
    <row r="37" s="4" customFormat="1" ht="35" customHeight="1" spans="1:16384">
      <c r="A37" s="43"/>
      <c r="B37" s="41"/>
      <c r="C37" s="41"/>
      <c r="D37" s="41"/>
      <c r="E37" s="44"/>
      <c r="F37" s="42"/>
      <c r="G37" s="42"/>
      <c r="H37" s="42" t="s">
        <v>2511</v>
      </c>
      <c r="I37" s="60" t="s">
        <v>2512</v>
      </c>
      <c r="J37" s="42" t="s">
        <v>2407</v>
      </c>
      <c r="K37" s="23" t="s">
        <v>2513</v>
      </c>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0"/>
      <c r="XFC37" s="10"/>
      <c r="XFD37" s="10"/>
    </row>
    <row r="38" s="4" customFormat="1" ht="35" customHeight="1" spans="1:16384">
      <c r="A38" s="43"/>
      <c r="B38" s="41"/>
      <c r="C38" s="41"/>
      <c r="D38" s="41"/>
      <c r="E38" s="44"/>
      <c r="F38" s="42"/>
      <c r="G38" s="42"/>
      <c r="H38" s="42" t="s">
        <v>2514</v>
      </c>
      <c r="I38" s="60" t="s">
        <v>2515</v>
      </c>
      <c r="J38" s="42" t="s">
        <v>2407</v>
      </c>
      <c r="K38" s="23" t="s">
        <v>2516</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0"/>
      <c r="XFC38" s="10"/>
      <c r="XFD38" s="10"/>
    </row>
    <row r="39" s="4" customFormat="1" ht="35" customHeight="1" spans="1:16384">
      <c r="A39" s="43"/>
      <c r="B39" s="41"/>
      <c r="C39" s="41"/>
      <c r="D39" s="41"/>
      <c r="E39" s="44"/>
      <c r="F39" s="42"/>
      <c r="G39" s="42" t="s">
        <v>2517</v>
      </c>
      <c r="H39" s="42" t="s">
        <v>2518</v>
      </c>
      <c r="I39" s="60" t="s">
        <v>2519</v>
      </c>
      <c r="J39" s="42" t="s">
        <v>2407</v>
      </c>
      <c r="K39" s="23" t="s">
        <v>2520</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0"/>
      <c r="XFC39" s="10"/>
      <c r="XFD39" s="10"/>
    </row>
    <row r="40" s="4" customFormat="1" ht="35" customHeight="1" spans="1:16384">
      <c r="A40" s="43"/>
      <c r="B40" s="41"/>
      <c r="C40" s="41"/>
      <c r="D40" s="41"/>
      <c r="E40" s="44"/>
      <c r="F40" s="42"/>
      <c r="G40" s="42"/>
      <c r="H40" s="42" t="s">
        <v>2521</v>
      </c>
      <c r="I40" s="60" t="s">
        <v>2522</v>
      </c>
      <c r="J40" s="42" t="s">
        <v>2407</v>
      </c>
      <c r="K40" s="23" t="s">
        <v>2523</v>
      </c>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0"/>
      <c r="XFC40" s="10"/>
      <c r="XFD40" s="10"/>
    </row>
    <row r="41" s="4" customFormat="1" ht="35" customHeight="1" spans="1:16384">
      <c r="A41" s="43"/>
      <c r="B41" s="41"/>
      <c r="C41" s="41"/>
      <c r="D41" s="41"/>
      <c r="E41" s="44"/>
      <c r="F41" s="46" t="s">
        <v>2423</v>
      </c>
      <c r="G41" s="42" t="s">
        <v>2424</v>
      </c>
      <c r="H41" s="42" t="s">
        <v>2524</v>
      </c>
      <c r="I41" s="60" t="s">
        <v>2525</v>
      </c>
      <c r="J41" s="42" t="s">
        <v>2407</v>
      </c>
      <c r="K41" s="23" t="s">
        <v>2526</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0"/>
      <c r="XFC41" s="10"/>
      <c r="XFD41" s="10"/>
    </row>
    <row r="42" s="4" customFormat="1" ht="35" customHeight="1" spans="1:16384">
      <c r="A42" s="43"/>
      <c r="B42" s="41"/>
      <c r="C42" s="41"/>
      <c r="D42" s="41"/>
      <c r="E42" s="44"/>
      <c r="F42" s="47"/>
      <c r="G42" s="42"/>
      <c r="H42" s="42" t="s">
        <v>2527</v>
      </c>
      <c r="I42" s="60" t="s">
        <v>2528</v>
      </c>
      <c r="J42" s="42" t="s">
        <v>2407</v>
      </c>
      <c r="K42" s="23" t="s">
        <v>2529</v>
      </c>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0"/>
      <c r="XFC42" s="10"/>
      <c r="XFD42" s="10"/>
    </row>
    <row r="43" s="4" customFormat="1" ht="35" customHeight="1" spans="1:16384">
      <c r="A43" s="43"/>
      <c r="B43" s="41"/>
      <c r="C43" s="41"/>
      <c r="D43" s="41"/>
      <c r="E43" s="44"/>
      <c r="F43" s="48"/>
      <c r="G43" s="42"/>
      <c r="H43" s="42" t="s">
        <v>2530</v>
      </c>
      <c r="I43" s="60" t="s">
        <v>2531</v>
      </c>
      <c r="J43" s="42" t="s">
        <v>2407</v>
      </c>
      <c r="K43" s="23" t="s">
        <v>2532</v>
      </c>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0"/>
      <c r="XFC43" s="10"/>
      <c r="XFD43" s="10"/>
    </row>
    <row r="44" s="4" customFormat="1" ht="35" customHeight="1" spans="1:16384">
      <c r="A44" s="43"/>
      <c r="B44" s="41"/>
      <c r="C44" s="41"/>
      <c r="D44" s="41"/>
      <c r="E44" s="44"/>
      <c r="F44" s="42" t="s">
        <v>2426</v>
      </c>
      <c r="G44" s="42" t="s">
        <v>2427</v>
      </c>
      <c r="H44" s="42" t="s">
        <v>2533</v>
      </c>
      <c r="I44" s="60" t="s">
        <v>2429</v>
      </c>
      <c r="J44" s="42" t="s">
        <v>2407</v>
      </c>
      <c r="K44" s="23" t="s">
        <v>2534</v>
      </c>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0"/>
      <c r="XFC44" s="10"/>
      <c r="XFD44" s="10"/>
    </row>
    <row r="45" s="4" customFormat="1" ht="35" customHeight="1" spans="1:16384">
      <c r="A45" s="43"/>
      <c r="B45" s="41"/>
      <c r="C45" s="41"/>
      <c r="D45" s="41"/>
      <c r="E45" s="44"/>
      <c r="F45" s="42"/>
      <c r="G45" s="42"/>
      <c r="H45" s="42" t="s">
        <v>2535</v>
      </c>
      <c r="I45" s="60" t="s">
        <v>2429</v>
      </c>
      <c r="J45" s="42" t="s">
        <v>2407</v>
      </c>
      <c r="K45" s="23" t="s">
        <v>2536</v>
      </c>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0"/>
      <c r="XFC45" s="10"/>
      <c r="XFD45" s="10"/>
    </row>
    <row r="46" s="1" customFormat="1" ht="32" customHeight="1" spans="1:16384">
      <c r="A46" s="49">
        <v>5</v>
      </c>
      <c r="B46" s="49" t="s">
        <v>2537</v>
      </c>
      <c r="C46" s="49" t="s">
        <v>2538</v>
      </c>
      <c r="D46" s="50" t="s">
        <v>2539</v>
      </c>
      <c r="E46" s="50" t="s">
        <v>2540</v>
      </c>
      <c r="F46" s="25" t="s">
        <v>2403</v>
      </c>
      <c r="G46" s="23" t="s">
        <v>2404</v>
      </c>
      <c r="H46" s="23" t="s">
        <v>2541</v>
      </c>
      <c r="I46" s="24" t="s">
        <v>2542</v>
      </c>
      <c r="J46" s="61" t="s">
        <v>2407</v>
      </c>
      <c r="K46" s="23" t="s">
        <v>2543</v>
      </c>
      <c r="XFB46" s="10"/>
      <c r="XFC46" s="10"/>
      <c r="XFD46" s="10"/>
    </row>
    <row r="47" s="1" customFormat="1" ht="50" customHeight="1" spans="1:16384">
      <c r="A47" s="51"/>
      <c r="B47" s="51"/>
      <c r="C47" s="51"/>
      <c r="D47" s="52"/>
      <c r="E47" s="52"/>
      <c r="F47" s="26"/>
      <c r="G47" s="25" t="s">
        <v>2415</v>
      </c>
      <c r="H47" s="23" t="s">
        <v>2544</v>
      </c>
      <c r="I47" s="24" t="s">
        <v>2545</v>
      </c>
      <c r="J47" s="61" t="s">
        <v>2407</v>
      </c>
      <c r="K47" s="23" t="s">
        <v>2546</v>
      </c>
      <c r="XFB47" s="10"/>
      <c r="XFC47" s="10"/>
      <c r="XFD47" s="10"/>
    </row>
    <row r="48" s="1" customFormat="1" ht="45" customHeight="1" spans="1:16384">
      <c r="A48" s="51"/>
      <c r="B48" s="51"/>
      <c r="C48" s="51"/>
      <c r="D48" s="52"/>
      <c r="E48" s="52"/>
      <c r="F48" s="26"/>
      <c r="G48" s="27"/>
      <c r="H48" s="23" t="s">
        <v>2547</v>
      </c>
      <c r="I48" s="24" t="s">
        <v>2545</v>
      </c>
      <c r="J48" s="61" t="s">
        <v>2407</v>
      </c>
      <c r="K48" s="23" t="s">
        <v>2548</v>
      </c>
      <c r="XFB48" s="10"/>
      <c r="XFC48" s="10"/>
      <c r="XFD48" s="10"/>
    </row>
    <row r="49" s="1" customFormat="1" ht="55" customHeight="1" spans="1:16384">
      <c r="A49" s="51"/>
      <c r="B49" s="51"/>
      <c r="C49" s="51"/>
      <c r="D49" s="52"/>
      <c r="E49" s="52"/>
      <c r="F49" s="27"/>
      <c r="G49" s="23" t="s">
        <v>2419</v>
      </c>
      <c r="H49" s="23" t="s">
        <v>2549</v>
      </c>
      <c r="I49" s="24" t="s">
        <v>2550</v>
      </c>
      <c r="J49" s="61" t="s">
        <v>2407</v>
      </c>
      <c r="K49" s="23" t="s">
        <v>2551</v>
      </c>
      <c r="XFB49" s="10"/>
      <c r="XFC49" s="10"/>
      <c r="XFD49" s="10"/>
    </row>
    <row r="50" s="1" customFormat="1" ht="34" customHeight="1" spans="1:16384">
      <c r="A50" s="51"/>
      <c r="B50" s="51"/>
      <c r="C50" s="51"/>
      <c r="D50" s="52"/>
      <c r="E50" s="52"/>
      <c r="F50" s="23" t="s">
        <v>2423</v>
      </c>
      <c r="G50" s="23" t="s">
        <v>2424</v>
      </c>
      <c r="H50" s="23" t="s">
        <v>2552</v>
      </c>
      <c r="I50" s="24" t="s">
        <v>2545</v>
      </c>
      <c r="J50" s="61" t="s">
        <v>2407</v>
      </c>
      <c r="K50" s="23" t="s">
        <v>2553</v>
      </c>
      <c r="XFB50" s="10"/>
      <c r="XFC50" s="10"/>
      <c r="XFD50" s="10"/>
    </row>
    <row r="51" s="1" customFormat="1" ht="24" spans="1:16384">
      <c r="A51" s="53"/>
      <c r="B51" s="53"/>
      <c r="C51" s="53"/>
      <c r="D51" s="54"/>
      <c r="E51" s="54"/>
      <c r="F51" s="23" t="s">
        <v>2426</v>
      </c>
      <c r="G51" s="23" t="s">
        <v>2427</v>
      </c>
      <c r="H51" s="23" t="s">
        <v>2554</v>
      </c>
      <c r="I51" s="24" t="s">
        <v>2545</v>
      </c>
      <c r="J51" s="61" t="s">
        <v>2407</v>
      </c>
      <c r="K51" s="23" t="s">
        <v>2555</v>
      </c>
      <c r="XFB51" s="10"/>
      <c r="XFC51" s="10"/>
      <c r="XFD51" s="10"/>
    </row>
    <row r="52" s="1" customFormat="1" ht="33" customHeight="1" spans="1:16384">
      <c r="A52" s="28">
        <v>6</v>
      </c>
      <c r="B52" s="28" t="s">
        <v>2556</v>
      </c>
      <c r="C52" s="28" t="s">
        <v>2557</v>
      </c>
      <c r="D52" s="28" t="s">
        <v>2558</v>
      </c>
      <c r="E52" s="29" t="s">
        <v>2559</v>
      </c>
      <c r="F52" s="30" t="s">
        <v>2403</v>
      </c>
      <c r="G52" s="55" t="s">
        <v>2404</v>
      </c>
      <c r="H52" s="21" t="s">
        <v>2560</v>
      </c>
      <c r="I52" s="24" t="s">
        <v>2561</v>
      </c>
      <c r="J52" s="62" t="s">
        <v>2407</v>
      </c>
      <c r="K52" s="23" t="s">
        <v>2562</v>
      </c>
      <c r="XFB52" s="10"/>
      <c r="XFC52" s="10"/>
      <c r="XFD52" s="10"/>
    </row>
    <row r="53" s="1" customFormat="1" ht="37" customHeight="1" spans="1:16384">
      <c r="A53" s="32"/>
      <c r="B53" s="32"/>
      <c r="C53" s="32"/>
      <c r="D53" s="32"/>
      <c r="E53" s="33"/>
      <c r="F53" s="34"/>
      <c r="G53" s="55"/>
      <c r="H53" s="21" t="s">
        <v>2563</v>
      </c>
      <c r="I53" s="24" t="s">
        <v>2564</v>
      </c>
      <c r="J53" s="62" t="s">
        <v>2407</v>
      </c>
      <c r="K53" s="23" t="s">
        <v>2565</v>
      </c>
      <c r="XFB53" s="10"/>
      <c r="XFC53" s="10"/>
      <c r="XFD53" s="10"/>
    </row>
    <row r="54" s="1" customFormat="1" ht="23" customHeight="1" spans="1:16384">
      <c r="A54" s="32"/>
      <c r="B54" s="32"/>
      <c r="C54" s="32"/>
      <c r="D54" s="32"/>
      <c r="E54" s="33"/>
      <c r="F54" s="34"/>
      <c r="G54" s="55"/>
      <c r="H54" s="21" t="s">
        <v>2566</v>
      </c>
      <c r="I54" s="24" t="s">
        <v>2567</v>
      </c>
      <c r="J54" s="62" t="s">
        <v>2407</v>
      </c>
      <c r="K54" s="23" t="s">
        <v>2568</v>
      </c>
      <c r="XFB54" s="10"/>
      <c r="XFC54" s="10"/>
      <c r="XFD54" s="10"/>
    </row>
    <row r="55" s="1" customFormat="1" ht="21" customHeight="1" spans="1:16384">
      <c r="A55" s="32"/>
      <c r="B55" s="32"/>
      <c r="C55" s="32"/>
      <c r="D55" s="32"/>
      <c r="E55" s="33"/>
      <c r="F55" s="34"/>
      <c r="G55" s="55"/>
      <c r="H55" s="21" t="s">
        <v>2569</v>
      </c>
      <c r="I55" s="24" t="s">
        <v>2570</v>
      </c>
      <c r="J55" s="62" t="s">
        <v>2407</v>
      </c>
      <c r="K55" s="23" t="s">
        <v>2571</v>
      </c>
      <c r="XFB55" s="10"/>
      <c r="XFC55" s="10"/>
      <c r="XFD55" s="10"/>
    </row>
    <row r="56" s="1" customFormat="1" ht="22" customHeight="1" spans="1:16384">
      <c r="A56" s="32"/>
      <c r="B56" s="32"/>
      <c r="C56" s="32"/>
      <c r="D56" s="32"/>
      <c r="E56" s="33"/>
      <c r="F56" s="34"/>
      <c r="G56" s="24" t="s">
        <v>2415</v>
      </c>
      <c r="H56" s="23" t="s">
        <v>2416</v>
      </c>
      <c r="I56" s="24" t="s">
        <v>2572</v>
      </c>
      <c r="J56" s="62" t="s">
        <v>2407</v>
      </c>
      <c r="K56" s="61" t="s">
        <v>2416</v>
      </c>
      <c r="XFB56" s="10"/>
      <c r="XFC56" s="10"/>
      <c r="XFD56" s="10"/>
    </row>
    <row r="57" s="1" customFormat="1" spans="1:16384">
      <c r="A57" s="32"/>
      <c r="B57" s="32"/>
      <c r="C57" s="32"/>
      <c r="D57" s="32"/>
      <c r="E57" s="33"/>
      <c r="F57" s="34"/>
      <c r="G57" s="24" t="s">
        <v>2419</v>
      </c>
      <c r="H57" s="23" t="s">
        <v>2420</v>
      </c>
      <c r="I57" s="24" t="s">
        <v>2573</v>
      </c>
      <c r="J57" s="62" t="s">
        <v>2407</v>
      </c>
      <c r="K57" s="61" t="s">
        <v>2574</v>
      </c>
      <c r="XFB57" s="10"/>
      <c r="XFC57" s="10"/>
      <c r="XFD57" s="10"/>
    </row>
    <row r="58" s="1" customFormat="1" ht="23" customHeight="1" spans="1:16384">
      <c r="A58" s="32"/>
      <c r="B58" s="32"/>
      <c r="C58" s="32"/>
      <c r="D58" s="32"/>
      <c r="E58" s="33"/>
      <c r="F58" s="37"/>
      <c r="G58" s="24" t="s">
        <v>2517</v>
      </c>
      <c r="H58" s="23" t="s">
        <v>2575</v>
      </c>
      <c r="I58" s="24" t="s">
        <v>2576</v>
      </c>
      <c r="J58" s="62" t="s">
        <v>2407</v>
      </c>
      <c r="K58" s="61" t="s">
        <v>2577</v>
      </c>
      <c r="XFB58" s="10"/>
      <c r="XFC58" s="10"/>
      <c r="XFD58" s="10"/>
    </row>
    <row r="59" s="1" customFormat="1" ht="36" customHeight="1" spans="1:16384">
      <c r="A59" s="32"/>
      <c r="B59" s="32"/>
      <c r="C59" s="32"/>
      <c r="D59" s="32"/>
      <c r="E59" s="33"/>
      <c r="F59" s="25" t="s">
        <v>2423</v>
      </c>
      <c r="G59" s="24" t="s">
        <v>2424</v>
      </c>
      <c r="H59" s="23" t="s">
        <v>2578</v>
      </c>
      <c r="I59" s="24" t="s">
        <v>2579</v>
      </c>
      <c r="J59" s="62" t="s">
        <v>2407</v>
      </c>
      <c r="K59" s="23" t="s">
        <v>2580</v>
      </c>
      <c r="XFB59" s="10"/>
      <c r="XFC59" s="10"/>
      <c r="XFD59" s="10"/>
    </row>
    <row r="60" s="1" customFormat="1" ht="42" customHeight="1" spans="1:16384">
      <c r="A60" s="32"/>
      <c r="B60" s="32"/>
      <c r="C60" s="32"/>
      <c r="D60" s="32"/>
      <c r="E60" s="33"/>
      <c r="F60" s="27"/>
      <c r="G60" s="24" t="s">
        <v>2477</v>
      </c>
      <c r="H60" s="23" t="s">
        <v>2581</v>
      </c>
      <c r="I60" s="24" t="s">
        <v>2429</v>
      </c>
      <c r="J60" s="62" t="s">
        <v>2407</v>
      </c>
      <c r="K60" s="23" t="s">
        <v>2582</v>
      </c>
      <c r="XFB60" s="10"/>
      <c r="XFC60" s="10"/>
      <c r="XFD60" s="10"/>
    </row>
    <row r="61" s="1" customFormat="1" ht="30" customHeight="1" spans="1:16384">
      <c r="A61" s="39"/>
      <c r="B61" s="39"/>
      <c r="C61" s="39"/>
      <c r="D61" s="39"/>
      <c r="E61" s="40"/>
      <c r="F61" s="23" t="s">
        <v>2426</v>
      </c>
      <c r="G61" s="24" t="s">
        <v>2427</v>
      </c>
      <c r="H61" s="23" t="s">
        <v>2583</v>
      </c>
      <c r="I61" s="24" t="s">
        <v>2545</v>
      </c>
      <c r="J61" s="62" t="s">
        <v>2407</v>
      </c>
      <c r="K61" s="23" t="s">
        <v>2584</v>
      </c>
      <c r="XFB61" s="10"/>
      <c r="XFC61" s="10"/>
      <c r="XFD61" s="10"/>
    </row>
    <row r="62" s="1" customFormat="1" ht="37" customHeight="1" spans="1:16384">
      <c r="A62" s="19">
        <v>7</v>
      </c>
      <c r="B62" s="19" t="s">
        <v>2585</v>
      </c>
      <c r="C62" s="19" t="s">
        <v>2586</v>
      </c>
      <c r="D62" s="19" t="s">
        <v>2587</v>
      </c>
      <c r="E62" s="19" t="s">
        <v>2588</v>
      </c>
      <c r="F62" s="19" t="s">
        <v>2403</v>
      </c>
      <c r="G62" s="19" t="s">
        <v>2404</v>
      </c>
      <c r="H62" s="23" t="s">
        <v>2589</v>
      </c>
      <c r="I62" s="24" t="s">
        <v>2590</v>
      </c>
      <c r="J62" s="62" t="s">
        <v>2407</v>
      </c>
      <c r="K62" s="24" t="s">
        <v>2591</v>
      </c>
      <c r="XFB62" s="10"/>
      <c r="XFC62" s="10"/>
      <c r="XFD62" s="10"/>
    </row>
    <row r="63" s="1" customFormat="1" ht="37" customHeight="1" spans="1:16384">
      <c r="A63" s="19"/>
      <c r="B63" s="19"/>
      <c r="C63" s="19"/>
      <c r="D63" s="19"/>
      <c r="E63" s="19"/>
      <c r="F63" s="19"/>
      <c r="G63" s="19" t="s">
        <v>2415</v>
      </c>
      <c r="H63" s="23" t="s">
        <v>2592</v>
      </c>
      <c r="I63" s="24" t="s">
        <v>2593</v>
      </c>
      <c r="J63" s="62" t="s">
        <v>2407</v>
      </c>
      <c r="K63" s="24" t="s">
        <v>2591</v>
      </c>
      <c r="XFB63" s="10"/>
      <c r="XFC63" s="10"/>
      <c r="XFD63" s="10"/>
    </row>
    <row r="64" s="1" customFormat="1" ht="37" customHeight="1" spans="1:16384">
      <c r="A64" s="19"/>
      <c r="B64" s="19"/>
      <c r="C64" s="19"/>
      <c r="D64" s="19"/>
      <c r="E64" s="19"/>
      <c r="F64" s="19"/>
      <c r="G64" s="24" t="s">
        <v>2419</v>
      </c>
      <c r="H64" s="23" t="s">
        <v>2420</v>
      </c>
      <c r="I64" s="24" t="s">
        <v>2572</v>
      </c>
      <c r="J64" s="62" t="s">
        <v>2407</v>
      </c>
      <c r="K64" s="24" t="s">
        <v>2591</v>
      </c>
      <c r="XFB64" s="10"/>
      <c r="XFC64" s="10"/>
      <c r="XFD64" s="10"/>
    </row>
    <row r="65" s="1" customFormat="1" ht="37" customHeight="1" spans="1:16384">
      <c r="A65" s="19"/>
      <c r="B65" s="19"/>
      <c r="C65" s="19"/>
      <c r="D65" s="19"/>
      <c r="E65" s="19"/>
      <c r="F65" s="19" t="s">
        <v>2423</v>
      </c>
      <c r="G65" s="24" t="s">
        <v>2424</v>
      </c>
      <c r="H65" s="23" t="s">
        <v>2594</v>
      </c>
      <c r="I65" s="24" t="s">
        <v>2595</v>
      </c>
      <c r="J65" s="62" t="s">
        <v>2407</v>
      </c>
      <c r="K65" s="24" t="s">
        <v>2591</v>
      </c>
      <c r="XFB65" s="10"/>
      <c r="XFC65" s="10"/>
      <c r="XFD65" s="10"/>
    </row>
    <row r="66" s="1" customFormat="1" ht="37" customHeight="1" spans="1:16384">
      <c r="A66" s="19"/>
      <c r="B66" s="19"/>
      <c r="C66" s="19"/>
      <c r="D66" s="19"/>
      <c r="E66" s="19"/>
      <c r="F66" s="19"/>
      <c r="G66" s="24" t="s">
        <v>2449</v>
      </c>
      <c r="H66" s="23" t="s">
        <v>2596</v>
      </c>
      <c r="I66" s="24" t="s">
        <v>2595</v>
      </c>
      <c r="J66" s="62" t="s">
        <v>2407</v>
      </c>
      <c r="K66" s="24" t="s">
        <v>2591</v>
      </c>
      <c r="XFB66" s="10"/>
      <c r="XFC66" s="10"/>
      <c r="XFD66" s="10"/>
    </row>
    <row r="67" s="1" customFormat="1" ht="37" customHeight="1" spans="1:16384">
      <c r="A67" s="19"/>
      <c r="B67" s="19"/>
      <c r="C67" s="19"/>
      <c r="D67" s="19"/>
      <c r="E67" s="19"/>
      <c r="F67" s="19" t="s">
        <v>2426</v>
      </c>
      <c r="G67" s="24" t="s">
        <v>2427</v>
      </c>
      <c r="H67" s="23" t="s">
        <v>2597</v>
      </c>
      <c r="I67" s="24" t="s">
        <v>2545</v>
      </c>
      <c r="J67" s="62" t="s">
        <v>2407</v>
      </c>
      <c r="K67" s="24" t="s">
        <v>2591</v>
      </c>
      <c r="XFB67" s="10"/>
      <c r="XFC67" s="10"/>
      <c r="XFD67" s="10"/>
    </row>
    <row r="68" s="5" customFormat="1" ht="55" customHeight="1" spans="1:11">
      <c r="A68" s="63">
        <v>8</v>
      </c>
      <c r="B68" s="64" t="s">
        <v>2598</v>
      </c>
      <c r="C68" s="65"/>
      <c r="D68" s="64" t="s">
        <v>2599</v>
      </c>
      <c r="E68" s="64" t="s">
        <v>2600</v>
      </c>
      <c r="F68" s="64" t="s">
        <v>2403</v>
      </c>
      <c r="G68" s="64" t="s">
        <v>2404</v>
      </c>
      <c r="H68" s="23" t="s">
        <v>2601</v>
      </c>
      <c r="I68" s="62" t="s">
        <v>2602</v>
      </c>
      <c r="J68" s="61" t="s">
        <v>2407</v>
      </c>
      <c r="K68" s="23" t="s">
        <v>2603</v>
      </c>
    </row>
    <row r="69" s="6" customFormat="1" ht="73" customHeight="1" spans="1:11">
      <c r="A69" s="63"/>
      <c r="B69" s="64"/>
      <c r="C69" s="65"/>
      <c r="D69" s="64"/>
      <c r="E69" s="64"/>
      <c r="F69" s="64"/>
      <c r="G69" s="64"/>
      <c r="H69" s="23" t="s">
        <v>2604</v>
      </c>
      <c r="I69" s="62" t="s">
        <v>2605</v>
      </c>
      <c r="J69" s="61" t="s">
        <v>2407</v>
      </c>
      <c r="K69" s="23" t="s">
        <v>2606</v>
      </c>
    </row>
    <row r="70" s="6" customFormat="1" ht="27" customHeight="1" spans="1:11">
      <c r="A70" s="63"/>
      <c r="B70" s="64"/>
      <c r="C70" s="65"/>
      <c r="D70" s="64"/>
      <c r="E70" s="64"/>
      <c r="F70" s="64"/>
      <c r="G70" s="64"/>
      <c r="H70" s="22" t="s">
        <v>2607</v>
      </c>
      <c r="I70" s="19" t="s">
        <v>2608</v>
      </c>
      <c r="J70" s="22" t="s">
        <v>2407</v>
      </c>
      <c r="K70" s="23" t="s">
        <v>2609</v>
      </c>
    </row>
    <row r="71" s="6" customFormat="1" ht="51" customHeight="1" spans="1:11">
      <c r="A71" s="63"/>
      <c r="B71" s="64"/>
      <c r="C71" s="65"/>
      <c r="D71" s="64"/>
      <c r="E71" s="64"/>
      <c r="F71" s="64"/>
      <c r="G71" s="25" t="s">
        <v>2415</v>
      </c>
      <c r="H71" s="23" t="s">
        <v>2610</v>
      </c>
      <c r="I71" s="62" t="s">
        <v>2579</v>
      </c>
      <c r="J71" s="61" t="s">
        <v>2446</v>
      </c>
      <c r="K71" s="23" t="s">
        <v>2611</v>
      </c>
    </row>
    <row r="72" s="6" customFormat="1" ht="51" customHeight="1" spans="1:11">
      <c r="A72" s="63"/>
      <c r="B72" s="64"/>
      <c r="C72" s="65"/>
      <c r="D72" s="64"/>
      <c r="E72" s="64"/>
      <c r="F72" s="64"/>
      <c r="G72" s="26"/>
      <c r="H72" s="23" t="s">
        <v>2612</v>
      </c>
      <c r="I72" s="62" t="s">
        <v>2613</v>
      </c>
      <c r="J72" s="61" t="s">
        <v>2446</v>
      </c>
      <c r="K72" s="23" t="s">
        <v>2614</v>
      </c>
    </row>
    <row r="73" s="6" customFormat="1" ht="59" customHeight="1" spans="1:11">
      <c r="A73" s="63"/>
      <c r="B73" s="64"/>
      <c r="C73" s="65"/>
      <c r="D73" s="64"/>
      <c r="E73" s="64"/>
      <c r="F73" s="64"/>
      <c r="G73" s="26"/>
      <c r="H73" s="23" t="s">
        <v>2615</v>
      </c>
      <c r="I73" s="62" t="s">
        <v>2613</v>
      </c>
      <c r="J73" s="61" t="s">
        <v>2446</v>
      </c>
      <c r="K73" s="23" t="s">
        <v>2616</v>
      </c>
    </row>
    <row r="74" s="6" customFormat="1" ht="59" customHeight="1" spans="1:11">
      <c r="A74" s="63"/>
      <c r="B74" s="64"/>
      <c r="C74" s="65"/>
      <c r="D74" s="64"/>
      <c r="E74" s="64"/>
      <c r="F74" s="64"/>
      <c r="G74" s="27"/>
      <c r="H74" s="23" t="s">
        <v>2617</v>
      </c>
      <c r="I74" s="62" t="s">
        <v>2545</v>
      </c>
      <c r="J74" s="61" t="s">
        <v>2446</v>
      </c>
      <c r="K74" s="23" t="s">
        <v>2618</v>
      </c>
    </row>
    <row r="75" s="6" customFormat="1" ht="59" customHeight="1" spans="1:11">
      <c r="A75" s="63"/>
      <c r="B75" s="64"/>
      <c r="C75" s="65"/>
      <c r="D75" s="64"/>
      <c r="E75" s="64"/>
      <c r="F75" s="64"/>
      <c r="G75" s="21" t="s">
        <v>2517</v>
      </c>
      <c r="H75" s="23" t="s">
        <v>2575</v>
      </c>
      <c r="I75" s="62" t="s">
        <v>2619</v>
      </c>
      <c r="J75" s="61" t="s">
        <v>2407</v>
      </c>
      <c r="K75" s="61" t="s">
        <v>2620</v>
      </c>
    </row>
    <row r="76" s="6" customFormat="1" ht="37" customHeight="1" spans="1:11">
      <c r="A76" s="63"/>
      <c r="B76" s="64"/>
      <c r="C76" s="65"/>
      <c r="D76" s="64"/>
      <c r="E76" s="64"/>
      <c r="F76" s="66" t="s">
        <v>2423</v>
      </c>
      <c r="G76" s="38" t="s">
        <v>2470</v>
      </c>
      <c r="H76" s="23" t="s">
        <v>2621</v>
      </c>
      <c r="I76" s="62" t="s">
        <v>2622</v>
      </c>
      <c r="J76" s="61" t="s">
        <v>2446</v>
      </c>
      <c r="K76" s="23" t="s">
        <v>2623</v>
      </c>
    </row>
    <row r="77" s="6" customFormat="1" ht="35" customHeight="1" spans="1:256">
      <c r="A77" s="63"/>
      <c r="B77" s="64"/>
      <c r="C77" s="65"/>
      <c r="D77" s="64"/>
      <c r="E77" s="64"/>
      <c r="F77" s="66"/>
      <c r="G77" s="25" t="s">
        <v>2424</v>
      </c>
      <c r="H77" s="21" t="s">
        <v>2624</v>
      </c>
      <c r="I77" s="24" t="s">
        <v>2625</v>
      </c>
      <c r="J77" s="61" t="s">
        <v>2446</v>
      </c>
      <c r="K77" s="21" t="s">
        <v>2626</v>
      </c>
      <c r="L77" s="70"/>
      <c r="M77" s="70"/>
      <c r="N77" s="70"/>
      <c r="O77" s="70"/>
      <c r="P77" s="70"/>
      <c r="Q77" s="70"/>
      <c r="R77" s="70"/>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row>
    <row r="78" s="6" customFormat="1" ht="35" customHeight="1" spans="1:256">
      <c r="A78" s="67"/>
      <c r="B78" s="68"/>
      <c r="C78" s="69"/>
      <c r="D78" s="68"/>
      <c r="E78" s="68"/>
      <c r="F78" s="24" t="s">
        <v>2426</v>
      </c>
      <c r="G78" s="21" t="s">
        <v>2427</v>
      </c>
      <c r="H78" s="21" t="s">
        <v>2627</v>
      </c>
      <c r="I78" s="24" t="s">
        <v>2482</v>
      </c>
      <c r="J78" s="61" t="s">
        <v>2407</v>
      </c>
      <c r="K78" s="21" t="s">
        <v>2628</v>
      </c>
      <c r="L78" s="70"/>
      <c r="M78" s="70"/>
      <c r="N78" s="70"/>
      <c r="O78" s="70"/>
      <c r="P78" s="70"/>
      <c r="Q78" s="70"/>
      <c r="R78" s="70"/>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row>
    <row r="79" s="6" customFormat="1" ht="45" customHeight="1" spans="1:16384">
      <c r="A79" s="19">
        <v>9</v>
      </c>
      <c r="B79" s="28" t="s">
        <v>2629</v>
      </c>
      <c r="C79" s="28" t="s">
        <v>2630</v>
      </c>
      <c r="D79" s="28" t="s">
        <v>2631</v>
      </c>
      <c r="E79" s="29" t="s">
        <v>2632</v>
      </c>
      <c r="F79" s="30" t="s">
        <v>2403</v>
      </c>
      <c r="G79" s="30" t="s">
        <v>2404</v>
      </c>
      <c r="H79" s="23" t="s">
        <v>2633</v>
      </c>
      <c r="I79" s="62" t="s">
        <v>2634</v>
      </c>
      <c r="J79" s="61" t="s">
        <v>2407</v>
      </c>
      <c r="K79" s="23" t="s">
        <v>2635</v>
      </c>
      <c r="XFB79" s="71"/>
      <c r="XFC79" s="71"/>
      <c r="XFD79" s="71"/>
    </row>
    <row r="80" s="6" customFormat="1" ht="45" customHeight="1" spans="1:16384">
      <c r="A80" s="19"/>
      <c r="B80" s="32"/>
      <c r="C80" s="32"/>
      <c r="D80" s="32"/>
      <c r="E80" s="33"/>
      <c r="F80" s="34"/>
      <c r="G80" s="34"/>
      <c r="H80" s="23" t="s">
        <v>2636</v>
      </c>
      <c r="I80" s="62" t="s">
        <v>2634</v>
      </c>
      <c r="J80" s="61" t="s">
        <v>2407</v>
      </c>
      <c r="K80" s="23" t="s">
        <v>2637</v>
      </c>
      <c r="XFB80" s="71"/>
      <c r="XFC80" s="71"/>
      <c r="XFD80" s="71"/>
    </row>
    <row r="81" s="6" customFormat="1" ht="45" customHeight="1" spans="1:16384">
      <c r="A81" s="19"/>
      <c r="B81" s="32"/>
      <c r="C81" s="32"/>
      <c r="D81" s="32"/>
      <c r="E81" s="33"/>
      <c r="F81" s="34"/>
      <c r="G81" s="34"/>
      <c r="H81" s="23" t="s">
        <v>2638</v>
      </c>
      <c r="I81" s="62" t="s">
        <v>2634</v>
      </c>
      <c r="J81" s="61" t="s">
        <v>2407</v>
      </c>
      <c r="K81" s="23" t="s">
        <v>2639</v>
      </c>
      <c r="XFB81" s="71"/>
      <c r="XFC81" s="71"/>
      <c r="XFD81" s="71"/>
    </row>
    <row r="82" s="6" customFormat="1" ht="45" customHeight="1" spans="1:16384">
      <c r="A82" s="19"/>
      <c r="B82" s="32"/>
      <c r="C82" s="32"/>
      <c r="D82" s="32"/>
      <c r="E82" s="33"/>
      <c r="F82" s="34"/>
      <c r="G82" s="55" t="s">
        <v>2415</v>
      </c>
      <c r="H82" s="23" t="s">
        <v>2640</v>
      </c>
      <c r="I82" s="24" t="s">
        <v>2641</v>
      </c>
      <c r="J82" s="61" t="s">
        <v>2407</v>
      </c>
      <c r="K82" s="23" t="s">
        <v>2642</v>
      </c>
      <c r="XFB82" s="71"/>
      <c r="XFC82" s="71"/>
      <c r="XFD82" s="71"/>
    </row>
    <row r="83" s="6" customFormat="1" ht="45" customHeight="1" spans="1:16384">
      <c r="A83" s="19"/>
      <c r="B83" s="32"/>
      <c r="C83" s="32"/>
      <c r="D83" s="32"/>
      <c r="E83" s="33"/>
      <c r="F83" s="34"/>
      <c r="G83" s="23" t="s">
        <v>2517</v>
      </c>
      <c r="H83" s="23" t="s">
        <v>2643</v>
      </c>
      <c r="I83" s="62" t="s">
        <v>2644</v>
      </c>
      <c r="J83" s="61" t="s">
        <v>2407</v>
      </c>
      <c r="K83" s="23" t="s">
        <v>2645</v>
      </c>
      <c r="XFB83" s="71"/>
      <c r="XFC83" s="71"/>
      <c r="XFD83" s="71"/>
    </row>
    <row r="84" s="6" customFormat="1" ht="45" customHeight="1" spans="1:16384">
      <c r="A84" s="19"/>
      <c r="B84" s="32"/>
      <c r="C84" s="32"/>
      <c r="D84" s="32"/>
      <c r="E84" s="33"/>
      <c r="F84" s="25" t="s">
        <v>2423</v>
      </c>
      <c r="G84" s="23" t="s">
        <v>2470</v>
      </c>
      <c r="H84" s="23" t="s">
        <v>2646</v>
      </c>
      <c r="I84" s="24" t="s">
        <v>2647</v>
      </c>
      <c r="J84" s="61" t="s">
        <v>2446</v>
      </c>
      <c r="K84" s="23" t="s">
        <v>2648</v>
      </c>
      <c r="XFB84" s="71"/>
      <c r="XFC84" s="71"/>
      <c r="XFD84" s="71"/>
    </row>
    <row r="85" s="6" customFormat="1" ht="45" customHeight="1" spans="1:16384">
      <c r="A85" s="19"/>
      <c r="B85" s="32"/>
      <c r="C85" s="32"/>
      <c r="D85" s="32"/>
      <c r="E85" s="33"/>
      <c r="F85" s="26"/>
      <c r="G85" s="23" t="s">
        <v>2424</v>
      </c>
      <c r="H85" s="23" t="s">
        <v>2649</v>
      </c>
      <c r="I85" s="24" t="s">
        <v>2650</v>
      </c>
      <c r="J85" s="61" t="s">
        <v>2407</v>
      </c>
      <c r="K85" s="23" t="s">
        <v>2651</v>
      </c>
      <c r="XFB85" s="71"/>
      <c r="XFC85" s="71"/>
      <c r="XFD85" s="71"/>
    </row>
    <row r="86" s="6" customFormat="1" ht="45" customHeight="1" spans="1:16384">
      <c r="A86" s="19"/>
      <c r="B86" s="39"/>
      <c r="C86" s="39"/>
      <c r="D86" s="39"/>
      <c r="E86" s="40"/>
      <c r="F86" s="24" t="s">
        <v>2426</v>
      </c>
      <c r="G86" s="23" t="s">
        <v>2427</v>
      </c>
      <c r="H86" s="23" t="s">
        <v>2652</v>
      </c>
      <c r="I86" s="24" t="s">
        <v>2545</v>
      </c>
      <c r="J86" s="61" t="s">
        <v>2407</v>
      </c>
      <c r="K86" s="23" t="s">
        <v>2653</v>
      </c>
      <c r="XFB86" s="71"/>
      <c r="XFC86" s="71"/>
      <c r="XFD86" s="71"/>
    </row>
  </sheetData>
  <mergeCells count="85">
    <mergeCell ref="A1:K1"/>
    <mergeCell ref="A2:D2"/>
    <mergeCell ref="D3:E3"/>
    <mergeCell ref="F3:K3"/>
    <mergeCell ref="A3:A4"/>
    <mergeCell ref="A5:A11"/>
    <mergeCell ref="A12:A19"/>
    <mergeCell ref="A20:A28"/>
    <mergeCell ref="A29:A45"/>
    <mergeCell ref="A46:A51"/>
    <mergeCell ref="A52:A61"/>
    <mergeCell ref="A62:A67"/>
    <mergeCell ref="A68:A78"/>
    <mergeCell ref="A79:A86"/>
    <mergeCell ref="B3:B4"/>
    <mergeCell ref="B5:B11"/>
    <mergeCell ref="B12:B19"/>
    <mergeCell ref="B20:B28"/>
    <mergeCell ref="B29:B45"/>
    <mergeCell ref="B46:B51"/>
    <mergeCell ref="B52:B61"/>
    <mergeCell ref="B62:B67"/>
    <mergeCell ref="B68:B78"/>
    <mergeCell ref="B79:B86"/>
    <mergeCell ref="C3:C4"/>
    <mergeCell ref="C5:C11"/>
    <mergeCell ref="C12:C19"/>
    <mergeCell ref="C20:C28"/>
    <mergeCell ref="C29:C45"/>
    <mergeCell ref="C46:C51"/>
    <mergeCell ref="C52:C61"/>
    <mergeCell ref="C62:C67"/>
    <mergeCell ref="C68:C78"/>
    <mergeCell ref="C79:C86"/>
    <mergeCell ref="D5:D11"/>
    <mergeCell ref="D12:D19"/>
    <mergeCell ref="D20:D28"/>
    <mergeCell ref="D29:D45"/>
    <mergeCell ref="D46:D51"/>
    <mergeCell ref="D52:D61"/>
    <mergeCell ref="D62:D67"/>
    <mergeCell ref="D68:D78"/>
    <mergeCell ref="D79:D86"/>
    <mergeCell ref="E5:E11"/>
    <mergeCell ref="E12:E19"/>
    <mergeCell ref="E20:E28"/>
    <mergeCell ref="E29:E45"/>
    <mergeCell ref="E46:E51"/>
    <mergeCell ref="E52:E61"/>
    <mergeCell ref="E62:E67"/>
    <mergeCell ref="E68:E78"/>
    <mergeCell ref="E79:E86"/>
    <mergeCell ref="F5:F9"/>
    <mergeCell ref="F12:F16"/>
    <mergeCell ref="F17:F18"/>
    <mergeCell ref="F20:F23"/>
    <mergeCell ref="F24:F26"/>
    <mergeCell ref="F27:F28"/>
    <mergeCell ref="F30:F40"/>
    <mergeCell ref="F41:F43"/>
    <mergeCell ref="F44:F45"/>
    <mergeCell ref="F46:F49"/>
    <mergeCell ref="F52:F58"/>
    <mergeCell ref="F59:F60"/>
    <mergeCell ref="F62:F64"/>
    <mergeCell ref="F65:F66"/>
    <mergeCell ref="F68:F75"/>
    <mergeCell ref="F76:F77"/>
    <mergeCell ref="F79:F83"/>
    <mergeCell ref="F84:F85"/>
    <mergeCell ref="G5:G7"/>
    <mergeCell ref="G12:G14"/>
    <mergeCell ref="G15:G16"/>
    <mergeCell ref="G20:G22"/>
    <mergeCell ref="G27:G28"/>
    <mergeCell ref="G30:G35"/>
    <mergeCell ref="G36:G38"/>
    <mergeCell ref="G39:G40"/>
    <mergeCell ref="G41:G43"/>
    <mergeCell ref="G44:G45"/>
    <mergeCell ref="G47:G48"/>
    <mergeCell ref="G52:G55"/>
    <mergeCell ref="G68:G70"/>
    <mergeCell ref="G71:G74"/>
    <mergeCell ref="G79:G81"/>
  </mergeCells>
  <printOptions horizontalCentered="1"/>
  <pageMargins left="0.393055555555556" right="0.393055555555556" top="0.786805555555556" bottom="0.786805555555556" header="0.511805555555556" footer="0.511805555555556"/>
  <pageSetup paperSize="9" scale="60" orientation="portrait"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7">
    <tabColor theme="9" tint="0.4"/>
  </sheetPr>
  <dimension ref="A1:I38"/>
  <sheetViews>
    <sheetView showZeros="0" zoomScale="70" zoomScaleNormal="70" workbookViewId="0">
      <pane ySplit="4" topLeftCell="A23" activePane="bottomLeft" state="frozen"/>
      <selection/>
      <selection pane="bottomLeft" activeCell="D39" sqref="D39"/>
    </sheetView>
  </sheetViews>
  <sheetFormatPr defaultColWidth="9" defaultRowHeight="15.6"/>
  <cols>
    <col min="1" max="1" width="18.8796296296296" style="317" customWidth="1"/>
    <col min="2" max="2" width="43.75" style="317" customWidth="1"/>
    <col min="3" max="3" width="17.6203703703704" style="317" customWidth="1"/>
    <col min="4" max="5" width="16.75" style="317" customWidth="1"/>
    <col min="6" max="7" width="15.3796296296296" style="746" customWidth="1"/>
    <col min="8" max="8" width="3.75" style="319" customWidth="1"/>
    <col min="9" max="16369" width="9" style="317" customWidth="1"/>
    <col min="16370" max="16384" width="9" style="317"/>
  </cols>
  <sheetData>
    <row r="1" s="319" customFormat="1" ht="45" customHeight="1" spans="2:7">
      <c r="B1" s="322" t="s">
        <v>1179</v>
      </c>
      <c r="C1" s="322"/>
      <c r="D1" s="322"/>
      <c r="E1" s="322"/>
      <c r="F1" s="322"/>
      <c r="G1" s="322"/>
    </row>
    <row r="2" s="319" customFormat="1" ht="20.1" customHeight="1" spans="1:7">
      <c r="A2" s="719"/>
      <c r="B2" s="556" t="s">
        <v>1180</v>
      </c>
      <c r="C2" s="557"/>
      <c r="D2" s="557"/>
      <c r="E2" s="325"/>
      <c r="F2" s="320"/>
      <c r="G2" s="747" t="s">
        <v>2</v>
      </c>
    </row>
    <row r="3" s="316" customFormat="1" ht="36" customHeight="1" spans="1:7">
      <c r="A3" s="723" t="s">
        <v>3</v>
      </c>
      <c r="B3" s="152" t="s">
        <v>4</v>
      </c>
      <c r="C3" s="151" t="s">
        <v>5</v>
      </c>
      <c r="D3" s="151" t="s">
        <v>6</v>
      </c>
      <c r="E3" s="151"/>
      <c r="F3" s="152" t="s">
        <v>7</v>
      </c>
      <c r="G3" s="152"/>
    </row>
    <row r="4" s="316" customFormat="1" ht="36" customHeight="1" spans="1:8">
      <c r="A4" s="724"/>
      <c r="B4" s="152"/>
      <c r="C4" s="151"/>
      <c r="D4" s="151" t="s">
        <v>9</v>
      </c>
      <c r="E4" s="151" t="s">
        <v>10</v>
      </c>
      <c r="F4" s="151" t="s">
        <v>11</v>
      </c>
      <c r="G4" s="151" t="s">
        <v>80</v>
      </c>
      <c r="H4" s="748" t="s">
        <v>8</v>
      </c>
    </row>
    <row r="5" s="745" customFormat="1" ht="36" customHeight="1" spans="1:9">
      <c r="A5" s="519" t="s">
        <v>1181</v>
      </c>
      <c r="B5" s="738" t="s">
        <v>1182</v>
      </c>
      <c r="C5" s="749"/>
      <c r="D5" s="749"/>
      <c r="E5" s="750"/>
      <c r="F5" s="333" t="str">
        <f t="shared" ref="F5:F14" si="0">IF(C5&lt;&gt;0,E5/C5-1,"")</f>
        <v/>
      </c>
      <c r="G5" s="333" t="str">
        <f t="shared" ref="G5:G14" si="1">IF(D5&lt;&gt;0,E5/D5,"")</f>
        <v/>
      </c>
      <c r="H5" s="334" t="str">
        <f t="shared" ref="H5:H14" si="2">IF(LEN(A5)=7,"是",IF(B5&lt;&gt;"",IF(SUM(C5:E5)&lt;&gt;0,"是","否"),"是"))</f>
        <v>是</v>
      </c>
      <c r="I5" s="317"/>
    </row>
    <row r="6" ht="36" customHeight="1" spans="1:8">
      <c r="A6" s="519" t="s">
        <v>1183</v>
      </c>
      <c r="B6" s="738" t="s">
        <v>1184</v>
      </c>
      <c r="C6" s="749"/>
      <c r="D6" s="749"/>
      <c r="E6" s="750"/>
      <c r="F6" s="333" t="str">
        <f t="shared" si="0"/>
        <v/>
      </c>
      <c r="G6" s="333" t="str">
        <f t="shared" si="1"/>
        <v/>
      </c>
      <c r="H6" s="334" t="str">
        <f t="shared" si="2"/>
        <v>是</v>
      </c>
    </row>
    <row r="7" ht="36" customHeight="1" spans="1:8">
      <c r="A7" s="519" t="s">
        <v>1185</v>
      </c>
      <c r="B7" s="738" t="s">
        <v>1186</v>
      </c>
      <c r="C7" s="749"/>
      <c r="D7" s="749"/>
      <c r="E7" s="750"/>
      <c r="F7" s="333" t="str">
        <f t="shared" si="0"/>
        <v/>
      </c>
      <c r="G7" s="333" t="str">
        <f t="shared" si="1"/>
        <v/>
      </c>
      <c r="H7" s="334" t="str">
        <f t="shared" si="2"/>
        <v>是</v>
      </c>
    </row>
    <row r="8" ht="36" customHeight="1" spans="1:8">
      <c r="A8" s="519" t="s">
        <v>1187</v>
      </c>
      <c r="B8" s="738" t="s">
        <v>1188</v>
      </c>
      <c r="C8" s="749"/>
      <c r="D8" s="749"/>
      <c r="E8" s="750"/>
      <c r="F8" s="333" t="str">
        <f t="shared" si="0"/>
        <v/>
      </c>
      <c r="G8" s="333" t="str">
        <f t="shared" si="1"/>
        <v/>
      </c>
      <c r="H8" s="334" t="str">
        <f t="shared" si="2"/>
        <v>是</v>
      </c>
    </row>
    <row r="9" ht="36" customHeight="1" spans="1:8">
      <c r="A9" s="519" t="s">
        <v>1189</v>
      </c>
      <c r="B9" s="738" t="s">
        <v>1190</v>
      </c>
      <c r="C9" s="749">
        <v>23760</v>
      </c>
      <c r="D9" s="749">
        <f>SUM(D10:D16)</f>
        <v>65145</v>
      </c>
      <c r="E9" s="750">
        <f>SUM(E10:E16)</f>
        <v>10635</v>
      </c>
      <c r="F9" s="333">
        <f t="shared" si="0"/>
        <v>-0.55239898989899</v>
      </c>
      <c r="G9" s="333">
        <f t="shared" si="1"/>
        <v>0.163251208841814</v>
      </c>
      <c r="H9" s="334" t="str">
        <f t="shared" si="2"/>
        <v>是</v>
      </c>
    </row>
    <row r="10" ht="36" customHeight="1" spans="1:8">
      <c r="A10" s="519" t="s">
        <v>1191</v>
      </c>
      <c r="B10" s="737" t="s">
        <v>1192</v>
      </c>
      <c r="C10" s="751">
        <v>21713</v>
      </c>
      <c r="D10" s="751">
        <v>63489</v>
      </c>
      <c r="E10" s="388">
        <v>11824</v>
      </c>
      <c r="F10" s="338">
        <f t="shared" si="0"/>
        <v>-0.455441440611615</v>
      </c>
      <c r="G10" s="338">
        <f t="shared" si="1"/>
        <v>0.186236985934571</v>
      </c>
      <c r="H10" s="334" t="str">
        <f t="shared" si="2"/>
        <v>是</v>
      </c>
    </row>
    <row r="11" ht="36" customHeight="1" spans="1:8">
      <c r="A11" s="519" t="s">
        <v>1193</v>
      </c>
      <c r="B11" s="737" t="s">
        <v>1194</v>
      </c>
      <c r="C11" s="751">
        <v>116</v>
      </c>
      <c r="D11" s="751"/>
      <c r="E11" s="388">
        <v>85</v>
      </c>
      <c r="F11" s="338">
        <f t="shared" si="0"/>
        <v>-0.267241379310345</v>
      </c>
      <c r="G11" s="338" t="str">
        <f t="shared" si="1"/>
        <v/>
      </c>
      <c r="H11" s="334" t="str">
        <f t="shared" si="2"/>
        <v>是</v>
      </c>
    </row>
    <row r="12" ht="36" customHeight="1" spans="1:8">
      <c r="A12" s="519" t="s">
        <v>1195</v>
      </c>
      <c r="B12" s="737" t="s">
        <v>1196</v>
      </c>
      <c r="C12" s="751">
        <v>1928</v>
      </c>
      <c r="D12" s="751">
        <v>1656</v>
      </c>
      <c r="E12" s="388">
        <v>0</v>
      </c>
      <c r="F12" s="338">
        <f t="shared" si="0"/>
        <v>-1</v>
      </c>
      <c r="G12" s="338">
        <f t="shared" si="1"/>
        <v>0</v>
      </c>
      <c r="H12" s="334" t="str">
        <f t="shared" si="2"/>
        <v>是</v>
      </c>
    </row>
    <row r="13" ht="36" hidden="1" customHeight="1" spans="1:8">
      <c r="A13" s="341">
        <v>103014890</v>
      </c>
      <c r="B13" s="336" t="s">
        <v>1197</v>
      </c>
      <c r="C13" s="751"/>
      <c r="D13" s="340"/>
      <c r="E13" s="388"/>
      <c r="F13" s="338" t="str">
        <f t="shared" si="0"/>
        <v/>
      </c>
      <c r="G13" s="338" t="str">
        <f t="shared" si="1"/>
        <v/>
      </c>
      <c r="H13" s="334" t="str">
        <f t="shared" si="2"/>
        <v>否</v>
      </c>
    </row>
    <row r="14" ht="36" hidden="1" customHeight="1" spans="1:8">
      <c r="A14" s="341">
        <v>103014893</v>
      </c>
      <c r="B14" s="336" t="s">
        <v>1198</v>
      </c>
      <c r="C14" s="751"/>
      <c r="D14" s="340"/>
      <c r="E14" s="388"/>
      <c r="F14" s="338" t="str">
        <f t="shared" si="0"/>
        <v/>
      </c>
      <c r="G14" s="338" t="str">
        <f t="shared" si="1"/>
        <v/>
      </c>
      <c r="H14" s="334" t="str">
        <f t="shared" si="2"/>
        <v>否</v>
      </c>
    </row>
    <row r="15" ht="36" customHeight="1" spans="1:8">
      <c r="A15" s="519" t="s">
        <v>1199</v>
      </c>
      <c r="B15" s="737" t="s">
        <v>1200</v>
      </c>
      <c r="C15" s="751"/>
      <c r="D15" s="340"/>
      <c r="E15" s="388">
        <v>-1274</v>
      </c>
      <c r="F15" s="338" t="str">
        <f t="shared" ref="F15:F28" si="3">IF(C15&lt;&gt;0,E15/C15-1,"")</f>
        <v/>
      </c>
      <c r="G15" s="338" t="str">
        <f t="shared" ref="G15:G28" si="4">IF(D15&lt;&gt;0,E15/D15,"")</f>
        <v/>
      </c>
      <c r="H15" s="334" t="str">
        <f t="shared" ref="H15:H38" si="5">IF(LEN(A15)=7,"是",IF(B15&lt;&gt;"",IF(SUM(C15:E15)&lt;&gt;0,"是","否"),"是"))</f>
        <v>是</v>
      </c>
    </row>
    <row r="16" ht="36" customHeight="1" spans="1:8">
      <c r="A16" s="519" t="s">
        <v>1201</v>
      </c>
      <c r="B16" s="737" t="s">
        <v>1202</v>
      </c>
      <c r="C16" s="751">
        <v>3</v>
      </c>
      <c r="D16" s="340"/>
      <c r="E16" s="388"/>
      <c r="F16" s="338">
        <f t="shared" si="3"/>
        <v>-1</v>
      </c>
      <c r="G16" s="338" t="str">
        <f t="shared" si="4"/>
        <v/>
      </c>
      <c r="H16" s="334" t="str">
        <f t="shared" si="5"/>
        <v>是</v>
      </c>
    </row>
    <row r="17" ht="36" customHeight="1" spans="1:8">
      <c r="A17" s="519" t="s">
        <v>1203</v>
      </c>
      <c r="B17" s="738" t="s">
        <v>1204</v>
      </c>
      <c r="C17" s="749"/>
      <c r="D17" s="749"/>
      <c r="E17" s="750"/>
      <c r="F17" s="333" t="str">
        <f t="shared" si="3"/>
        <v/>
      </c>
      <c r="G17" s="333" t="str">
        <f t="shared" si="4"/>
        <v/>
      </c>
      <c r="H17" s="334" t="str">
        <f t="shared" si="5"/>
        <v>是</v>
      </c>
    </row>
    <row r="18" ht="36" customHeight="1" spans="1:8">
      <c r="A18" s="752" t="s">
        <v>1205</v>
      </c>
      <c r="B18" s="738" t="s">
        <v>1206</v>
      </c>
      <c r="C18" s="749">
        <f>SUM(C19:C20)</f>
        <v>277</v>
      </c>
      <c r="D18" s="749">
        <f>SUM(D19:D20)</f>
        <v>0</v>
      </c>
      <c r="E18" s="750">
        <f>SUM(E19:E20)</f>
        <v>374</v>
      </c>
      <c r="F18" s="333">
        <f t="shared" si="3"/>
        <v>0.350180505415163</v>
      </c>
      <c r="G18" s="333" t="str">
        <f t="shared" si="4"/>
        <v/>
      </c>
      <c r="H18" s="334" t="str">
        <f t="shared" si="5"/>
        <v>是</v>
      </c>
    </row>
    <row r="19" ht="36" customHeight="1" spans="1:8">
      <c r="A19" s="519" t="s">
        <v>1207</v>
      </c>
      <c r="B19" s="737" t="s">
        <v>1208</v>
      </c>
      <c r="C19" s="751">
        <v>148</v>
      </c>
      <c r="D19" s="751"/>
      <c r="E19" s="388">
        <v>166</v>
      </c>
      <c r="F19" s="338">
        <f t="shared" si="3"/>
        <v>0.121621621621622</v>
      </c>
      <c r="G19" s="338" t="str">
        <f t="shared" si="4"/>
        <v/>
      </c>
      <c r="H19" s="334" t="str">
        <f t="shared" si="5"/>
        <v>是</v>
      </c>
    </row>
    <row r="20" ht="36" customHeight="1" spans="1:8">
      <c r="A20" s="519" t="s">
        <v>1209</v>
      </c>
      <c r="B20" s="737" t="s">
        <v>1210</v>
      </c>
      <c r="C20" s="751">
        <v>129</v>
      </c>
      <c r="D20" s="751"/>
      <c r="E20" s="388">
        <v>208</v>
      </c>
      <c r="F20" s="338">
        <f t="shared" si="3"/>
        <v>0.612403100775194</v>
      </c>
      <c r="G20" s="338" t="str">
        <f t="shared" si="4"/>
        <v/>
      </c>
      <c r="H20" s="334" t="str">
        <f t="shared" si="5"/>
        <v>是</v>
      </c>
    </row>
    <row r="21" ht="36" customHeight="1" spans="1:8">
      <c r="A21" s="519" t="s">
        <v>1211</v>
      </c>
      <c r="B21" s="738" t="s">
        <v>1212</v>
      </c>
      <c r="C21" s="749">
        <v>106</v>
      </c>
      <c r="D21" s="749">
        <v>50</v>
      </c>
      <c r="E21" s="750">
        <v>129</v>
      </c>
      <c r="F21" s="333">
        <f t="shared" si="3"/>
        <v>0.216981132075472</v>
      </c>
      <c r="G21" s="333">
        <f t="shared" si="4"/>
        <v>2.58</v>
      </c>
      <c r="H21" s="334" t="str">
        <f t="shared" si="5"/>
        <v>是</v>
      </c>
    </row>
    <row r="22" ht="36" customHeight="1" spans="1:8">
      <c r="A22" s="519" t="s">
        <v>1213</v>
      </c>
      <c r="B22" s="738" t="s">
        <v>1214</v>
      </c>
      <c r="C22" s="749"/>
      <c r="D22" s="749"/>
      <c r="E22" s="750"/>
      <c r="F22" s="333" t="str">
        <f t="shared" si="3"/>
        <v/>
      </c>
      <c r="G22" s="333" t="str">
        <f t="shared" si="4"/>
        <v/>
      </c>
      <c r="H22" s="334" t="str">
        <f t="shared" si="5"/>
        <v>是</v>
      </c>
    </row>
    <row r="23" ht="36" customHeight="1" spans="1:8">
      <c r="A23" s="519" t="s">
        <v>1215</v>
      </c>
      <c r="B23" s="738" t="s">
        <v>1216</v>
      </c>
      <c r="C23" s="749"/>
      <c r="D23" s="749"/>
      <c r="E23" s="750"/>
      <c r="F23" s="333" t="str">
        <f t="shared" si="3"/>
        <v/>
      </c>
      <c r="G23" s="333" t="str">
        <f t="shared" si="4"/>
        <v/>
      </c>
      <c r="H23" s="334" t="str">
        <f t="shared" si="5"/>
        <v>是</v>
      </c>
    </row>
    <row r="24" ht="36" customHeight="1" spans="1:8">
      <c r="A24" s="519" t="s">
        <v>1217</v>
      </c>
      <c r="B24" s="738" t="s">
        <v>1218</v>
      </c>
      <c r="C24" s="749"/>
      <c r="D24" s="749"/>
      <c r="E24" s="750"/>
      <c r="F24" s="333" t="str">
        <f t="shared" si="3"/>
        <v/>
      </c>
      <c r="G24" s="333" t="str">
        <f t="shared" si="4"/>
        <v/>
      </c>
      <c r="H24" s="334" t="str">
        <f t="shared" si="5"/>
        <v>是</v>
      </c>
    </row>
    <row r="25" ht="36" customHeight="1" spans="1:8">
      <c r="A25" s="519" t="s">
        <v>1219</v>
      </c>
      <c r="B25" s="753" t="s">
        <v>1220</v>
      </c>
      <c r="C25" s="749">
        <v>633</v>
      </c>
      <c r="D25" s="749">
        <v>560</v>
      </c>
      <c r="E25" s="750">
        <v>774</v>
      </c>
      <c r="F25" s="333">
        <f t="shared" si="3"/>
        <v>0.222748815165877</v>
      </c>
      <c r="G25" s="333">
        <f t="shared" si="4"/>
        <v>1.38214285714286</v>
      </c>
      <c r="H25" s="334" t="str">
        <f t="shared" si="5"/>
        <v>是</v>
      </c>
    </row>
    <row r="26" ht="36" customHeight="1" spans="1:8">
      <c r="A26" s="519" t="s">
        <v>1221</v>
      </c>
      <c r="B26" s="753" t="s">
        <v>1222</v>
      </c>
      <c r="C26" s="749"/>
      <c r="D26" s="749"/>
      <c r="E26" s="750"/>
      <c r="F26" s="333" t="str">
        <f t="shared" si="3"/>
        <v/>
      </c>
      <c r="G26" s="333" t="str">
        <f t="shared" si="4"/>
        <v/>
      </c>
      <c r="H26" s="334" t="str">
        <f t="shared" si="5"/>
        <v>是</v>
      </c>
    </row>
    <row r="27" ht="36" customHeight="1" spans="1:8">
      <c r="A27" s="519" t="s">
        <v>1223</v>
      </c>
      <c r="B27" s="753" t="s">
        <v>1224</v>
      </c>
      <c r="C27" s="361"/>
      <c r="D27" s="361"/>
      <c r="E27" s="369"/>
      <c r="F27" s="333" t="str">
        <f t="shared" si="3"/>
        <v/>
      </c>
      <c r="G27" s="333" t="str">
        <f t="shared" si="4"/>
        <v/>
      </c>
      <c r="H27" s="334" t="str">
        <f t="shared" si="5"/>
        <v>是</v>
      </c>
    </row>
    <row r="28" ht="36" customHeight="1" spans="1:8">
      <c r="A28" s="752" t="s">
        <v>1225</v>
      </c>
      <c r="B28" s="753" t="s">
        <v>1226</v>
      </c>
      <c r="C28" s="361">
        <v>4774</v>
      </c>
      <c r="D28" s="361">
        <v>22999</v>
      </c>
      <c r="E28" s="369">
        <v>9459</v>
      </c>
      <c r="F28" s="333">
        <f t="shared" si="3"/>
        <v>0.981357352325094</v>
      </c>
      <c r="G28" s="333">
        <f t="shared" si="4"/>
        <v>0.411278751250054</v>
      </c>
      <c r="H28" s="334" t="str">
        <f t="shared" si="5"/>
        <v>是</v>
      </c>
    </row>
    <row r="29" ht="36" customHeight="1" spans="1:8">
      <c r="A29" s="564"/>
      <c r="B29" s="394"/>
      <c r="C29" s="396"/>
      <c r="D29" s="396"/>
      <c r="E29" s="395"/>
      <c r="F29" s="357"/>
      <c r="G29" s="357"/>
      <c r="H29" s="334" t="str">
        <f t="shared" si="5"/>
        <v>是</v>
      </c>
    </row>
    <row r="30" ht="36" customHeight="1" spans="1:8">
      <c r="A30" s="754"/>
      <c r="B30" s="294" t="s">
        <v>63</v>
      </c>
      <c r="C30" s="361">
        <f>SUM(C5,C6,C7,C8,C9,C17,C18,C21,C22,C23,C24,C25,C26,C27,C28)</f>
        <v>29550</v>
      </c>
      <c r="D30" s="361">
        <f>SUM(D5,D6,D7,D8,D9,D17,D18,D21,D22,D23,D24,D25,D26,D27,D28)</f>
        <v>88754</v>
      </c>
      <c r="E30" s="369">
        <f>SUM(E5,E6,E7,E8,E9,E17,E18,E21,E22,E23,E24,E25,E26,E27,E28)</f>
        <v>21371</v>
      </c>
      <c r="F30" s="333">
        <f>IF(C30&lt;&gt;0,E30/C30-1,"")</f>
        <v>-0.276785109983079</v>
      </c>
      <c r="G30" s="333">
        <f>IF(D30&lt;&gt;0,E30/D30,"")</f>
        <v>0.240789147531379</v>
      </c>
      <c r="H30" s="334" t="str">
        <f t="shared" si="5"/>
        <v>是</v>
      </c>
    </row>
    <row r="31" ht="36" hidden="1" customHeight="1" spans="1:8">
      <c r="A31" s="755">
        <v>105</v>
      </c>
      <c r="B31" s="393" t="s">
        <v>1227</v>
      </c>
      <c r="C31" s="743"/>
      <c r="D31" s="743"/>
      <c r="E31" s="571"/>
      <c r="F31" s="333" t="str">
        <f t="shared" ref="F31:F38" si="6">IF(C31&lt;&gt;0,E31/C31-1,"")</f>
        <v/>
      </c>
      <c r="G31" s="333" t="str">
        <f t="shared" ref="G31:G37" si="7">IF(D31&lt;&gt;0,E31/D31,"")</f>
        <v/>
      </c>
      <c r="H31" s="334" t="str">
        <f t="shared" si="5"/>
        <v>否</v>
      </c>
    </row>
    <row r="32" ht="36" customHeight="1" spans="1:8">
      <c r="A32" s="755">
        <v>110</v>
      </c>
      <c r="B32" s="393" t="s">
        <v>65</v>
      </c>
      <c r="C32" s="361">
        <f>SUM(C33:C36)</f>
        <v>214565</v>
      </c>
      <c r="D32" s="361">
        <f>SUM(D33:D36)</f>
        <v>8572</v>
      </c>
      <c r="E32" s="361">
        <f>SUM(E33:E36)</f>
        <v>12309</v>
      </c>
      <c r="F32" s="333">
        <f t="shared" si="6"/>
        <v>-0.942632768624892</v>
      </c>
      <c r="G32" s="333">
        <f t="shared" si="7"/>
        <v>1.43595426971535</v>
      </c>
      <c r="H32" s="334" t="str">
        <f t="shared" si="5"/>
        <v>是</v>
      </c>
    </row>
    <row r="33" s="319" customFormat="1" ht="36" customHeight="1" spans="1:8">
      <c r="A33" s="564">
        <v>11004</v>
      </c>
      <c r="B33" s="394" t="s">
        <v>1228</v>
      </c>
      <c r="C33" s="396">
        <v>7157</v>
      </c>
      <c r="D33" s="396"/>
      <c r="E33" s="395">
        <v>2937</v>
      </c>
      <c r="F33" s="569">
        <f t="shared" si="6"/>
        <v>-0.589632527595361</v>
      </c>
      <c r="G33" s="569" t="str">
        <f t="shared" si="7"/>
        <v/>
      </c>
      <c r="H33" s="334" t="str">
        <f t="shared" si="5"/>
        <v>是</v>
      </c>
    </row>
    <row r="34" ht="36" customHeight="1" spans="1:8">
      <c r="A34" s="564">
        <v>11008</v>
      </c>
      <c r="B34" s="394" t="s">
        <v>1229</v>
      </c>
      <c r="C34" s="396">
        <v>5308</v>
      </c>
      <c r="D34" s="396">
        <v>8572</v>
      </c>
      <c r="E34" s="395">
        <v>8572</v>
      </c>
      <c r="F34" s="338">
        <f t="shared" si="6"/>
        <v>0.614920874152223</v>
      </c>
      <c r="G34" s="338">
        <f t="shared" si="7"/>
        <v>1</v>
      </c>
      <c r="H34" s="334" t="str">
        <f t="shared" si="5"/>
        <v>是</v>
      </c>
    </row>
    <row r="35" ht="36" hidden="1" customHeight="1" spans="1:8">
      <c r="A35" s="754">
        <v>11009</v>
      </c>
      <c r="B35" s="394" t="s">
        <v>70</v>
      </c>
      <c r="C35" s="396"/>
      <c r="D35" s="396"/>
      <c r="E35" s="395"/>
      <c r="F35" s="333" t="str">
        <f t="shared" si="6"/>
        <v/>
      </c>
      <c r="G35" s="333" t="str">
        <f t="shared" si="7"/>
        <v/>
      </c>
      <c r="H35" s="334" t="str">
        <f t="shared" si="5"/>
        <v>否</v>
      </c>
    </row>
    <row r="36" ht="36" customHeight="1" spans="1:8">
      <c r="A36" s="564">
        <v>11011</v>
      </c>
      <c r="B36" s="394" t="s">
        <v>71</v>
      </c>
      <c r="C36" s="361">
        <f>C37</f>
        <v>202100</v>
      </c>
      <c r="D36" s="361">
        <f>D37</f>
        <v>0</v>
      </c>
      <c r="E36" s="361">
        <f>E37</f>
        <v>800</v>
      </c>
      <c r="F36" s="338">
        <f t="shared" si="6"/>
        <v>-0.996041563582385</v>
      </c>
      <c r="G36" s="333" t="str">
        <f t="shared" si="7"/>
        <v/>
      </c>
      <c r="H36" s="334" t="str">
        <f t="shared" si="5"/>
        <v>是</v>
      </c>
    </row>
    <row r="37" s="319" customFormat="1" ht="36" customHeight="1" spans="1:8">
      <c r="A37" s="564">
        <v>1101102</v>
      </c>
      <c r="B37" s="394" t="s">
        <v>1230</v>
      </c>
      <c r="C37" s="396">
        <v>202100</v>
      </c>
      <c r="D37" s="396"/>
      <c r="E37" s="395">
        <v>800</v>
      </c>
      <c r="F37" s="357">
        <f t="shared" si="6"/>
        <v>-0.996041563582385</v>
      </c>
      <c r="G37" s="569"/>
      <c r="H37" s="334" t="str">
        <f t="shared" si="5"/>
        <v>是</v>
      </c>
    </row>
    <row r="38" ht="36" customHeight="1" spans="1:8">
      <c r="A38" s="756"/>
      <c r="B38" s="294" t="s">
        <v>74</v>
      </c>
      <c r="C38" s="361">
        <f>SUM(C30:C31,C32)</f>
        <v>244115</v>
      </c>
      <c r="D38" s="361">
        <f>SUM(D30:D31,D32)</f>
        <v>97326</v>
      </c>
      <c r="E38" s="369">
        <f>SUM(E30:E31,E32)</f>
        <v>33680</v>
      </c>
      <c r="F38" s="333">
        <f t="shared" si="6"/>
        <v>-0.862032238903795</v>
      </c>
      <c r="G38" s="333">
        <f>IF(D38&lt;&gt;0,E38/D38,"")</f>
        <v>0.34605346978197</v>
      </c>
      <c r="H38" s="334" t="str">
        <f t="shared" si="5"/>
        <v>是</v>
      </c>
    </row>
  </sheetData>
  <autoFilter ref="A4:I38">
    <filterColumn colId="7">
      <customFilters>
        <customFilter operator="equal" val="是"/>
      </customFilters>
    </filterColumn>
    <extLst/>
  </autoFilter>
  <mergeCells count="6">
    <mergeCell ref="B1:G1"/>
    <mergeCell ref="D3:E3"/>
    <mergeCell ref="F3:G3"/>
    <mergeCell ref="A3:A4"/>
    <mergeCell ref="B3:B4"/>
    <mergeCell ref="C3:C4"/>
  </mergeCells>
  <conditionalFormatting sqref="C5">
    <cfRule type="expression" dxfId="1" priority="8" stopIfTrue="1">
      <formula>"len($A:$A)=3"</formula>
    </cfRule>
  </conditionalFormatting>
  <conditionalFormatting sqref="C6">
    <cfRule type="expression" dxfId="1" priority="9" stopIfTrue="1">
      <formula>"len($A:$A)=3"</formula>
    </cfRule>
  </conditionalFormatting>
  <conditionalFormatting sqref="C7">
    <cfRule type="expression" dxfId="1" priority="10" stopIfTrue="1">
      <formula>"len($A:$A)=3"</formula>
    </cfRule>
  </conditionalFormatting>
  <conditionalFormatting sqref="C8">
    <cfRule type="expression" dxfId="1" priority="11" stopIfTrue="1">
      <formula>"len($A:$A)=3"</formula>
    </cfRule>
  </conditionalFormatting>
  <conditionalFormatting sqref="C17">
    <cfRule type="expression" dxfId="1" priority="12" stopIfTrue="1">
      <formula>"len($A:$A)=3"</formula>
    </cfRule>
  </conditionalFormatting>
  <conditionalFormatting sqref="C21">
    <cfRule type="expression" dxfId="1" priority="7" stopIfTrue="1">
      <formula>"len($A:$A)=3"</formula>
    </cfRule>
  </conditionalFormatting>
  <conditionalFormatting sqref="C22">
    <cfRule type="expression" dxfId="1" priority="6" stopIfTrue="1">
      <formula>"len($A:$A)=3"</formula>
    </cfRule>
  </conditionalFormatting>
  <conditionalFormatting sqref="C23">
    <cfRule type="expression" dxfId="1" priority="5" stopIfTrue="1">
      <formula>"len($A:$A)=3"</formula>
    </cfRule>
  </conditionalFormatting>
  <conditionalFormatting sqref="C24">
    <cfRule type="expression" dxfId="1" priority="4" stopIfTrue="1">
      <formula>"len($A:$A)=3"</formula>
    </cfRule>
  </conditionalFormatting>
  <conditionalFormatting sqref="C25">
    <cfRule type="expression" dxfId="1" priority="3" stopIfTrue="1">
      <formula>"len($A:$A)=3"</formula>
    </cfRule>
  </conditionalFormatting>
  <conditionalFormatting sqref="C26">
    <cfRule type="expression" dxfId="1" priority="2" stopIfTrue="1">
      <formula>"len($A:$A)=3"</formula>
    </cfRule>
  </conditionalFormatting>
  <conditionalFormatting sqref="C36:E36">
    <cfRule type="expression" dxfId="1" priority="1" stopIfTrue="1">
      <formula>"len($A:$A)=3"</formula>
    </cfRule>
  </conditionalFormatting>
  <conditionalFormatting sqref="B6:B24">
    <cfRule type="expression" dxfId="1" priority="15" stopIfTrue="1">
      <formula>"len($A:$A)=3"</formula>
    </cfRule>
  </conditionalFormatting>
  <conditionalFormatting sqref="B31:B33">
    <cfRule type="expression" dxfId="1" priority="19" stopIfTrue="1">
      <formula>"len($A:$A)=3"</formula>
    </cfRule>
  </conditionalFormatting>
  <conditionalFormatting sqref="C9:C14">
    <cfRule type="expression" dxfId="1" priority="13" stopIfTrue="1">
      <formula>"len($A:$A)=3"</formula>
    </cfRule>
  </conditionalFormatting>
  <conditionalFormatting sqref="C16 C18:C20">
    <cfRule type="expression" dxfId="1" priority="14" stopIfTrue="1">
      <formula>"len($A:$A)=3"</formula>
    </cfRule>
  </conditionalFormatting>
  <conditionalFormatting sqref="C31:C33 D32:E32">
    <cfRule type="expression" dxfId="1" priority="18"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8">
    <tabColor theme="9" tint="0.4"/>
  </sheetPr>
  <dimension ref="A1:I38"/>
  <sheetViews>
    <sheetView showZeros="0" zoomScale="70" zoomScaleNormal="70" workbookViewId="0">
      <pane ySplit="4" topLeftCell="A23" activePane="bottomLeft" state="frozen"/>
      <selection/>
      <selection pane="bottomLeft" activeCell="D39" sqref="D39"/>
    </sheetView>
  </sheetViews>
  <sheetFormatPr defaultColWidth="9" defaultRowHeight="15.6"/>
  <cols>
    <col min="1" max="1" width="18.8796296296296" style="317" customWidth="1"/>
    <col min="2" max="2" width="43.75" style="317" customWidth="1"/>
    <col min="3" max="3" width="17.6203703703704" style="317" customWidth="1"/>
    <col min="4" max="5" width="16.75" style="317" customWidth="1"/>
    <col min="6" max="7" width="15.3796296296296" style="746" customWidth="1"/>
    <col min="8" max="8" width="3.75" style="319" customWidth="1"/>
    <col min="9" max="16372" width="9" style="317" customWidth="1"/>
    <col min="16373" max="16384" width="9" style="317"/>
  </cols>
  <sheetData>
    <row r="1" s="319" customFormat="1" ht="45" customHeight="1" spans="2:7">
      <c r="B1" s="322" t="s">
        <v>1231</v>
      </c>
      <c r="C1" s="322"/>
      <c r="D1" s="322"/>
      <c r="E1" s="322"/>
      <c r="F1" s="322"/>
      <c r="G1" s="322"/>
    </row>
    <row r="2" s="319" customFormat="1" ht="20.1" customHeight="1" spans="1:7">
      <c r="A2" s="719"/>
      <c r="B2" s="556" t="s">
        <v>1232</v>
      </c>
      <c r="C2" s="557"/>
      <c r="D2" s="557"/>
      <c r="E2" s="325"/>
      <c r="F2" s="320"/>
      <c r="G2" s="747" t="s">
        <v>2</v>
      </c>
    </row>
    <row r="3" s="316" customFormat="1" ht="36" customHeight="1" spans="1:7">
      <c r="A3" s="723" t="s">
        <v>3</v>
      </c>
      <c r="B3" s="152" t="s">
        <v>4</v>
      </c>
      <c r="C3" s="151" t="s">
        <v>5</v>
      </c>
      <c r="D3" s="151" t="s">
        <v>6</v>
      </c>
      <c r="E3" s="151"/>
      <c r="F3" s="152" t="s">
        <v>7</v>
      </c>
      <c r="G3" s="152"/>
    </row>
    <row r="4" s="316" customFormat="1" ht="36" customHeight="1" spans="1:8">
      <c r="A4" s="724"/>
      <c r="B4" s="152"/>
      <c r="C4" s="151"/>
      <c r="D4" s="151" t="s">
        <v>9</v>
      </c>
      <c r="E4" s="151" t="s">
        <v>10</v>
      </c>
      <c r="F4" s="151" t="s">
        <v>11</v>
      </c>
      <c r="G4" s="151" t="s">
        <v>80</v>
      </c>
      <c r="H4" s="748" t="s">
        <v>8</v>
      </c>
    </row>
    <row r="5" s="745" customFormat="1" ht="36" customHeight="1" spans="1:9">
      <c r="A5" s="519" t="s">
        <v>1181</v>
      </c>
      <c r="B5" s="738" t="s">
        <v>1182</v>
      </c>
      <c r="C5" s="749"/>
      <c r="D5" s="749"/>
      <c r="E5" s="750"/>
      <c r="F5" s="333" t="str">
        <f t="shared" ref="F5:F28" si="0">IF(C5&lt;&gt;0,E5/C5-1,"")</f>
        <v/>
      </c>
      <c r="G5" s="333" t="str">
        <f t="shared" ref="G5:G28" si="1">IF(D5&lt;&gt;0,E5/D5,"")</f>
        <v/>
      </c>
      <c r="H5" s="334" t="str">
        <f t="shared" ref="H5:H38" si="2">IF(LEN(A5)=7,"是",IF(B5&lt;&gt;"",IF(SUM(C5:E5)&lt;&gt;0,"是","否"),"是"))</f>
        <v>是</v>
      </c>
      <c r="I5" s="317"/>
    </row>
    <row r="6" ht="36" customHeight="1" spans="1:8">
      <c r="A6" s="519" t="s">
        <v>1183</v>
      </c>
      <c r="B6" s="738" t="s">
        <v>1184</v>
      </c>
      <c r="C6" s="749"/>
      <c r="D6" s="749"/>
      <c r="E6" s="750"/>
      <c r="F6" s="333" t="str">
        <f t="shared" si="0"/>
        <v/>
      </c>
      <c r="G6" s="333" t="str">
        <f t="shared" si="1"/>
        <v/>
      </c>
      <c r="H6" s="334" t="str">
        <f t="shared" si="2"/>
        <v>是</v>
      </c>
    </row>
    <row r="7" ht="36" customHeight="1" spans="1:8">
      <c r="A7" s="519" t="s">
        <v>1185</v>
      </c>
      <c r="B7" s="738" t="s">
        <v>1186</v>
      </c>
      <c r="C7" s="749"/>
      <c r="D7" s="749"/>
      <c r="E7" s="750"/>
      <c r="F7" s="333" t="str">
        <f t="shared" si="0"/>
        <v/>
      </c>
      <c r="G7" s="333" t="str">
        <f t="shared" si="1"/>
        <v/>
      </c>
      <c r="H7" s="334" t="str">
        <f t="shared" si="2"/>
        <v>是</v>
      </c>
    </row>
    <row r="8" ht="36" customHeight="1" spans="1:8">
      <c r="A8" s="519" t="s">
        <v>1187</v>
      </c>
      <c r="B8" s="738" t="s">
        <v>1188</v>
      </c>
      <c r="C8" s="749"/>
      <c r="D8" s="749"/>
      <c r="E8" s="750"/>
      <c r="F8" s="333" t="str">
        <f t="shared" si="0"/>
        <v/>
      </c>
      <c r="G8" s="333" t="str">
        <f t="shared" si="1"/>
        <v/>
      </c>
      <c r="H8" s="334" t="str">
        <f t="shared" si="2"/>
        <v>是</v>
      </c>
    </row>
    <row r="9" ht="36" customHeight="1" spans="1:8">
      <c r="A9" s="519" t="s">
        <v>1189</v>
      </c>
      <c r="B9" s="738" t="s">
        <v>1190</v>
      </c>
      <c r="C9" s="749">
        <v>23760</v>
      </c>
      <c r="D9" s="749">
        <f>SUM(D10:D16)</f>
        <v>65145</v>
      </c>
      <c r="E9" s="750">
        <f>SUM(E10:E16)</f>
        <v>10635</v>
      </c>
      <c r="F9" s="333">
        <f t="shared" si="0"/>
        <v>-0.55239898989899</v>
      </c>
      <c r="G9" s="333">
        <f t="shared" si="1"/>
        <v>0.163251208841814</v>
      </c>
      <c r="H9" s="334" t="str">
        <f t="shared" si="2"/>
        <v>是</v>
      </c>
    </row>
    <row r="10" ht="36" customHeight="1" spans="1:8">
      <c r="A10" s="519" t="s">
        <v>1191</v>
      </c>
      <c r="B10" s="737" t="s">
        <v>1192</v>
      </c>
      <c r="C10" s="751">
        <v>21713</v>
      </c>
      <c r="D10" s="751">
        <v>63489</v>
      </c>
      <c r="E10" s="388">
        <v>11824</v>
      </c>
      <c r="F10" s="338">
        <f t="shared" si="0"/>
        <v>-0.455441440611615</v>
      </c>
      <c r="G10" s="338">
        <f t="shared" si="1"/>
        <v>0.186236985934571</v>
      </c>
      <c r="H10" s="334" t="str">
        <f t="shared" si="2"/>
        <v>是</v>
      </c>
    </row>
    <row r="11" ht="36" customHeight="1" spans="1:8">
      <c r="A11" s="519" t="s">
        <v>1193</v>
      </c>
      <c r="B11" s="737" t="s">
        <v>1194</v>
      </c>
      <c r="C11" s="751">
        <v>116</v>
      </c>
      <c r="D11" s="751"/>
      <c r="E11" s="388">
        <v>85</v>
      </c>
      <c r="F11" s="338">
        <f t="shared" si="0"/>
        <v>-0.267241379310345</v>
      </c>
      <c r="G11" s="338" t="str">
        <f t="shared" si="1"/>
        <v/>
      </c>
      <c r="H11" s="334" t="str">
        <f t="shared" si="2"/>
        <v>是</v>
      </c>
    </row>
    <row r="12" ht="36" customHeight="1" spans="1:8">
      <c r="A12" s="519" t="s">
        <v>1195</v>
      </c>
      <c r="B12" s="737" t="s">
        <v>1196</v>
      </c>
      <c r="C12" s="751">
        <v>1928</v>
      </c>
      <c r="D12" s="751">
        <v>1656</v>
      </c>
      <c r="E12" s="388">
        <v>0</v>
      </c>
      <c r="F12" s="338">
        <f t="shared" si="0"/>
        <v>-1</v>
      </c>
      <c r="G12" s="338">
        <f t="shared" si="1"/>
        <v>0</v>
      </c>
      <c r="H12" s="334" t="str">
        <f t="shared" si="2"/>
        <v>是</v>
      </c>
    </row>
    <row r="13" ht="36" hidden="1" customHeight="1" spans="1:8">
      <c r="A13" s="341">
        <v>103014890</v>
      </c>
      <c r="B13" s="336" t="s">
        <v>1197</v>
      </c>
      <c r="C13" s="751"/>
      <c r="D13" s="340"/>
      <c r="E13" s="388"/>
      <c r="F13" s="338" t="str">
        <f t="shared" si="0"/>
        <v/>
      </c>
      <c r="G13" s="338" t="str">
        <f t="shared" si="1"/>
        <v/>
      </c>
      <c r="H13" s="334" t="str">
        <f t="shared" si="2"/>
        <v>否</v>
      </c>
    </row>
    <row r="14" ht="36" hidden="1" customHeight="1" spans="1:8">
      <c r="A14" s="341">
        <v>103014893</v>
      </c>
      <c r="B14" s="336" t="s">
        <v>1198</v>
      </c>
      <c r="C14" s="751"/>
      <c r="D14" s="340"/>
      <c r="E14" s="388"/>
      <c r="F14" s="338" t="str">
        <f t="shared" si="0"/>
        <v/>
      </c>
      <c r="G14" s="338" t="str">
        <f t="shared" si="1"/>
        <v/>
      </c>
      <c r="H14" s="334" t="str">
        <f t="shared" si="2"/>
        <v>否</v>
      </c>
    </row>
    <row r="15" ht="36" customHeight="1" spans="1:8">
      <c r="A15" s="519" t="s">
        <v>1199</v>
      </c>
      <c r="B15" s="737" t="s">
        <v>1200</v>
      </c>
      <c r="C15" s="751"/>
      <c r="D15" s="340"/>
      <c r="E15" s="388">
        <v>-1274</v>
      </c>
      <c r="F15" s="338" t="str">
        <f t="shared" si="0"/>
        <v/>
      </c>
      <c r="G15" s="338" t="str">
        <f t="shared" si="1"/>
        <v/>
      </c>
      <c r="H15" s="334" t="str">
        <f t="shared" si="2"/>
        <v>是</v>
      </c>
    </row>
    <row r="16" ht="36" customHeight="1" spans="1:8">
      <c r="A16" s="519" t="s">
        <v>1201</v>
      </c>
      <c r="B16" s="737" t="s">
        <v>1202</v>
      </c>
      <c r="C16" s="751">
        <v>3</v>
      </c>
      <c r="D16" s="340"/>
      <c r="E16" s="388"/>
      <c r="F16" s="338">
        <f t="shared" si="0"/>
        <v>-1</v>
      </c>
      <c r="G16" s="338" t="str">
        <f t="shared" si="1"/>
        <v/>
      </c>
      <c r="H16" s="334" t="str">
        <f t="shared" si="2"/>
        <v>是</v>
      </c>
    </row>
    <row r="17" ht="36" customHeight="1" spans="1:8">
      <c r="A17" s="519" t="s">
        <v>1203</v>
      </c>
      <c r="B17" s="738" t="s">
        <v>1204</v>
      </c>
      <c r="C17" s="749"/>
      <c r="D17" s="749"/>
      <c r="E17" s="750"/>
      <c r="F17" s="333" t="str">
        <f t="shared" si="0"/>
        <v/>
      </c>
      <c r="G17" s="333" t="str">
        <f t="shared" si="1"/>
        <v/>
      </c>
      <c r="H17" s="334" t="str">
        <f t="shared" si="2"/>
        <v>是</v>
      </c>
    </row>
    <row r="18" ht="36" customHeight="1" spans="1:8">
      <c r="A18" s="752" t="s">
        <v>1205</v>
      </c>
      <c r="B18" s="738" t="s">
        <v>1206</v>
      </c>
      <c r="C18" s="749">
        <f>SUM(C19:C20)</f>
        <v>277</v>
      </c>
      <c r="D18" s="749">
        <f>SUM(D19:D20)</f>
        <v>0</v>
      </c>
      <c r="E18" s="750">
        <f>SUM(E19:E20)</f>
        <v>374</v>
      </c>
      <c r="F18" s="333">
        <f t="shared" si="0"/>
        <v>0.350180505415163</v>
      </c>
      <c r="G18" s="333" t="str">
        <f t="shared" si="1"/>
        <v/>
      </c>
      <c r="H18" s="334" t="str">
        <f t="shared" si="2"/>
        <v>是</v>
      </c>
    </row>
    <row r="19" ht="36" customHeight="1" spans="1:8">
      <c r="A19" s="519" t="s">
        <v>1207</v>
      </c>
      <c r="B19" s="737" t="s">
        <v>1208</v>
      </c>
      <c r="C19" s="751">
        <v>148</v>
      </c>
      <c r="D19" s="751"/>
      <c r="E19" s="388">
        <v>166</v>
      </c>
      <c r="F19" s="338">
        <f t="shared" si="0"/>
        <v>0.121621621621622</v>
      </c>
      <c r="G19" s="338" t="str">
        <f t="shared" si="1"/>
        <v/>
      </c>
      <c r="H19" s="334" t="str">
        <f t="shared" si="2"/>
        <v>是</v>
      </c>
    </row>
    <row r="20" ht="36" customHeight="1" spans="1:8">
      <c r="A20" s="519" t="s">
        <v>1209</v>
      </c>
      <c r="B20" s="737" t="s">
        <v>1210</v>
      </c>
      <c r="C20" s="751">
        <v>129</v>
      </c>
      <c r="D20" s="751"/>
      <c r="E20" s="388">
        <v>208</v>
      </c>
      <c r="F20" s="338">
        <f t="shared" si="0"/>
        <v>0.612403100775194</v>
      </c>
      <c r="G20" s="338" t="str">
        <f t="shared" si="1"/>
        <v/>
      </c>
      <c r="H20" s="334" t="str">
        <f t="shared" si="2"/>
        <v>是</v>
      </c>
    </row>
    <row r="21" ht="36" customHeight="1" spans="1:8">
      <c r="A21" s="519" t="s">
        <v>1211</v>
      </c>
      <c r="B21" s="738" t="s">
        <v>1212</v>
      </c>
      <c r="C21" s="749">
        <v>106</v>
      </c>
      <c r="D21" s="749">
        <v>50</v>
      </c>
      <c r="E21" s="750">
        <v>129</v>
      </c>
      <c r="F21" s="333">
        <f t="shared" si="0"/>
        <v>0.216981132075472</v>
      </c>
      <c r="G21" s="333">
        <f t="shared" si="1"/>
        <v>2.58</v>
      </c>
      <c r="H21" s="334" t="str">
        <f t="shared" si="2"/>
        <v>是</v>
      </c>
    </row>
    <row r="22" ht="36" customHeight="1" spans="1:8">
      <c r="A22" s="519" t="s">
        <v>1213</v>
      </c>
      <c r="B22" s="738" t="s">
        <v>1214</v>
      </c>
      <c r="C22" s="749"/>
      <c r="D22" s="749"/>
      <c r="E22" s="750"/>
      <c r="F22" s="333" t="str">
        <f t="shared" si="0"/>
        <v/>
      </c>
      <c r="G22" s="333" t="str">
        <f t="shared" si="1"/>
        <v/>
      </c>
      <c r="H22" s="334" t="str">
        <f t="shared" si="2"/>
        <v>是</v>
      </c>
    </row>
    <row r="23" ht="36" customHeight="1" spans="1:8">
      <c r="A23" s="519" t="s">
        <v>1215</v>
      </c>
      <c r="B23" s="738" t="s">
        <v>1216</v>
      </c>
      <c r="C23" s="749"/>
      <c r="D23" s="749"/>
      <c r="E23" s="750"/>
      <c r="F23" s="333" t="str">
        <f t="shared" si="0"/>
        <v/>
      </c>
      <c r="G23" s="333" t="str">
        <f t="shared" si="1"/>
        <v/>
      </c>
      <c r="H23" s="334" t="str">
        <f t="shared" si="2"/>
        <v>是</v>
      </c>
    </row>
    <row r="24" ht="36" customHeight="1" spans="1:8">
      <c r="A24" s="519" t="s">
        <v>1217</v>
      </c>
      <c r="B24" s="738" t="s">
        <v>1218</v>
      </c>
      <c r="C24" s="749"/>
      <c r="D24" s="749"/>
      <c r="E24" s="750"/>
      <c r="F24" s="333" t="str">
        <f t="shared" si="0"/>
        <v/>
      </c>
      <c r="G24" s="333" t="str">
        <f t="shared" si="1"/>
        <v/>
      </c>
      <c r="H24" s="334" t="str">
        <f t="shared" si="2"/>
        <v>是</v>
      </c>
    </row>
    <row r="25" ht="36" customHeight="1" spans="1:8">
      <c r="A25" s="519" t="s">
        <v>1219</v>
      </c>
      <c r="B25" s="753" t="s">
        <v>1220</v>
      </c>
      <c r="C25" s="749">
        <v>633</v>
      </c>
      <c r="D25" s="749">
        <v>560</v>
      </c>
      <c r="E25" s="750">
        <v>774</v>
      </c>
      <c r="F25" s="333">
        <f t="shared" si="0"/>
        <v>0.222748815165877</v>
      </c>
      <c r="G25" s="333">
        <f t="shared" si="1"/>
        <v>1.38214285714286</v>
      </c>
      <c r="H25" s="334" t="str">
        <f t="shared" si="2"/>
        <v>是</v>
      </c>
    </row>
    <row r="26" ht="36" customHeight="1" spans="1:8">
      <c r="A26" s="519" t="s">
        <v>1221</v>
      </c>
      <c r="B26" s="753" t="s">
        <v>1222</v>
      </c>
      <c r="C26" s="749"/>
      <c r="D26" s="749"/>
      <c r="E26" s="750"/>
      <c r="F26" s="333" t="str">
        <f t="shared" si="0"/>
        <v/>
      </c>
      <c r="G26" s="333" t="str">
        <f t="shared" si="1"/>
        <v/>
      </c>
      <c r="H26" s="334" t="str">
        <f t="shared" si="2"/>
        <v>是</v>
      </c>
    </row>
    <row r="27" ht="36" customHeight="1" spans="1:8">
      <c r="A27" s="519" t="s">
        <v>1223</v>
      </c>
      <c r="B27" s="753" t="s">
        <v>1224</v>
      </c>
      <c r="C27" s="361"/>
      <c r="D27" s="361"/>
      <c r="E27" s="369"/>
      <c r="F27" s="333" t="str">
        <f t="shared" si="0"/>
        <v/>
      </c>
      <c r="G27" s="333" t="str">
        <f t="shared" si="1"/>
        <v/>
      </c>
      <c r="H27" s="334" t="str">
        <f t="shared" si="2"/>
        <v>是</v>
      </c>
    </row>
    <row r="28" ht="36" customHeight="1" spans="1:8">
      <c r="A28" s="752" t="s">
        <v>1225</v>
      </c>
      <c r="B28" s="753" t="s">
        <v>1226</v>
      </c>
      <c r="C28" s="361">
        <v>4774</v>
      </c>
      <c r="D28" s="361">
        <v>22999</v>
      </c>
      <c r="E28" s="369">
        <v>9459</v>
      </c>
      <c r="F28" s="333">
        <f t="shared" si="0"/>
        <v>0.981357352325094</v>
      </c>
      <c r="G28" s="333">
        <f t="shared" si="1"/>
        <v>0.411278751250054</v>
      </c>
      <c r="H28" s="334" t="str">
        <f t="shared" si="2"/>
        <v>是</v>
      </c>
    </row>
    <row r="29" ht="36" customHeight="1" spans="1:8">
      <c r="A29" s="564"/>
      <c r="B29" s="394"/>
      <c r="C29" s="396"/>
      <c r="D29" s="396"/>
      <c r="E29" s="395"/>
      <c r="F29" s="357"/>
      <c r="G29" s="357"/>
      <c r="H29" s="334" t="str">
        <f t="shared" si="2"/>
        <v>是</v>
      </c>
    </row>
    <row r="30" ht="36" customHeight="1" spans="1:8">
      <c r="A30" s="754"/>
      <c r="B30" s="294" t="s">
        <v>63</v>
      </c>
      <c r="C30" s="361">
        <f>SUM(C5,C6,C7,C8,C9,C17,C18,C21,C22,C23,C24,C25,C26,C27,C28)</f>
        <v>29550</v>
      </c>
      <c r="D30" s="361">
        <f>SUM(D5,D6,D7,D8,D9,D17,D18,D21,D22,D23,D24,D25,D26,D27,D28)</f>
        <v>88754</v>
      </c>
      <c r="E30" s="369">
        <f>SUM(E5,E6,E7,E8,E9,E17,E18,E21,E22,E23,E24,E25,E26,E27,E28)</f>
        <v>21371</v>
      </c>
      <c r="F30" s="333">
        <f t="shared" ref="F30:F38" si="3">IF(C30&lt;&gt;0,E30/C30-1,"")</f>
        <v>-0.276785109983079</v>
      </c>
      <c r="G30" s="333">
        <f t="shared" ref="G30:G36" si="4">IF(D30&lt;&gt;0,E30/D30,"")</f>
        <v>0.240789147531379</v>
      </c>
      <c r="H30" s="334" t="str">
        <f t="shared" si="2"/>
        <v>是</v>
      </c>
    </row>
    <row r="31" ht="36" hidden="1" customHeight="1" spans="1:8">
      <c r="A31" s="755">
        <v>105</v>
      </c>
      <c r="B31" s="393" t="s">
        <v>1227</v>
      </c>
      <c r="C31" s="743"/>
      <c r="D31" s="743"/>
      <c r="E31" s="571"/>
      <c r="F31" s="333" t="str">
        <f t="shared" si="3"/>
        <v/>
      </c>
      <c r="G31" s="333" t="str">
        <f t="shared" si="4"/>
        <v/>
      </c>
      <c r="H31" s="334" t="str">
        <f t="shared" si="2"/>
        <v>否</v>
      </c>
    </row>
    <row r="32" ht="36" customHeight="1" spans="1:8">
      <c r="A32" s="755">
        <v>110</v>
      </c>
      <c r="B32" s="393" t="s">
        <v>65</v>
      </c>
      <c r="C32" s="361">
        <f>SUM(C33:C36)</f>
        <v>214565</v>
      </c>
      <c r="D32" s="361">
        <f>SUM(D33:D36)</f>
        <v>8572</v>
      </c>
      <c r="E32" s="361">
        <f>SUM(E33:E36)</f>
        <v>12309</v>
      </c>
      <c r="F32" s="333">
        <f t="shared" si="3"/>
        <v>-0.942632768624892</v>
      </c>
      <c r="G32" s="333">
        <f t="shared" si="4"/>
        <v>1.43595426971535</v>
      </c>
      <c r="H32" s="334" t="str">
        <f t="shared" si="2"/>
        <v>是</v>
      </c>
    </row>
    <row r="33" s="319" customFormat="1" ht="36" customHeight="1" spans="1:8">
      <c r="A33" s="564">
        <v>11004</v>
      </c>
      <c r="B33" s="394" t="s">
        <v>1228</v>
      </c>
      <c r="C33" s="396">
        <v>7157</v>
      </c>
      <c r="D33" s="396"/>
      <c r="E33" s="395">
        <v>2937</v>
      </c>
      <c r="F33" s="569">
        <f t="shared" si="3"/>
        <v>-0.589632527595361</v>
      </c>
      <c r="G33" s="569" t="str">
        <f t="shared" si="4"/>
        <v/>
      </c>
      <c r="H33" s="334" t="str">
        <f t="shared" si="2"/>
        <v>是</v>
      </c>
    </row>
    <row r="34" ht="36" customHeight="1" spans="1:8">
      <c r="A34" s="564">
        <v>11008</v>
      </c>
      <c r="B34" s="394" t="s">
        <v>1229</v>
      </c>
      <c r="C34" s="396">
        <v>5308</v>
      </c>
      <c r="D34" s="396">
        <v>8572</v>
      </c>
      <c r="E34" s="395">
        <v>8572</v>
      </c>
      <c r="F34" s="338">
        <f t="shared" si="3"/>
        <v>0.614920874152223</v>
      </c>
      <c r="G34" s="338">
        <f t="shared" si="4"/>
        <v>1</v>
      </c>
      <c r="H34" s="334" t="str">
        <f t="shared" si="2"/>
        <v>是</v>
      </c>
    </row>
    <row r="35" ht="36" hidden="1" customHeight="1" spans="1:8">
      <c r="A35" s="754">
        <v>11009</v>
      </c>
      <c r="B35" s="394" t="s">
        <v>70</v>
      </c>
      <c r="C35" s="396"/>
      <c r="D35" s="396"/>
      <c r="E35" s="395"/>
      <c r="F35" s="333" t="str">
        <f t="shared" si="3"/>
        <v/>
      </c>
      <c r="G35" s="333" t="str">
        <f t="shared" si="4"/>
        <v/>
      </c>
      <c r="H35" s="334" t="str">
        <f t="shared" si="2"/>
        <v>否</v>
      </c>
    </row>
    <row r="36" ht="36" customHeight="1" spans="1:8">
      <c r="A36" s="564">
        <v>11011</v>
      </c>
      <c r="B36" s="394" t="s">
        <v>71</v>
      </c>
      <c r="C36" s="361">
        <f>C37</f>
        <v>202100</v>
      </c>
      <c r="D36" s="361">
        <f>D37</f>
        <v>0</v>
      </c>
      <c r="E36" s="361">
        <f>E37</f>
        <v>800</v>
      </c>
      <c r="F36" s="338">
        <f t="shared" si="3"/>
        <v>-0.996041563582385</v>
      </c>
      <c r="G36" s="333" t="str">
        <f t="shared" si="4"/>
        <v/>
      </c>
      <c r="H36" s="334" t="str">
        <f t="shared" si="2"/>
        <v>是</v>
      </c>
    </row>
    <row r="37" s="319" customFormat="1" ht="36" customHeight="1" spans="1:8">
      <c r="A37" s="564">
        <v>1101102</v>
      </c>
      <c r="B37" s="394" t="s">
        <v>1230</v>
      </c>
      <c r="C37" s="396">
        <v>202100</v>
      </c>
      <c r="D37" s="396"/>
      <c r="E37" s="395">
        <v>800</v>
      </c>
      <c r="F37" s="357">
        <f t="shared" si="3"/>
        <v>-0.996041563582385</v>
      </c>
      <c r="G37" s="569"/>
      <c r="H37" s="334" t="str">
        <f t="shared" si="2"/>
        <v>是</v>
      </c>
    </row>
    <row r="38" ht="36" customHeight="1" spans="1:8">
      <c r="A38" s="756"/>
      <c r="B38" s="294" t="s">
        <v>74</v>
      </c>
      <c r="C38" s="361">
        <f>SUM(C30:C31,C32)</f>
        <v>244115</v>
      </c>
      <c r="D38" s="361">
        <f>SUM(D30:D31,D32)</f>
        <v>97326</v>
      </c>
      <c r="E38" s="369">
        <f>SUM(E30:E31,E32)</f>
        <v>33680</v>
      </c>
      <c r="F38" s="333">
        <f t="shared" si="3"/>
        <v>-0.862032238903795</v>
      </c>
      <c r="G38" s="333">
        <f>IF(D38&lt;&gt;0,E38/D38,"")</f>
        <v>0.34605346978197</v>
      </c>
      <c r="H38" s="334" t="str">
        <f t="shared" si="2"/>
        <v>是</v>
      </c>
    </row>
  </sheetData>
  <autoFilter ref="A4:I38">
    <filterColumn colId="7">
      <customFilters>
        <customFilter operator="equal" val="是"/>
      </customFilters>
    </filterColumn>
    <extLst/>
  </autoFilter>
  <mergeCells count="6">
    <mergeCell ref="B1:G1"/>
    <mergeCell ref="D3:E3"/>
    <mergeCell ref="F3:G3"/>
    <mergeCell ref="A3:A4"/>
    <mergeCell ref="B3:B4"/>
    <mergeCell ref="C3:C4"/>
  </mergeCells>
  <conditionalFormatting sqref="C5">
    <cfRule type="expression" dxfId="1" priority="8" stopIfTrue="1">
      <formula>"len($A:$A)=3"</formula>
    </cfRule>
  </conditionalFormatting>
  <conditionalFormatting sqref="C6">
    <cfRule type="expression" dxfId="1" priority="9" stopIfTrue="1">
      <formula>"len($A:$A)=3"</formula>
    </cfRule>
  </conditionalFormatting>
  <conditionalFormatting sqref="C7">
    <cfRule type="expression" dxfId="1" priority="10" stopIfTrue="1">
      <formula>"len($A:$A)=3"</formula>
    </cfRule>
  </conditionalFormatting>
  <conditionalFormatting sqref="C8">
    <cfRule type="expression" dxfId="1" priority="11" stopIfTrue="1">
      <formula>"len($A:$A)=3"</formula>
    </cfRule>
  </conditionalFormatting>
  <conditionalFormatting sqref="C17">
    <cfRule type="expression" dxfId="1" priority="12" stopIfTrue="1">
      <formula>"len($A:$A)=3"</formula>
    </cfRule>
  </conditionalFormatting>
  <conditionalFormatting sqref="C21">
    <cfRule type="expression" dxfId="1" priority="7" stopIfTrue="1">
      <formula>"len($A:$A)=3"</formula>
    </cfRule>
  </conditionalFormatting>
  <conditionalFormatting sqref="C22">
    <cfRule type="expression" dxfId="1" priority="6" stopIfTrue="1">
      <formula>"len($A:$A)=3"</formula>
    </cfRule>
  </conditionalFormatting>
  <conditionalFormatting sqref="C23">
    <cfRule type="expression" dxfId="1" priority="5" stopIfTrue="1">
      <formula>"len($A:$A)=3"</formula>
    </cfRule>
  </conditionalFormatting>
  <conditionalFormatting sqref="C24">
    <cfRule type="expression" dxfId="1" priority="4" stopIfTrue="1">
      <formula>"len($A:$A)=3"</formula>
    </cfRule>
  </conditionalFormatting>
  <conditionalFormatting sqref="C25">
    <cfRule type="expression" dxfId="1" priority="3" stopIfTrue="1">
      <formula>"len($A:$A)=3"</formula>
    </cfRule>
  </conditionalFormatting>
  <conditionalFormatting sqref="C26">
    <cfRule type="expression" dxfId="1" priority="2" stopIfTrue="1">
      <formula>"len($A:$A)=3"</formula>
    </cfRule>
  </conditionalFormatting>
  <conditionalFormatting sqref="C36:E36">
    <cfRule type="expression" dxfId="1" priority="1" stopIfTrue="1">
      <formula>"len($A:$A)=3"</formula>
    </cfRule>
  </conditionalFormatting>
  <conditionalFormatting sqref="B6:B24">
    <cfRule type="expression" dxfId="1" priority="15" stopIfTrue="1">
      <formula>"len($A:$A)=3"</formula>
    </cfRule>
  </conditionalFormatting>
  <conditionalFormatting sqref="B31:B33">
    <cfRule type="expression" dxfId="1" priority="17" stopIfTrue="1">
      <formula>"len($A:$A)=3"</formula>
    </cfRule>
  </conditionalFormatting>
  <conditionalFormatting sqref="C9:C14">
    <cfRule type="expression" dxfId="1" priority="13" stopIfTrue="1">
      <formula>"len($A:$A)=3"</formula>
    </cfRule>
  </conditionalFormatting>
  <conditionalFormatting sqref="C16 C18:C20">
    <cfRule type="expression" dxfId="1" priority="14" stopIfTrue="1">
      <formula>"len($A:$A)=3"</formula>
    </cfRule>
  </conditionalFormatting>
  <conditionalFormatting sqref="C31:C33 D32:E32">
    <cfRule type="expression" dxfId="1" priority="16"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9">
    <tabColor theme="9" tint="0.4"/>
  </sheetPr>
  <dimension ref="A1:N275"/>
  <sheetViews>
    <sheetView showZeros="0" zoomScale="70" zoomScaleNormal="70" workbookViewId="0">
      <pane ySplit="4" topLeftCell="A199" activePane="bottomLeft" state="frozen"/>
      <selection/>
      <selection pane="bottomLeft" activeCell="D39" sqref="D39"/>
    </sheetView>
  </sheetViews>
  <sheetFormatPr defaultColWidth="9" defaultRowHeight="15.6"/>
  <cols>
    <col min="1" max="1" width="12.6296296296296" style="317" customWidth="1"/>
    <col min="2" max="2" width="43.75" style="319" customWidth="1"/>
    <col min="3" max="3" width="19.2037037037037" style="551" customWidth="1"/>
    <col min="4" max="5" width="16.75" style="551" customWidth="1"/>
    <col min="6" max="7" width="15.6296296296296" style="552" customWidth="1"/>
    <col min="8" max="8" width="3.75" style="720" customWidth="1"/>
    <col min="9" max="9" width="9.25" style="319"/>
    <col min="10" max="11" width="9" style="319" customWidth="1"/>
    <col min="12" max="12" width="9" style="551"/>
    <col min="13" max="15" width="9" style="551" hidden="1" customWidth="1"/>
    <col min="16" max="16384" width="9" style="551"/>
  </cols>
  <sheetData>
    <row r="1" s="319" customFormat="1" ht="45" customHeight="1" spans="2:8">
      <c r="B1" s="322" t="s">
        <v>1233</v>
      </c>
      <c r="C1" s="322"/>
      <c r="D1" s="322"/>
      <c r="E1" s="322"/>
      <c r="F1" s="322"/>
      <c r="G1" s="322"/>
      <c r="H1" s="720"/>
    </row>
    <row r="2" s="319" customFormat="1" ht="20.1" customHeight="1" spans="1:8">
      <c r="A2" s="719"/>
      <c r="B2" s="721" t="s">
        <v>1234</v>
      </c>
      <c r="C2" s="722"/>
      <c r="D2" s="722"/>
      <c r="E2" s="325"/>
      <c r="F2" s="320"/>
      <c r="G2" s="326" t="s">
        <v>2</v>
      </c>
      <c r="H2" s="720"/>
    </row>
    <row r="3" s="316" customFormat="1" ht="36" customHeight="1" spans="1:14">
      <c r="A3" s="723" t="s">
        <v>3</v>
      </c>
      <c r="B3" s="152" t="s">
        <v>4</v>
      </c>
      <c r="C3" s="151" t="s">
        <v>5</v>
      </c>
      <c r="D3" s="151" t="s">
        <v>6</v>
      </c>
      <c r="E3" s="151"/>
      <c r="F3" s="152" t="s">
        <v>7</v>
      </c>
      <c r="G3" s="152"/>
      <c r="M3" s="316" t="s">
        <v>1235</v>
      </c>
      <c r="N3" s="316" t="s">
        <v>1236</v>
      </c>
    </row>
    <row r="4" s="316" customFormat="1" ht="36" customHeight="1" spans="1:9">
      <c r="A4" s="724"/>
      <c r="B4" s="152"/>
      <c r="C4" s="151"/>
      <c r="D4" s="151" t="s">
        <v>79</v>
      </c>
      <c r="E4" s="151" t="s">
        <v>10</v>
      </c>
      <c r="F4" s="151" t="s">
        <v>11</v>
      </c>
      <c r="G4" s="151" t="s">
        <v>80</v>
      </c>
      <c r="H4" s="329" t="s">
        <v>8</v>
      </c>
      <c r="I4" s="316" t="s">
        <v>143</v>
      </c>
    </row>
    <row r="5" s="718" customFormat="1" ht="36" customHeight="1" spans="1:14">
      <c r="A5" s="725">
        <v>207</v>
      </c>
      <c r="B5" s="726" t="s">
        <v>1237</v>
      </c>
      <c r="C5" s="361">
        <f>SUM(C6,C12,C18)</f>
        <v>0</v>
      </c>
      <c r="D5" s="361">
        <f>SUM(D6,D12,D18)</f>
        <v>0</v>
      </c>
      <c r="E5" s="361">
        <f>SUM(E6,E12,E18)</f>
        <v>0</v>
      </c>
      <c r="F5" s="333" t="str">
        <f t="shared" ref="F5:F68" si="0">IF(C5&lt;&gt;0,E5/C5-1,"")</f>
        <v/>
      </c>
      <c r="G5" s="333" t="str">
        <f t="shared" ref="G5:G68" si="1">IF(D5&lt;&gt;0,E5/D5,"")</f>
        <v/>
      </c>
      <c r="H5" s="727" t="str">
        <f t="shared" ref="H5:H68" si="2">IF(LEN(A5)=3,"是",IF(B5&lt;&gt;"",IF(SUM(C5:E5)&lt;&gt;0,"是","否"),"是"))</f>
        <v>是</v>
      </c>
      <c r="I5" s="316" t="str">
        <f t="shared" ref="I5:I68" si="3">IF(LEN(A5)=3,"类",IF(LEN(A5)=5,"款","项"))</f>
        <v>类</v>
      </c>
      <c r="J5" s="736"/>
      <c r="K5" s="736"/>
      <c r="M5" s="718">
        <v>0</v>
      </c>
      <c r="N5" s="718">
        <v>0</v>
      </c>
    </row>
    <row r="6" s="718" customFormat="1" ht="36" hidden="1" customHeight="1" spans="1:14">
      <c r="A6" s="728">
        <v>20707</v>
      </c>
      <c r="B6" s="729" t="s">
        <v>1238</v>
      </c>
      <c r="C6" s="730">
        <f>SUM(C7:C11)</f>
        <v>0</v>
      </c>
      <c r="D6" s="730">
        <f>SUM(D7:D11)</f>
        <v>0</v>
      </c>
      <c r="E6" s="730">
        <f>SUM(E7:E11)</f>
        <v>0</v>
      </c>
      <c r="F6" s="338" t="str">
        <f t="shared" si="0"/>
        <v/>
      </c>
      <c r="G6" s="338" t="str">
        <f t="shared" si="1"/>
        <v/>
      </c>
      <c r="H6" s="727" t="str">
        <f t="shared" si="2"/>
        <v>否</v>
      </c>
      <c r="I6" s="316" t="str">
        <f t="shared" si="3"/>
        <v>款</v>
      </c>
      <c r="J6" s="736"/>
      <c r="K6" s="736"/>
      <c r="M6" s="718">
        <v>0</v>
      </c>
      <c r="N6" s="718">
        <v>0</v>
      </c>
    </row>
    <row r="7" s="317" customFormat="1" ht="36" hidden="1" customHeight="1" spans="1:14">
      <c r="A7" s="731">
        <v>2070701</v>
      </c>
      <c r="B7" s="732" t="s">
        <v>1239</v>
      </c>
      <c r="C7" s="396"/>
      <c r="D7" s="396">
        <v>0</v>
      </c>
      <c r="E7" s="395">
        <v>0</v>
      </c>
      <c r="F7" s="338" t="str">
        <f t="shared" si="0"/>
        <v/>
      </c>
      <c r="G7" s="338" t="str">
        <f t="shared" si="1"/>
        <v/>
      </c>
      <c r="H7" s="727" t="str">
        <f t="shared" si="2"/>
        <v>否</v>
      </c>
      <c r="I7" s="316" t="str">
        <f t="shared" si="3"/>
        <v>项</v>
      </c>
      <c r="J7" s="319"/>
      <c r="K7" s="319"/>
      <c r="M7" s="317">
        <v>0</v>
      </c>
      <c r="N7" s="317">
        <v>0</v>
      </c>
    </row>
    <row r="8" s="317" customFormat="1" ht="36" hidden="1" customHeight="1" spans="1:14">
      <c r="A8" s="731">
        <v>2070702</v>
      </c>
      <c r="B8" s="732" t="s">
        <v>1240</v>
      </c>
      <c r="C8" s="396"/>
      <c r="D8" s="396">
        <v>0</v>
      </c>
      <c r="E8" s="395">
        <v>0</v>
      </c>
      <c r="F8" s="338" t="str">
        <f t="shared" si="0"/>
        <v/>
      </c>
      <c r="G8" s="338" t="str">
        <f t="shared" si="1"/>
        <v/>
      </c>
      <c r="H8" s="727" t="str">
        <f t="shared" si="2"/>
        <v>否</v>
      </c>
      <c r="I8" s="316" t="str">
        <f t="shared" si="3"/>
        <v>项</v>
      </c>
      <c r="J8" s="319"/>
      <c r="K8" s="319"/>
      <c r="N8" s="317">
        <v>0</v>
      </c>
    </row>
    <row r="9" s="317" customFormat="1" ht="36" hidden="1" customHeight="1" spans="1:14">
      <c r="A9" s="728">
        <v>2070703</v>
      </c>
      <c r="B9" s="732" t="s">
        <v>1241</v>
      </c>
      <c r="C9" s="396"/>
      <c r="D9" s="396">
        <v>0</v>
      </c>
      <c r="E9" s="395">
        <v>0</v>
      </c>
      <c r="F9" s="338" t="str">
        <f t="shared" si="0"/>
        <v/>
      </c>
      <c r="G9" s="338" t="str">
        <f t="shared" si="1"/>
        <v/>
      </c>
      <c r="H9" s="727" t="str">
        <f t="shared" si="2"/>
        <v>否</v>
      </c>
      <c r="I9" s="316" t="str">
        <f t="shared" si="3"/>
        <v>项</v>
      </c>
      <c r="J9" s="319"/>
      <c r="K9" s="319"/>
      <c r="N9" s="317">
        <v>0</v>
      </c>
    </row>
    <row r="10" s="317" customFormat="1" ht="36" hidden="1" customHeight="1" spans="1:14">
      <c r="A10" s="728">
        <v>2070704</v>
      </c>
      <c r="B10" s="733" t="s">
        <v>1242</v>
      </c>
      <c r="C10" s="396"/>
      <c r="D10" s="396">
        <v>0</v>
      </c>
      <c r="E10" s="395">
        <v>0</v>
      </c>
      <c r="F10" s="338" t="str">
        <f t="shared" si="0"/>
        <v/>
      </c>
      <c r="G10" s="338" t="str">
        <f t="shared" si="1"/>
        <v/>
      </c>
      <c r="H10" s="727" t="str">
        <f t="shared" si="2"/>
        <v>否</v>
      </c>
      <c r="I10" s="316" t="str">
        <f t="shared" si="3"/>
        <v>项</v>
      </c>
      <c r="J10" s="319"/>
      <c r="K10" s="319"/>
      <c r="N10" s="317">
        <v>0</v>
      </c>
    </row>
    <row r="11" s="718" customFormat="1" ht="36" hidden="1" customHeight="1" spans="1:14">
      <c r="A11" s="728">
        <v>2070799</v>
      </c>
      <c r="B11" s="732" t="s">
        <v>1243</v>
      </c>
      <c r="C11" s="396"/>
      <c r="D11" s="396">
        <v>0</v>
      </c>
      <c r="E11" s="395">
        <v>0</v>
      </c>
      <c r="F11" s="338" t="str">
        <f t="shared" si="0"/>
        <v/>
      </c>
      <c r="G11" s="338" t="str">
        <f t="shared" si="1"/>
        <v/>
      </c>
      <c r="H11" s="727" t="str">
        <f t="shared" si="2"/>
        <v>否</v>
      </c>
      <c r="I11" s="316" t="str">
        <f t="shared" si="3"/>
        <v>项</v>
      </c>
      <c r="J11" s="736"/>
      <c r="K11" s="319"/>
      <c r="N11" s="718">
        <v>0</v>
      </c>
    </row>
    <row r="12" s="718" customFormat="1" ht="36" hidden="1" customHeight="1" spans="1:14">
      <c r="A12" s="728">
        <v>20709</v>
      </c>
      <c r="B12" s="729" t="s">
        <v>1244</v>
      </c>
      <c r="C12" s="730">
        <f>SUM(C13:C17)</f>
        <v>0</v>
      </c>
      <c r="D12" s="730">
        <f>SUM(D13:D17)</f>
        <v>0</v>
      </c>
      <c r="E12" s="730">
        <f>SUM(E13:E17)</f>
        <v>0</v>
      </c>
      <c r="F12" s="338" t="str">
        <f t="shared" si="0"/>
        <v/>
      </c>
      <c r="G12" s="338" t="str">
        <f t="shared" si="1"/>
        <v/>
      </c>
      <c r="H12" s="727" t="str">
        <f t="shared" si="2"/>
        <v>否</v>
      </c>
      <c r="I12" s="316" t="str">
        <f t="shared" si="3"/>
        <v>款</v>
      </c>
      <c r="J12" s="736"/>
      <c r="K12" s="736"/>
      <c r="M12" s="718">
        <v>0</v>
      </c>
      <c r="N12" s="718">
        <v>0</v>
      </c>
    </row>
    <row r="13" s="317" customFormat="1" ht="36" hidden="1" customHeight="1" spans="1:14">
      <c r="A13" s="728">
        <v>2070901</v>
      </c>
      <c r="B13" s="729" t="s">
        <v>1245</v>
      </c>
      <c r="C13" s="396"/>
      <c r="D13" s="396">
        <v>0</v>
      </c>
      <c r="E13" s="395">
        <v>0</v>
      </c>
      <c r="F13" s="338" t="str">
        <f t="shared" si="0"/>
        <v/>
      </c>
      <c r="G13" s="338" t="str">
        <f t="shared" si="1"/>
        <v/>
      </c>
      <c r="H13" s="727" t="str">
        <f t="shared" si="2"/>
        <v>否</v>
      </c>
      <c r="I13" s="316" t="str">
        <f t="shared" si="3"/>
        <v>项</v>
      </c>
      <c r="J13" s="319"/>
      <c r="K13" s="319"/>
      <c r="N13" s="317">
        <v>0</v>
      </c>
    </row>
    <row r="14" s="317" customFormat="1" ht="36" hidden="1" customHeight="1" spans="1:14">
      <c r="A14" s="728">
        <v>2070902</v>
      </c>
      <c r="B14" s="732" t="s">
        <v>1246</v>
      </c>
      <c r="C14" s="396"/>
      <c r="D14" s="396">
        <v>0</v>
      </c>
      <c r="E14" s="395">
        <v>0</v>
      </c>
      <c r="F14" s="338" t="str">
        <f t="shared" si="0"/>
        <v/>
      </c>
      <c r="G14" s="338" t="str">
        <f t="shared" si="1"/>
        <v/>
      </c>
      <c r="H14" s="727" t="str">
        <f t="shared" si="2"/>
        <v>否</v>
      </c>
      <c r="I14" s="316" t="str">
        <f t="shared" si="3"/>
        <v>项</v>
      </c>
      <c r="J14" s="319"/>
      <c r="K14" s="319"/>
      <c r="N14" s="317">
        <v>0</v>
      </c>
    </row>
    <row r="15" s="317" customFormat="1" ht="36" hidden="1" customHeight="1" spans="1:14">
      <c r="A15" s="728">
        <v>2070903</v>
      </c>
      <c r="B15" s="732" t="s">
        <v>1247</v>
      </c>
      <c r="C15" s="396"/>
      <c r="D15" s="396">
        <v>0</v>
      </c>
      <c r="E15" s="395">
        <v>0</v>
      </c>
      <c r="F15" s="338" t="str">
        <f t="shared" si="0"/>
        <v/>
      </c>
      <c r="G15" s="338" t="str">
        <f t="shared" si="1"/>
        <v/>
      </c>
      <c r="H15" s="727" t="str">
        <f t="shared" si="2"/>
        <v>否</v>
      </c>
      <c r="I15" s="316" t="str">
        <f t="shared" si="3"/>
        <v>项</v>
      </c>
      <c r="J15" s="319"/>
      <c r="K15" s="319"/>
      <c r="N15" s="317">
        <v>0</v>
      </c>
    </row>
    <row r="16" s="317" customFormat="1" ht="36" hidden="1" customHeight="1" spans="1:14">
      <c r="A16" s="731">
        <v>2070904</v>
      </c>
      <c r="B16" s="732" t="s">
        <v>1248</v>
      </c>
      <c r="C16" s="396">
        <v>0</v>
      </c>
      <c r="D16" s="396">
        <v>0</v>
      </c>
      <c r="E16" s="395">
        <v>0</v>
      </c>
      <c r="F16" s="338" t="str">
        <f t="shared" si="0"/>
        <v/>
      </c>
      <c r="G16" s="338" t="str">
        <f t="shared" si="1"/>
        <v/>
      </c>
      <c r="H16" s="727" t="str">
        <f t="shared" si="2"/>
        <v>否</v>
      </c>
      <c r="I16" s="316" t="str">
        <f t="shared" si="3"/>
        <v>项</v>
      </c>
      <c r="J16" s="319"/>
      <c r="K16" s="319"/>
      <c r="M16" s="317">
        <v>0</v>
      </c>
      <c r="N16" s="317">
        <v>0</v>
      </c>
    </row>
    <row r="17" s="317" customFormat="1" ht="36" hidden="1" customHeight="1" spans="1:14">
      <c r="A17" s="728">
        <v>2070999</v>
      </c>
      <c r="B17" s="732" t="s">
        <v>1249</v>
      </c>
      <c r="C17" s="396"/>
      <c r="D17" s="396">
        <v>0</v>
      </c>
      <c r="E17" s="395">
        <v>0</v>
      </c>
      <c r="F17" s="338" t="str">
        <f t="shared" si="0"/>
        <v/>
      </c>
      <c r="G17" s="338" t="str">
        <f t="shared" si="1"/>
        <v/>
      </c>
      <c r="H17" s="727" t="str">
        <f t="shared" si="2"/>
        <v>否</v>
      </c>
      <c r="I17" s="316" t="str">
        <f t="shared" si="3"/>
        <v>项</v>
      </c>
      <c r="J17" s="319"/>
      <c r="K17" s="319"/>
      <c r="N17" s="317">
        <v>0</v>
      </c>
    </row>
    <row r="18" s="718" customFormat="1" ht="36" hidden="1" customHeight="1" spans="1:14">
      <c r="A18" s="728">
        <v>20710</v>
      </c>
      <c r="B18" s="732" t="s">
        <v>1250</v>
      </c>
      <c r="C18" s="730">
        <f>SUM(C19:C20)</f>
        <v>0</v>
      </c>
      <c r="D18" s="730">
        <f>SUM(D19:D20)</f>
        <v>0</v>
      </c>
      <c r="E18" s="730">
        <f>SUM(E19:E20)</f>
        <v>0</v>
      </c>
      <c r="F18" s="338" t="str">
        <f t="shared" si="0"/>
        <v/>
      </c>
      <c r="G18" s="338" t="str">
        <f t="shared" si="1"/>
        <v/>
      </c>
      <c r="H18" s="727" t="str">
        <f t="shared" si="2"/>
        <v>否</v>
      </c>
      <c r="I18" s="316" t="str">
        <f t="shared" si="3"/>
        <v>款</v>
      </c>
      <c r="J18" s="736"/>
      <c r="K18" s="736"/>
      <c r="N18" s="718">
        <v>0</v>
      </c>
    </row>
    <row r="19" s="317" customFormat="1" ht="36" hidden="1" customHeight="1" spans="1:14">
      <c r="A19" s="728">
        <v>2071001</v>
      </c>
      <c r="B19" s="729" t="s">
        <v>1251</v>
      </c>
      <c r="C19" s="396"/>
      <c r="D19" s="396">
        <v>0</v>
      </c>
      <c r="E19" s="395">
        <v>0</v>
      </c>
      <c r="F19" s="338" t="str">
        <f t="shared" si="0"/>
        <v/>
      </c>
      <c r="G19" s="338" t="str">
        <f t="shared" si="1"/>
        <v/>
      </c>
      <c r="H19" s="727" t="str">
        <f t="shared" si="2"/>
        <v>否</v>
      </c>
      <c r="I19" s="316" t="str">
        <f t="shared" si="3"/>
        <v>项</v>
      </c>
      <c r="J19" s="319"/>
      <c r="K19" s="319"/>
      <c r="N19" s="317">
        <v>0</v>
      </c>
    </row>
    <row r="20" s="317" customFormat="1" ht="36" hidden="1" customHeight="1" spans="1:14">
      <c r="A20" s="728">
        <v>2071099</v>
      </c>
      <c r="B20" s="732" t="s">
        <v>1252</v>
      </c>
      <c r="C20" s="396"/>
      <c r="D20" s="396">
        <v>0</v>
      </c>
      <c r="E20" s="395">
        <v>0</v>
      </c>
      <c r="F20" s="338" t="str">
        <f t="shared" si="0"/>
        <v/>
      </c>
      <c r="G20" s="338" t="str">
        <f t="shared" si="1"/>
        <v/>
      </c>
      <c r="H20" s="727" t="str">
        <f t="shared" si="2"/>
        <v>否</v>
      </c>
      <c r="I20" s="316" t="str">
        <f t="shared" si="3"/>
        <v>项</v>
      </c>
      <c r="J20" s="319"/>
      <c r="K20" s="319"/>
      <c r="N20" s="317">
        <v>0</v>
      </c>
    </row>
    <row r="21" s="317" customFormat="1" ht="36" customHeight="1" spans="1:14">
      <c r="A21" s="725">
        <v>208</v>
      </c>
      <c r="B21" s="734" t="s">
        <v>1253</v>
      </c>
      <c r="C21" s="361">
        <f>SUM(C22,C26,C30)</f>
        <v>208</v>
      </c>
      <c r="D21" s="361">
        <f>SUM(D22,D26,D30)</f>
        <v>484</v>
      </c>
      <c r="E21" s="361">
        <f>SUM(E22,E26,E30)</f>
        <v>846</v>
      </c>
      <c r="F21" s="333">
        <f t="shared" si="0"/>
        <v>3.06730769230769</v>
      </c>
      <c r="G21" s="333">
        <f t="shared" si="1"/>
        <v>1.74793388429752</v>
      </c>
      <c r="H21" s="727" t="str">
        <f t="shared" si="2"/>
        <v>是</v>
      </c>
      <c r="I21" s="316" t="str">
        <f t="shared" si="3"/>
        <v>类</v>
      </c>
      <c r="J21" s="319"/>
      <c r="K21" s="319"/>
      <c r="M21" s="317">
        <v>208</v>
      </c>
      <c r="N21" s="317">
        <v>484</v>
      </c>
    </row>
    <row r="22" s="718" customFormat="1" ht="36" customHeight="1" spans="1:14">
      <c r="A22" s="728">
        <v>20822</v>
      </c>
      <c r="B22" s="732" t="s">
        <v>1254</v>
      </c>
      <c r="C22" s="730">
        <f>SUM(C23:C25)</f>
        <v>208</v>
      </c>
      <c r="D22" s="730">
        <f>SUM(D23:D25)</f>
        <v>484</v>
      </c>
      <c r="E22" s="730">
        <f>SUM(E23:E25)</f>
        <v>846</v>
      </c>
      <c r="F22" s="338">
        <f t="shared" si="0"/>
        <v>3.06730769230769</v>
      </c>
      <c r="G22" s="338">
        <f t="shared" si="1"/>
        <v>1.74793388429752</v>
      </c>
      <c r="H22" s="727" t="str">
        <f t="shared" si="2"/>
        <v>是</v>
      </c>
      <c r="I22" s="316" t="str">
        <f t="shared" si="3"/>
        <v>款</v>
      </c>
      <c r="J22" s="736"/>
      <c r="K22" s="736"/>
      <c r="M22" s="718">
        <v>208</v>
      </c>
      <c r="N22" s="718">
        <v>484</v>
      </c>
    </row>
    <row r="23" ht="36" customHeight="1" spans="1:14">
      <c r="A23" s="731">
        <v>2082201</v>
      </c>
      <c r="B23" s="729" t="s">
        <v>1255</v>
      </c>
      <c r="C23" s="396">
        <v>208</v>
      </c>
      <c r="D23" s="735">
        <v>34</v>
      </c>
      <c r="E23" s="509">
        <v>211</v>
      </c>
      <c r="F23" s="338">
        <f t="shared" si="0"/>
        <v>0.0144230769230769</v>
      </c>
      <c r="G23" s="338">
        <f t="shared" si="1"/>
        <v>6.20588235294118</v>
      </c>
      <c r="H23" s="727" t="str">
        <f t="shared" si="2"/>
        <v>是</v>
      </c>
      <c r="I23" s="316" t="str">
        <f t="shared" si="3"/>
        <v>项</v>
      </c>
      <c r="M23" s="551">
        <v>208</v>
      </c>
      <c r="N23" s="551">
        <v>34</v>
      </c>
    </row>
    <row r="24" s="718" customFormat="1" ht="36" customHeight="1" spans="1:14">
      <c r="A24" s="731">
        <v>2082202</v>
      </c>
      <c r="B24" s="729" t="s">
        <v>1256</v>
      </c>
      <c r="C24" s="396"/>
      <c r="D24" s="735">
        <v>450</v>
      </c>
      <c r="E24" s="509">
        <v>635</v>
      </c>
      <c r="F24" s="338" t="str">
        <f t="shared" si="0"/>
        <v/>
      </c>
      <c r="G24" s="338">
        <f t="shared" si="1"/>
        <v>1.41111111111111</v>
      </c>
      <c r="H24" s="727" t="str">
        <f t="shared" si="2"/>
        <v>是</v>
      </c>
      <c r="I24" s="316" t="str">
        <f t="shared" si="3"/>
        <v>项</v>
      </c>
      <c r="J24" s="736"/>
      <c r="K24" s="319"/>
      <c r="M24" s="718">
        <v>0</v>
      </c>
      <c r="N24" s="718">
        <v>450</v>
      </c>
    </row>
    <row r="25" s="317" customFormat="1" ht="36" hidden="1" customHeight="1" spans="1:14">
      <c r="A25" s="728">
        <v>2082299</v>
      </c>
      <c r="B25" s="729" t="s">
        <v>1257</v>
      </c>
      <c r="C25" s="396">
        <v>0</v>
      </c>
      <c r="D25" s="396">
        <v>0</v>
      </c>
      <c r="E25" s="395">
        <v>0</v>
      </c>
      <c r="F25" s="338" t="str">
        <f t="shared" si="0"/>
        <v/>
      </c>
      <c r="G25" s="338" t="str">
        <f t="shared" si="1"/>
        <v/>
      </c>
      <c r="H25" s="727" t="str">
        <f t="shared" si="2"/>
        <v>否</v>
      </c>
      <c r="I25" s="316" t="str">
        <f t="shared" si="3"/>
        <v>项</v>
      </c>
      <c r="J25" s="319"/>
      <c r="K25" s="319"/>
      <c r="M25" s="317">
        <v>0</v>
      </c>
      <c r="N25" s="317">
        <v>0</v>
      </c>
    </row>
    <row r="26" s="317" customFormat="1" ht="36" hidden="1" customHeight="1" spans="1:14">
      <c r="A26" s="728">
        <v>20823</v>
      </c>
      <c r="B26" s="732" t="s">
        <v>1258</v>
      </c>
      <c r="C26" s="730">
        <f>SUM(C27:C29)</f>
        <v>0</v>
      </c>
      <c r="D26" s="730">
        <f>SUM(D27:D29)</f>
        <v>0</v>
      </c>
      <c r="E26" s="730">
        <f>SUM(E27:E29)</f>
        <v>0</v>
      </c>
      <c r="F26" s="338" t="str">
        <f t="shared" si="0"/>
        <v/>
      </c>
      <c r="G26" s="338" t="str">
        <f t="shared" si="1"/>
        <v/>
      </c>
      <c r="H26" s="727" t="str">
        <f t="shared" si="2"/>
        <v>否</v>
      </c>
      <c r="I26" s="316" t="str">
        <f t="shared" si="3"/>
        <v>款</v>
      </c>
      <c r="J26" s="319"/>
      <c r="K26" s="319"/>
      <c r="N26" s="317">
        <v>0</v>
      </c>
    </row>
    <row r="27" s="317" customFormat="1" ht="36" hidden="1" customHeight="1" spans="1:14">
      <c r="A27" s="728">
        <v>2082301</v>
      </c>
      <c r="B27" s="732" t="s">
        <v>1255</v>
      </c>
      <c r="C27" s="396"/>
      <c r="D27" s="396">
        <v>0</v>
      </c>
      <c r="E27" s="395">
        <v>0</v>
      </c>
      <c r="F27" s="338" t="str">
        <f t="shared" si="0"/>
        <v/>
      </c>
      <c r="G27" s="338" t="str">
        <f t="shared" si="1"/>
        <v/>
      </c>
      <c r="H27" s="727" t="str">
        <f t="shared" si="2"/>
        <v>否</v>
      </c>
      <c r="I27" s="316" t="str">
        <f t="shared" si="3"/>
        <v>项</v>
      </c>
      <c r="J27" s="319"/>
      <c r="K27" s="319"/>
      <c r="N27" s="317">
        <v>0</v>
      </c>
    </row>
    <row r="28" s="317" customFormat="1" ht="36" hidden="1" customHeight="1" spans="1:14">
      <c r="A28" s="728">
        <v>2082302</v>
      </c>
      <c r="B28" s="732" t="s">
        <v>1256</v>
      </c>
      <c r="C28" s="396"/>
      <c r="D28" s="396">
        <v>0</v>
      </c>
      <c r="E28" s="395">
        <v>0</v>
      </c>
      <c r="F28" s="338" t="str">
        <f t="shared" si="0"/>
        <v/>
      </c>
      <c r="G28" s="338" t="str">
        <f t="shared" si="1"/>
        <v/>
      </c>
      <c r="H28" s="727" t="str">
        <f t="shared" si="2"/>
        <v>否</v>
      </c>
      <c r="I28" s="316" t="str">
        <f t="shared" si="3"/>
        <v>项</v>
      </c>
      <c r="J28" s="319"/>
      <c r="K28" s="319"/>
      <c r="N28" s="317">
        <v>0</v>
      </c>
    </row>
    <row r="29" s="718" customFormat="1" ht="36" hidden="1" customHeight="1" spans="1:14">
      <c r="A29" s="728">
        <v>2082399</v>
      </c>
      <c r="B29" s="732" t="s">
        <v>1259</v>
      </c>
      <c r="C29" s="396"/>
      <c r="D29" s="396">
        <v>0</v>
      </c>
      <c r="E29" s="395">
        <v>0</v>
      </c>
      <c r="F29" s="338" t="str">
        <f t="shared" si="0"/>
        <v/>
      </c>
      <c r="G29" s="338" t="str">
        <f t="shared" si="1"/>
        <v/>
      </c>
      <c r="H29" s="727" t="str">
        <f t="shared" si="2"/>
        <v>否</v>
      </c>
      <c r="I29" s="316" t="str">
        <f t="shared" si="3"/>
        <v>项</v>
      </c>
      <c r="J29" s="736"/>
      <c r="K29" s="319"/>
      <c r="N29" s="718">
        <v>0</v>
      </c>
    </row>
    <row r="30" s="718" customFormat="1" ht="36" hidden="1" customHeight="1" spans="1:14">
      <c r="A30" s="728">
        <v>20829</v>
      </c>
      <c r="B30" s="729" t="s">
        <v>1260</v>
      </c>
      <c r="C30" s="730">
        <f>SUM(C31:C32)</f>
        <v>0</v>
      </c>
      <c r="D30" s="730">
        <f>SUM(D31:D32)</f>
        <v>0</v>
      </c>
      <c r="E30" s="730">
        <f>SUM(E31:E32)</f>
        <v>0</v>
      </c>
      <c r="F30" s="338" t="str">
        <f t="shared" si="0"/>
        <v/>
      </c>
      <c r="G30" s="338" t="str">
        <f t="shared" si="1"/>
        <v/>
      </c>
      <c r="H30" s="727" t="str">
        <f t="shared" si="2"/>
        <v>否</v>
      </c>
      <c r="I30" s="316" t="str">
        <f t="shared" si="3"/>
        <v>款</v>
      </c>
      <c r="J30" s="736"/>
      <c r="K30" s="736"/>
      <c r="N30" s="718">
        <v>0</v>
      </c>
    </row>
    <row r="31" s="317" customFormat="1" ht="36" hidden="1" customHeight="1" spans="1:14">
      <c r="A31" s="728">
        <v>2082901</v>
      </c>
      <c r="B31" s="729" t="s">
        <v>1256</v>
      </c>
      <c r="C31" s="396"/>
      <c r="D31" s="396">
        <v>0</v>
      </c>
      <c r="E31" s="395">
        <v>0</v>
      </c>
      <c r="F31" s="338" t="str">
        <f t="shared" si="0"/>
        <v/>
      </c>
      <c r="G31" s="338" t="str">
        <f t="shared" si="1"/>
        <v/>
      </c>
      <c r="H31" s="727" t="str">
        <f t="shared" si="2"/>
        <v>否</v>
      </c>
      <c r="I31" s="316" t="str">
        <f t="shared" si="3"/>
        <v>项</v>
      </c>
      <c r="J31" s="319"/>
      <c r="K31" s="319"/>
      <c r="N31" s="317">
        <v>0</v>
      </c>
    </row>
    <row r="32" s="318" customFormat="1" ht="36" hidden="1" customHeight="1" spans="1:14">
      <c r="A32" s="728">
        <v>2082999</v>
      </c>
      <c r="B32" s="732" t="s">
        <v>1261</v>
      </c>
      <c r="C32" s="396"/>
      <c r="D32" s="396">
        <v>0</v>
      </c>
      <c r="E32" s="395">
        <v>0</v>
      </c>
      <c r="F32" s="338" t="str">
        <f t="shared" si="0"/>
        <v/>
      </c>
      <c r="G32" s="338" t="str">
        <f t="shared" si="1"/>
        <v/>
      </c>
      <c r="H32" s="727" t="str">
        <f t="shared" si="2"/>
        <v>否</v>
      </c>
      <c r="I32" s="316" t="str">
        <f t="shared" si="3"/>
        <v>项</v>
      </c>
      <c r="J32" s="736"/>
      <c r="K32" s="319"/>
      <c r="N32" s="318">
        <v>0</v>
      </c>
    </row>
    <row r="33" s="317" customFormat="1" ht="36" customHeight="1" spans="1:14">
      <c r="A33" s="725">
        <v>211</v>
      </c>
      <c r="B33" s="734" t="s">
        <v>1262</v>
      </c>
      <c r="C33" s="361">
        <f>SUM(C34,C39)</f>
        <v>0</v>
      </c>
      <c r="D33" s="361">
        <f>SUM(D34,D39)</f>
        <v>0</v>
      </c>
      <c r="E33" s="361">
        <f>SUM(E34,E39)</f>
        <v>0</v>
      </c>
      <c r="F33" s="333" t="str">
        <f t="shared" si="0"/>
        <v/>
      </c>
      <c r="G33" s="333" t="str">
        <f t="shared" si="1"/>
        <v/>
      </c>
      <c r="H33" s="727" t="str">
        <f t="shared" si="2"/>
        <v>是</v>
      </c>
      <c r="I33" s="316" t="str">
        <f t="shared" si="3"/>
        <v>类</v>
      </c>
      <c r="J33" s="319"/>
      <c r="K33" s="319"/>
      <c r="N33" s="317">
        <v>0</v>
      </c>
    </row>
    <row r="34" s="317" customFormat="1" ht="36" hidden="1" customHeight="1" spans="1:14">
      <c r="A34" s="728">
        <v>21160</v>
      </c>
      <c r="B34" s="732" t="s">
        <v>1263</v>
      </c>
      <c r="C34" s="730">
        <f>SUM(C35:C38)</f>
        <v>0</v>
      </c>
      <c r="D34" s="730">
        <f>SUM(D35:D38)</f>
        <v>0</v>
      </c>
      <c r="E34" s="730">
        <f>SUM(E35:E38)</f>
        <v>0</v>
      </c>
      <c r="F34" s="338" t="str">
        <f t="shared" si="0"/>
        <v/>
      </c>
      <c r="G34" s="338" t="str">
        <f t="shared" si="1"/>
        <v/>
      </c>
      <c r="H34" s="727" t="str">
        <f t="shared" si="2"/>
        <v>否</v>
      </c>
      <c r="I34" s="316" t="str">
        <f t="shared" si="3"/>
        <v>款</v>
      </c>
      <c r="J34" s="319"/>
      <c r="K34" s="319"/>
      <c r="N34" s="317">
        <v>0</v>
      </c>
    </row>
    <row r="35" s="317" customFormat="1" ht="36" hidden="1" customHeight="1" spans="1:14">
      <c r="A35" s="728">
        <v>2116001</v>
      </c>
      <c r="B35" s="732" t="s">
        <v>1264</v>
      </c>
      <c r="C35" s="396"/>
      <c r="D35" s="396">
        <v>0</v>
      </c>
      <c r="E35" s="395">
        <v>0</v>
      </c>
      <c r="F35" s="338" t="str">
        <f t="shared" si="0"/>
        <v/>
      </c>
      <c r="G35" s="338" t="str">
        <f t="shared" si="1"/>
        <v/>
      </c>
      <c r="H35" s="727" t="str">
        <f t="shared" si="2"/>
        <v>否</v>
      </c>
      <c r="I35" s="316" t="str">
        <f t="shared" si="3"/>
        <v>项</v>
      </c>
      <c r="J35" s="319"/>
      <c r="K35" s="319"/>
      <c r="N35" s="317">
        <v>0</v>
      </c>
    </row>
    <row r="36" s="317" customFormat="1" ht="36" hidden="1" customHeight="1" spans="1:14">
      <c r="A36" s="728">
        <v>2116002</v>
      </c>
      <c r="B36" s="732" t="s">
        <v>68</v>
      </c>
      <c r="C36" s="396"/>
      <c r="D36" s="396">
        <v>0</v>
      </c>
      <c r="E36" s="395">
        <v>0</v>
      </c>
      <c r="F36" s="338" t="str">
        <f t="shared" si="0"/>
        <v/>
      </c>
      <c r="G36" s="338" t="str">
        <f t="shared" si="1"/>
        <v/>
      </c>
      <c r="H36" s="727" t="str">
        <f t="shared" si="2"/>
        <v>否</v>
      </c>
      <c r="I36" s="316" t="str">
        <f t="shared" si="3"/>
        <v>项</v>
      </c>
      <c r="J36" s="319"/>
      <c r="K36" s="319"/>
      <c r="N36" s="317">
        <v>0</v>
      </c>
    </row>
    <row r="37" s="317" customFormat="1" ht="36" hidden="1" customHeight="1" spans="1:14">
      <c r="A37" s="728">
        <v>2116003</v>
      </c>
      <c r="B37" s="732" t="s">
        <v>1265</v>
      </c>
      <c r="C37" s="396"/>
      <c r="D37" s="396">
        <v>0</v>
      </c>
      <c r="E37" s="395">
        <v>0</v>
      </c>
      <c r="F37" s="338" t="str">
        <f t="shared" si="0"/>
        <v/>
      </c>
      <c r="G37" s="338" t="str">
        <f t="shared" si="1"/>
        <v/>
      </c>
      <c r="H37" s="727" t="str">
        <f t="shared" si="2"/>
        <v>否</v>
      </c>
      <c r="I37" s="316" t="str">
        <f t="shared" si="3"/>
        <v>项</v>
      </c>
      <c r="J37" s="319"/>
      <c r="K37" s="319"/>
      <c r="N37" s="317">
        <v>0</v>
      </c>
    </row>
    <row r="38" s="317" customFormat="1" ht="36" hidden="1" customHeight="1" spans="1:14">
      <c r="A38" s="728">
        <v>2116099</v>
      </c>
      <c r="B38" s="732" t="s">
        <v>1266</v>
      </c>
      <c r="C38" s="396"/>
      <c r="D38" s="396">
        <v>0</v>
      </c>
      <c r="E38" s="395">
        <v>0</v>
      </c>
      <c r="F38" s="338" t="str">
        <f t="shared" si="0"/>
        <v/>
      </c>
      <c r="G38" s="338" t="str">
        <f t="shared" si="1"/>
        <v/>
      </c>
      <c r="H38" s="727" t="str">
        <f t="shared" si="2"/>
        <v>否</v>
      </c>
      <c r="I38" s="316" t="str">
        <f t="shared" si="3"/>
        <v>项</v>
      </c>
      <c r="J38" s="319"/>
      <c r="K38" s="319"/>
      <c r="N38" s="317">
        <v>0</v>
      </c>
    </row>
    <row r="39" s="317" customFormat="1" ht="36" hidden="1" customHeight="1" spans="1:14">
      <c r="A39" s="728">
        <v>21161</v>
      </c>
      <c r="B39" s="732" t="s">
        <v>1267</v>
      </c>
      <c r="C39" s="730">
        <f>SUM(C40:C43)</f>
        <v>0</v>
      </c>
      <c r="D39" s="730">
        <f>SUM(D40:D43)</f>
        <v>0</v>
      </c>
      <c r="E39" s="730">
        <f>SUM(E40:E43)</f>
        <v>0</v>
      </c>
      <c r="F39" s="338" t="str">
        <f t="shared" si="0"/>
        <v/>
      </c>
      <c r="G39" s="338" t="str">
        <f t="shared" si="1"/>
        <v/>
      </c>
      <c r="H39" s="727" t="str">
        <f t="shared" si="2"/>
        <v>否</v>
      </c>
      <c r="I39" s="316" t="str">
        <f t="shared" si="3"/>
        <v>款</v>
      </c>
      <c r="J39" s="319"/>
      <c r="K39" s="319"/>
      <c r="N39" s="317">
        <v>0</v>
      </c>
    </row>
    <row r="40" s="318" customFormat="1" ht="36" hidden="1" customHeight="1" spans="1:14">
      <c r="A40" s="728">
        <v>2116101</v>
      </c>
      <c r="B40" s="732" t="s">
        <v>1268</v>
      </c>
      <c r="C40" s="396"/>
      <c r="D40" s="396">
        <v>0</v>
      </c>
      <c r="E40" s="395">
        <v>0</v>
      </c>
      <c r="F40" s="338" t="str">
        <f t="shared" si="0"/>
        <v/>
      </c>
      <c r="G40" s="338" t="str">
        <f t="shared" si="1"/>
        <v/>
      </c>
      <c r="H40" s="727" t="str">
        <f t="shared" si="2"/>
        <v>否</v>
      </c>
      <c r="I40" s="316" t="str">
        <f t="shared" si="3"/>
        <v>项</v>
      </c>
      <c r="J40" s="736"/>
      <c r="K40" s="319"/>
      <c r="N40" s="318">
        <v>0</v>
      </c>
    </row>
    <row r="41" s="317" customFormat="1" ht="36" hidden="1" customHeight="1" spans="1:14">
      <c r="A41" s="728">
        <v>2116102</v>
      </c>
      <c r="B41" s="732" t="s">
        <v>1269</v>
      </c>
      <c r="C41" s="396"/>
      <c r="D41" s="396">
        <v>0</v>
      </c>
      <c r="E41" s="395">
        <v>0</v>
      </c>
      <c r="F41" s="338" t="str">
        <f t="shared" si="0"/>
        <v/>
      </c>
      <c r="G41" s="338" t="str">
        <f t="shared" si="1"/>
        <v/>
      </c>
      <c r="H41" s="727" t="str">
        <f t="shared" si="2"/>
        <v>否</v>
      </c>
      <c r="I41" s="316" t="str">
        <f t="shared" si="3"/>
        <v>项</v>
      </c>
      <c r="J41" s="319"/>
      <c r="K41" s="319"/>
      <c r="N41" s="317">
        <v>0</v>
      </c>
    </row>
    <row r="42" s="317" customFormat="1" ht="36" hidden="1" customHeight="1" spans="1:14">
      <c r="A42" s="728">
        <v>2116103</v>
      </c>
      <c r="B42" s="732" t="s">
        <v>1270</v>
      </c>
      <c r="C42" s="396"/>
      <c r="D42" s="396">
        <v>0</v>
      </c>
      <c r="E42" s="395">
        <v>0</v>
      </c>
      <c r="F42" s="338" t="str">
        <f t="shared" si="0"/>
        <v/>
      </c>
      <c r="G42" s="338" t="str">
        <f t="shared" si="1"/>
        <v/>
      </c>
      <c r="H42" s="727" t="str">
        <f t="shared" si="2"/>
        <v>否</v>
      </c>
      <c r="I42" s="316" t="str">
        <f t="shared" si="3"/>
        <v>项</v>
      </c>
      <c r="J42" s="319"/>
      <c r="K42" s="319"/>
      <c r="N42" s="317">
        <v>0</v>
      </c>
    </row>
    <row r="43" s="718" customFormat="1" ht="36" hidden="1" customHeight="1" spans="1:14">
      <c r="A43" s="728">
        <v>2116104</v>
      </c>
      <c r="B43" s="732" t="s">
        <v>1271</v>
      </c>
      <c r="C43" s="396"/>
      <c r="D43" s="396">
        <v>0</v>
      </c>
      <c r="E43" s="395">
        <v>0</v>
      </c>
      <c r="F43" s="338" t="str">
        <f t="shared" si="0"/>
        <v/>
      </c>
      <c r="G43" s="338" t="str">
        <f t="shared" si="1"/>
        <v/>
      </c>
      <c r="H43" s="727" t="str">
        <f t="shared" si="2"/>
        <v>否</v>
      </c>
      <c r="I43" s="316" t="str">
        <f t="shared" si="3"/>
        <v>项</v>
      </c>
      <c r="J43" s="736"/>
      <c r="K43" s="319"/>
      <c r="N43" s="718">
        <v>0</v>
      </c>
    </row>
    <row r="44" s="317" customFormat="1" ht="36" customHeight="1" spans="1:14">
      <c r="A44" s="725">
        <v>212</v>
      </c>
      <c r="B44" s="734" t="s">
        <v>1272</v>
      </c>
      <c r="C44" s="361">
        <f>SUM(C45,C59,C63,C64,C70,C74,C78,C82,C88,C91)</f>
        <v>23076</v>
      </c>
      <c r="D44" s="361">
        <f>SUM(D45,D59,D63,D64,D70,D74,D78,D82,D88,D91)</f>
        <v>54389</v>
      </c>
      <c r="E44" s="361">
        <f>SUM(E45,E59,E63,E64,E70,E74,E78,E82,E88,E91)</f>
        <v>11219</v>
      </c>
      <c r="F44" s="333">
        <f t="shared" si="0"/>
        <v>-0.513823886288785</v>
      </c>
      <c r="G44" s="333">
        <f t="shared" si="1"/>
        <v>0.206273327327217</v>
      </c>
      <c r="H44" s="727" t="str">
        <f t="shared" si="2"/>
        <v>是</v>
      </c>
      <c r="I44" s="316" t="str">
        <f t="shared" si="3"/>
        <v>类</v>
      </c>
      <c r="J44" s="319"/>
      <c r="K44" s="319"/>
      <c r="M44" s="317">
        <v>23076</v>
      </c>
      <c r="N44" s="317">
        <v>54389</v>
      </c>
    </row>
    <row r="45" s="317" customFormat="1" ht="36" customHeight="1" spans="1:14">
      <c r="A45" s="728">
        <v>21208</v>
      </c>
      <c r="B45" s="732" t="s">
        <v>1273</v>
      </c>
      <c r="C45" s="730">
        <f>SUM(C46:C58)</f>
        <v>22434</v>
      </c>
      <c r="D45" s="730">
        <f>SUM(D46:D58)</f>
        <v>53652</v>
      </c>
      <c r="E45" s="730">
        <f>SUM(E46:E58)</f>
        <v>10492</v>
      </c>
      <c r="F45" s="338">
        <f t="shared" si="0"/>
        <v>-0.532317018810734</v>
      </c>
      <c r="G45" s="338">
        <f t="shared" si="1"/>
        <v>0.195556549616044</v>
      </c>
      <c r="H45" s="727" t="str">
        <f t="shared" si="2"/>
        <v>是</v>
      </c>
      <c r="I45" s="316" t="str">
        <f t="shared" si="3"/>
        <v>款</v>
      </c>
      <c r="J45" s="319"/>
      <c r="K45" s="319"/>
      <c r="M45" s="317">
        <v>22434</v>
      </c>
      <c r="N45" s="317">
        <v>53652</v>
      </c>
    </row>
    <row r="46" s="317" customFormat="1" ht="36" customHeight="1" spans="1:14">
      <c r="A46" s="731">
        <v>2120801</v>
      </c>
      <c r="B46" s="732" t="s">
        <v>1274</v>
      </c>
      <c r="C46" s="396">
        <v>14293</v>
      </c>
      <c r="D46" s="735">
        <v>13741</v>
      </c>
      <c r="E46" s="509">
        <v>2762</v>
      </c>
      <c r="F46" s="338">
        <f t="shared" si="0"/>
        <v>-0.8067585531379</v>
      </c>
      <c r="G46" s="338">
        <f t="shared" si="1"/>
        <v>0.201004293719525</v>
      </c>
      <c r="H46" s="727" t="str">
        <f t="shared" si="2"/>
        <v>是</v>
      </c>
      <c r="I46" s="316" t="str">
        <f t="shared" si="3"/>
        <v>项</v>
      </c>
      <c r="J46" s="319"/>
      <c r="K46" s="319"/>
      <c r="M46" s="317">
        <v>14293</v>
      </c>
      <c r="N46" s="317">
        <v>13741</v>
      </c>
    </row>
    <row r="47" s="317" customFormat="1" ht="36" customHeight="1" spans="1:14">
      <c r="A47" s="731">
        <v>2120802</v>
      </c>
      <c r="B47" s="732" t="s">
        <v>1275</v>
      </c>
      <c r="C47" s="396">
        <v>4489</v>
      </c>
      <c r="D47" s="735">
        <v>24796</v>
      </c>
      <c r="E47" s="509">
        <v>3392</v>
      </c>
      <c r="F47" s="338">
        <f t="shared" si="0"/>
        <v>-0.244375139229227</v>
      </c>
      <c r="G47" s="338">
        <f t="shared" si="1"/>
        <v>0.136796257460881</v>
      </c>
      <c r="H47" s="727" t="str">
        <f t="shared" si="2"/>
        <v>是</v>
      </c>
      <c r="I47" s="316" t="str">
        <f t="shared" si="3"/>
        <v>项</v>
      </c>
      <c r="J47" s="319"/>
      <c r="K47" s="319"/>
      <c r="M47" s="317">
        <v>4489</v>
      </c>
      <c r="N47" s="317">
        <v>24796</v>
      </c>
    </row>
    <row r="48" s="318" customFormat="1" ht="36" customHeight="1" spans="1:14">
      <c r="A48" s="731">
        <v>2120803</v>
      </c>
      <c r="B48" s="729" t="s">
        <v>1276</v>
      </c>
      <c r="C48" s="396">
        <v>747</v>
      </c>
      <c r="D48" s="735">
        <v>383</v>
      </c>
      <c r="E48" s="509">
        <v>138</v>
      </c>
      <c r="F48" s="338">
        <f t="shared" si="0"/>
        <v>-0.815261044176707</v>
      </c>
      <c r="G48" s="338">
        <f t="shared" si="1"/>
        <v>0.360313315926893</v>
      </c>
      <c r="H48" s="727" t="str">
        <f t="shared" si="2"/>
        <v>是</v>
      </c>
      <c r="I48" s="316" t="str">
        <f t="shared" si="3"/>
        <v>项</v>
      </c>
      <c r="J48" s="736"/>
      <c r="K48" s="319"/>
      <c r="M48" s="318">
        <v>747</v>
      </c>
      <c r="N48" s="318">
        <v>383</v>
      </c>
    </row>
    <row r="49" ht="36" customHeight="1" spans="1:14">
      <c r="A49" s="731">
        <v>2120804</v>
      </c>
      <c r="B49" s="732" t="s">
        <v>1277</v>
      </c>
      <c r="C49" s="396">
        <v>1013</v>
      </c>
      <c r="D49" s="735">
        <v>7800</v>
      </c>
      <c r="E49" s="509">
        <v>1846</v>
      </c>
      <c r="F49" s="338">
        <f t="shared" si="0"/>
        <v>0.822309970384995</v>
      </c>
      <c r="G49" s="338">
        <f t="shared" si="1"/>
        <v>0.236666666666667</v>
      </c>
      <c r="H49" s="727" t="str">
        <f t="shared" si="2"/>
        <v>是</v>
      </c>
      <c r="I49" s="316" t="str">
        <f t="shared" si="3"/>
        <v>项</v>
      </c>
      <c r="M49" s="551">
        <v>1013</v>
      </c>
      <c r="N49" s="551">
        <v>7800</v>
      </c>
    </row>
    <row r="50" s="317" customFormat="1" ht="36" hidden="1" customHeight="1" spans="1:14">
      <c r="A50" s="728">
        <v>2120805</v>
      </c>
      <c r="B50" s="732" t="s">
        <v>1278</v>
      </c>
      <c r="C50" s="396"/>
      <c r="D50" s="396">
        <v>0</v>
      </c>
      <c r="E50" s="395">
        <v>0</v>
      </c>
      <c r="F50" s="338" t="str">
        <f t="shared" si="0"/>
        <v/>
      </c>
      <c r="G50" s="338" t="str">
        <f t="shared" si="1"/>
        <v/>
      </c>
      <c r="H50" s="727" t="str">
        <f t="shared" si="2"/>
        <v>否</v>
      </c>
      <c r="I50" s="316" t="str">
        <f t="shared" si="3"/>
        <v>项</v>
      </c>
      <c r="J50" s="319"/>
      <c r="K50" s="319"/>
      <c r="N50" s="317">
        <v>0</v>
      </c>
    </row>
    <row r="51" s="317" customFormat="1" ht="36" customHeight="1" spans="1:14">
      <c r="A51" s="731">
        <v>2120806</v>
      </c>
      <c r="B51" s="732" t="s">
        <v>1279</v>
      </c>
      <c r="C51" s="396">
        <v>49</v>
      </c>
      <c r="D51" s="735">
        <v>1144</v>
      </c>
      <c r="E51" s="509">
        <v>200</v>
      </c>
      <c r="F51" s="338">
        <f t="shared" si="0"/>
        <v>3.08163265306122</v>
      </c>
      <c r="G51" s="338">
        <f t="shared" si="1"/>
        <v>0.174825174825175</v>
      </c>
      <c r="H51" s="727" t="str">
        <f t="shared" si="2"/>
        <v>是</v>
      </c>
      <c r="I51" s="316" t="str">
        <f t="shared" si="3"/>
        <v>项</v>
      </c>
      <c r="J51" s="319"/>
      <c r="K51" s="319"/>
      <c r="M51" s="317">
        <v>49</v>
      </c>
      <c r="N51" s="317">
        <v>1144</v>
      </c>
    </row>
    <row r="52" s="317" customFormat="1" ht="36" customHeight="1" spans="1:14">
      <c r="A52" s="731">
        <v>2120807</v>
      </c>
      <c r="B52" s="732" t="s">
        <v>1280</v>
      </c>
      <c r="C52" s="396">
        <v>127</v>
      </c>
      <c r="D52" s="735">
        <v>345</v>
      </c>
      <c r="E52" s="509">
        <v>202</v>
      </c>
      <c r="F52" s="338">
        <f t="shared" si="0"/>
        <v>0.590551181102362</v>
      </c>
      <c r="G52" s="338">
        <f t="shared" si="1"/>
        <v>0.585507246376812</v>
      </c>
      <c r="H52" s="727" t="str">
        <f t="shared" si="2"/>
        <v>是</v>
      </c>
      <c r="I52" s="316" t="str">
        <f t="shared" si="3"/>
        <v>项</v>
      </c>
      <c r="J52" s="319"/>
      <c r="K52" s="319"/>
      <c r="M52" s="317">
        <v>127</v>
      </c>
      <c r="N52" s="317">
        <v>345</v>
      </c>
    </row>
    <row r="53" ht="36" hidden="1" customHeight="1" spans="1:14">
      <c r="A53" s="728">
        <v>2120809</v>
      </c>
      <c r="B53" s="732" t="s">
        <v>1281</v>
      </c>
      <c r="C53" s="396"/>
      <c r="D53" s="396">
        <v>0</v>
      </c>
      <c r="E53" s="395">
        <v>0</v>
      </c>
      <c r="F53" s="338" t="str">
        <f t="shared" si="0"/>
        <v/>
      </c>
      <c r="G53" s="338" t="str">
        <f t="shared" si="1"/>
        <v/>
      </c>
      <c r="H53" s="727" t="str">
        <f t="shared" si="2"/>
        <v>否</v>
      </c>
      <c r="I53" s="316" t="str">
        <f t="shared" si="3"/>
        <v>项</v>
      </c>
      <c r="N53" s="551">
        <v>0</v>
      </c>
    </row>
    <row r="54" ht="36" hidden="1" customHeight="1" spans="1:14">
      <c r="A54" s="728">
        <v>2120810</v>
      </c>
      <c r="B54" s="729" t="s">
        <v>1282</v>
      </c>
      <c r="C54" s="396"/>
      <c r="D54" s="396">
        <v>0</v>
      </c>
      <c r="E54" s="395">
        <v>0</v>
      </c>
      <c r="F54" s="338" t="str">
        <f t="shared" si="0"/>
        <v/>
      </c>
      <c r="G54" s="338" t="str">
        <f t="shared" si="1"/>
        <v/>
      </c>
      <c r="H54" s="727" t="str">
        <f t="shared" si="2"/>
        <v>否</v>
      </c>
      <c r="I54" s="316" t="str">
        <f t="shared" si="3"/>
        <v>项</v>
      </c>
      <c r="N54" s="551">
        <v>0</v>
      </c>
    </row>
    <row r="55" s="318" customFormat="1" ht="36" customHeight="1" spans="1:14">
      <c r="A55" s="728">
        <v>2120811</v>
      </c>
      <c r="B55" s="732" t="s">
        <v>1283</v>
      </c>
      <c r="C55" s="396">
        <v>161</v>
      </c>
      <c r="D55" s="735">
        <v>324</v>
      </c>
      <c r="E55" s="509">
        <v>209</v>
      </c>
      <c r="F55" s="338">
        <f t="shared" si="0"/>
        <v>0.298136645962733</v>
      </c>
      <c r="G55" s="338">
        <f t="shared" si="1"/>
        <v>0.645061728395062</v>
      </c>
      <c r="H55" s="727" t="str">
        <f t="shared" si="2"/>
        <v>是</v>
      </c>
      <c r="I55" s="316" t="str">
        <f t="shared" si="3"/>
        <v>项</v>
      </c>
      <c r="J55" s="736"/>
      <c r="K55" s="319"/>
      <c r="M55" s="318">
        <v>161</v>
      </c>
      <c r="N55" s="318">
        <v>324</v>
      </c>
    </row>
    <row r="56" s="318" customFormat="1" ht="36" customHeight="1" spans="1:14">
      <c r="A56" s="728">
        <v>2120814</v>
      </c>
      <c r="B56" s="732" t="s">
        <v>1284</v>
      </c>
      <c r="C56" s="396">
        <v>30</v>
      </c>
      <c r="D56" s="735">
        <v>1355</v>
      </c>
      <c r="E56" s="509">
        <v>299</v>
      </c>
      <c r="F56" s="338">
        <f t="shared" si="0"/>
        <v>8.96666666666667</v>
      </c>
      <c r="G56" s="338">
        <f t="shared" si="1"/>
        <v>0.220664206642066</v>
      </c>
      <c r="H56" s="727" t="str">
        <f t="shared" si="2"/>
        <v>是</v>
      </c>
      <c r="I56" s="316" t="str">
        <f t="shared" si="3"/>
        <v>项</v>
      </c>
      <c r="J56" s="736"/>
      <c r="K56" s="319"/>
      <c r="M56" s="318">
        <v>30</v>
      </c>
      <c r="N56" s="318">
        <v>1355</v>
      </c>
    </row>
    <row r="57" s="318" customFormat="1" ht="36" customHeight="1" spans="1:14">
      <c r="A57" s="728">
        <v>2120816</v>
      </c>
      <c r="B57" s="732" t="s">
        <v>1285</v>
      </c>
      <c r="C57" s="396"/>
      <c r="D57" s="735">
        <v>293</v>
      </c>
      <c r="E57" s="509">
        <v>60</v>
      </c>
      <c r="F57" s="338" t="str">
        <f t="shared" si="0"/>
        <v/>
      </c>
      <c r="G57" s="338">
        <f t="shared" si="1"/>
        <v>0.204778156996587</v>
      </c>
      <c r="H57" s="727" t="str">
        <f t="shared" si="2"/>
        <v>是</v>
      </c>
      <c r="I57" s="316" t="str">
        <f t="shared" si="3"/>
        <v>项</v>
      </c>
      <c r="J57" s="736"/>
      <c r="K57" s="319"/>
      <c r="M57" s="318">
        <v>0</v>
      </c>
      <c r="N57" s="318">
        <v>293</v>
      </c>
    </row>
    <row r="58" s="317" customFormat="1" ht="36" customHeight="1" spans="1:14">
      <c r="A58" s="731">
        <v>2120899</v>
      </c>
      <c r="B58" s="732" t="s">
        <v>1286</v>
      </c>
      <c r="C58" s="396">
        <v>1525</v>
      </c>
      <c r="D58" s="735">
        <v>3471</v>
      </c>
      <c r="E58" s="509">
        <v>1384</v>
      </c>
      <c r="F58" s="338">
        <f t="shared" si="0"/>
        <v>-0.0924590163934427</v>
      </c>
      <c r="G58" s="338">
        <f t="shared" si="1"/>
        <v>0.398732353788534</v>
      </c>
      <c r="H58" s="727" t="str">
        <f t="shared" si="2"/>
        <v>是</v>
      </c>
      <c r="I58" s="316" t="str">
        <f t="shared" si="3"/>
        <v>项</v>
      </c>
      <c r="J58" s="319"/>
      <c r="K58" s="319"/>
      <c r="M58" s="317">
        <v>1525</v>
      </c>
      <c r="N58" s="317">
        <v>3471</v>
      </c>
    </row>
    <row r="59" s="317" customFormat="1" ht="36" hidden="1" customHeight="1" spans="1:14">
      <c r="A59" s="728">
        <v>21210</v>
      </c>
      <c r="B59" s="729" t="s">
        <v>1287</v>
      </c>
      <c r="C59" s="730">
        <f>SUM(C60:C62)</f>
        <v>0</v>
      </c>
      <c r="D59" s="730">
        <f>SUM(D60:D62)</f>
        <v>0</v>
      </c>
      <c r="E59" s="730">
        <f>SUM(E60:E62)</f>
        <v>0</v>
      </c>
      <c r="F59" s="338" t="str">
        <f t="shared" si="0"/>
        <v/>
      </c>
      <c r="G59" s="338" t="str">
        <f t="shared" si="1"/>
        <v/>
      </c>
      <c r="H59" s="727" t="str">
        <f t="shared" si="2"/>
        <v>否</v>
      </c>
      <c r="I59" s="316" t="str">
        <f t="shared" si="3"/>
        <v>款</v>
      </c>
      <c r="J59" s="319"/>
      <c r="K59" s="319"/>
      <c r="M59" s="317">
        <v>0</v>
      </c>
      <c r="N59" s="317">
        <v>0</v>
      </c>
    </row>
    <row r="60" s="317" customFormat="1" ht="36" hidden="1" customHeight="1" spans="1:14">
      <c r="A60" s="728">
        <v>2121001</v>
      </c>
      <c r="B60" s="729" t="s">
        <v>1274</v>
      </c>
      <c r="C60" s="396">
        <v>0</v>
      </c>
      <c r="D60" s="396">
        <v>0</v>
      </c>
      <c r="E60" s="395">
        <v>0</v>
      </c>
      <c r="F60" s="338" t="str">
        <f t="shared" si="0"/>
        <v/>
      </c>
      <c r="G60" s="338" t="str">
        <f t="shared" si="1"/>
        <v/>
      </c>
      <c r="H60" s="727" t="str">
        <f t="shared" si="2"/>
        <v>否</v>
      </c>
      <c r="I60" s="316" t="str">
        <f t="shared" si="3"/>
        <v>项</v>
      </c>
      <c r="J60" s="319"/>
      <c r="K60" s="319"/>
      <c r="M60" s="317">
        <v>0</v>
      </c>
      <c r="N60" s="317">
        <v>0</v>
      </c>
    </row>
    <row r="61" ht="36" hidden="1" customHeight="1" spans="1:14">
      <c r="A61" s="728">
        <v>2121002</v>
      </c>
      <c r="B61" s="732" t="s">
        <v>1275</v>
      </c>
      <c r="C61" s="396">
        <v>0</v>
      </c>
      <c r="D61" s="396">
        <v>0</v>
      </c>
      <c r="E61" s="395">
        <v>0</v>
      </c>
      <c r="F61" s="338" t="str">
        <f t="shared" si="0"/>
        <v/>
      </c>
      <c r="G61" s="338" t="str">
        <f t="shared" si="1"/>
        <v/>
      </c>
      <c r="H61" s="727" t="str">
        <f t="shared" si="2"/>
        <v>否</v>
      </c>
      <c r="I61" s="316" t="str">
        <f t="shared" si="3"/>
        <v>项</v>
      </c>
      <c r="M61" s="551">
        <v>0</v>
      </c>
      <c r="N61" s="551">
        <v>0</v>
      </c>
    </row>
    <row r="62" s="317" customFormat="1" ht="36" hidden="1" customHeight="1" spans="1:14">
      <c r="A62" s="728">
        <v>2121099</v>
      </c>
      <c r="B62" s="732" t="s">
        <v>1288</v>
      </c>
      <c r="C62" s="396">
        <v>0</v>
      </c>
      <c r="D62" s="396">
        <v>0</v>
      </c>
      <c r="E62" s="395">
        <v>0</v>
      </c>
      <c r="F62" s="338" t="str">
        <f t="shared" si="0"/>
        <v/>
      </c>
      <c r="G62" s="338" t="str">
        <f t="shared" si="1"/>
        <v/>
      </c>
      <c r="H62" s="727" t="str">
        <f t="shared" si="2"/>
        <v>否</v>
      </c>
      <c r="I62" s="316" t="str">
        <f t="shared" si="3"/>
        <v>项</v>
      </c>
      <c r="J62" s="319"/>
      <c r="K62" s="319"/>
      <c r="M62" s="317">
        <v>0</v>
      </c>
      <c r="N62" s="317">
        <v>0</v>
      </c>
    </row>
    <row r="63" s="318" customFormat="1" ht="36" hidden="1" customHeight="1" spans="1:14">
      <c r="A63" s="731">
        <v>21211</v>
      </c>
      <c r="B63" s="732" t="s">
        <v>1289</v>
      </c>
      <c r="C63" s="396">
        <v>0</v>
      </c>
      <c r="D63" s="396">
        <v>0</v>
      </c>
      <c r="E63" s="395">
        <v>0</v>
      </c>
      <c r="F63" s="338" t="str">
        <f t="shared" si="0"/>
        <v/>
      </c>
      <c r="G63" s="338" t="str">
        <f t="shared" si="1"/>
        <v/>
      </c>
      <c r="H63" s="727" t="str">
        <f t="shared" si="2"/>
        <v>否</v>
      </c>
      <c r="I63" s="316" t="str">
        <f t="shared" si="3"/>
        <v>款</v>
      </c>
      <c r="J63" s="736"/>
      <c r="K63" s="319"/>
      <c r="M63" s="318">
        <v>0</v>
      </c>
      <c r="N63" s="318">
        <v>0</v>
      </c>
    </row>
    <row r="64" s="317" customFormat="1" ht="36" customHeight="1" spans="1:14">
      <c r="A64" s="728">
        <v>21213</v>
      </c>
      <c r="B64" s="732" t="s">
        <v>1290</v>
      </c>
      <c r="C64" s="730">
        <f>SUM(C65:C69)</f>
        <v>115</v>
      </c>
      <c r="D64" s="730">
        <f>SUM(D65:D69)</f>
        <v>70</v>
      </c>
      <c r="E64" s="730">
        <f>SUM(E65:E69)</f>
        <v>70</v>
      </c>
      <c r="F64" s="338">
        <f t="shared" si="0"/>
        <v>-0.391304347826087</v>
      </c>
      <c r="G64" s="338">
        <f t="shared" si="1"/>
        <v>1</v>
      </c>
      <c r="H64" s="727" t="str">
        <f t="shared" si="2"/>
        <v>是</v>
      </c>
      <c r="I64" s="316" t="str">
        <f t="shared" si="3"/>
        <v>款</v>
      </c>
      <c r="J64" s="319"/>
      <c r="K64" s="319"/>
      <c r="M64" s="317">
        <v>115</v>
      </c>
      <c r="N64" s="317">
        <v>70</v>
      </c>
    </row>
    <row r="65" s="317" customFormat="1" ht="36" hidden="1" customHeight="1" spans="1:14">
      <c r="A65" s="728">
        <v>2121301</v>
      </c>
      <c r="B65" s="732" t="s">
        <v>1291</v>
      </c>
      <c r="C65" s="396"/>
      <c r="D65" s="396"/>
      <c r="E65" s="395"/>
      <c r="F65" s="338" t="str">
        <f t="shared" si="0"/>
        <v/>
      </c>
      <c r="G65" s="338" t="str">
        <f t="shared" si="1"/>
        <v/>
      </c>
      <c r="H65" s="727" t="str">
        <f t="shared" si="2"/>
        <v>否</v>
      </c>
      <c r="I65" s="316" t="str">
        <f t="shared" si="3"/>
        <v>项</v>
      </c>
      <c r="J65" s="319"/>
      <c r="K65" s="319"/>
      <c r="M65" s="317">
        <v>0</v>
      </c>
      <c r="N65" s="317">
        <v>0</v>
      </c>
    </row>
    <row r="66" s="317" customFormat="1" ht="36" customHeight="1" spans="1:14">
      <c r="A66" s="731">
        <v>2121302</v>
      </c>
      <c r="B66" s="729" t="s">
        <v>1292</v>
      </c>
      <c r="C66" s="396">
        <v>20</v>
      </c>
      <c r="D66" s="735">
        <v>40</v>
      </c>
      <c r="E66" s="509">
        <v>40</v>
      </c>
      <c r="F66" s="338">
        <f t="shared" si="0"/>
        <v>1</v>
      </c>
      <c r="G66" s="338">
        <f t="shared" si="1"/>
        <v>1</v>
      </c>
      <c r="H66" s="727" t="str">
        <f t="shared" si="2"/>
        <v>是</v>
      </c>
      <c r="I66" s="316" t="str">
        <f t="shared" si="3"/>
        <v>项</v>
      </c>
      <c r="J66" s="319"/>
      <c r="K66" s="319"/>
      <c r="M66" s="317">
        <v>20</v>
      </c>
      <c r="N66" s="317">
        <v>40</v>
      </c>
    </row>
    <row r="67" ht="36" customHeight="1" spans="1:14">
      <c r="A67" s="728">
        <v>2121303</v>
      </c>
      <c r="B67" s="732" t="s">
        <v>1293</v>
      </c>
      <c r="C67" s="396">
        <v>50</v>
      </c>
      <c r="D67" s="735">
        <v>30</v>
      </c>
      <c r="E67" s="509">
        <v>30</v>
      </c>
      <c r="F67" s="338">
        <f t="shared" si="0"/>
        <v>-0.4</v>
      </c>
      <c r="G67" s="338">
        <f t="shared" si="1"/>
        <v>1</v>
      </c>
      <c r="H67" s="727" t="str">
        <f t="shared" si="2"/>
        <v>是</v>
      </c>
      <c r="I67" s="316" t="str">
        <f t="shared" si="3"/>
        <v>项</v>
      </c>
      <c r="M67" s="551">
        <v>50</v>
      </c>
      <c r="N67" s="551">
        <v>30</v>
      </c>
    </row>
    <row r="68" s="718" customFormat="1" ht="36" hidden="1" customHeight="1" spans="1:14">
      <c r="A68" s="728">
        <v>2121304</v>
      </c>
      <c r="B68" s="732" t="s">
        <v>1294</v>
      </c>
      <c r="C68" s="396"/>
      <c r="D68" s="396">
        <v>0</v>
      </c>
      <c r="E68" s="395">
        <v>0</v>
      </c>
      <c r="F68" s="338" t="str">
        <f t="shared" si="0"/>
        <v/>
      </c>
      <c r="G68" s="338" t="str">
        <f t="shared" si="1"/>
        <v/>
      </c>
      <c r="H68" s="727" t="str">
        <f t="shared" si="2"/>
        <v>否</v>
      </c>
      <c r="I68" s="316" t="str">
        <f t="shared" si="3"/>
        <v>项</v>
      </c>
      <c r="J68" s="736"/>
      <c r="K68" s="319"/>
      <c r="N68" s="718">
        <v>0</v>
      </c>
    </row>
    <row r="69" ht="36" customHeight="1" spans="1:14">
      <c r="A69" s="731">
        <v>2121399</v>
      </c>
      <c r="B69" s="732" t="s">
        <v>1295</v>
      </c>
      <c r="C69" s="396">
        <v>45</v>
      </c>
      <c r="D69" s="396"/>
      <c r="E69" s="395"/>
      <c r="F69" s="338">
        <f t="shared" ref="F69:F132" si="4">IF(C69&lt;&gt;0,E69/C69-1,"")</f>
        <v>-1</v>
      </c>
      <c r="G69" s="338" t="str">
        <f t="shared" ref="G69:G132" si="5">IF(D69&lt;&gt;0,E69/D69,"")</f>
        <v/>
      </c>
      <c r="H69" s="727" t="str">
        <f t="shared" ref="H69:H132" si="6">IF(LEN(A69)=3,"是",IF(B69&lt;&gt;"",IF(SUM(C69:E69)&lt;&gt;0,"是","否"),"是"))</f>
        <v>是</v>
      </c>
      <c r="I69" s="316" t="str">
        <f t="shared" ref="I69:I132" si="7">IF(LEN(A69)=3,"类",IF(LEN(A69)=5,"款","项"))</f>
        <v>项</v>
      </c>
      <c r="M69" s="551">
        <v>45</v>
      </c>
      <c r="N69" s="551">
        <v>0</v>
      </c>
    </row>
    <row r="70" s="317" customFormat="1" ht="36" customHeight="1" spans="1:14">
      <c r="A70" s="728">
        <v>21214</v>
      </c>
      <c r="B70" s="732" t="s">
        <v>1296</v>
      </c>
      <c r="C70" s="730">
        <f>SUM(C71:C73)</f>
        <v>527</v>
      </c>
      <c r="D70" s="730">
        <f>SUM(D71:D73)</f>
        <v>667</v>
      </c>
      <c r="E70" s="730">
        <f>SUM(E71:E73)</f>
        <v>657</v>
      </c>
      <c r="F70" s="338">
        <f t="shared" si="4"/>
        <v>0.246679316888045</v>
      </c>
      <c r="G70" s="338">
        <f t="shared" si="5"/>
        <v>0.985007496251874</v>
      </c>
      <c r="H70" s="727" t="str">
        <f t="shared" si="6"/>
        <v>是</v>
      </c>
      <c r="I70" s="316" t="str">
        <f t="shared" si="7"/>
        <v>款</v>
      </c>
      <c r="J70" s="319"/>
      <c r="K70" s="319"/>
      <c r="M70" s="317">
        <v>527</v>
      </c>
      <c r="N70" s="317">
        <v>667</v>
      </c>
    </row>
    <row r="71" s="317" customFormat="1" ht="36" customHeight="1" spans="1:14">
      <c r="A71" s="728">
        <v>2121401</v>
      </c>
      <c r="B71" s="732" t="s">
        <v>1297</v>
      </c>
      <c r="C71" s="396">
        <v>477</v>
      </c>
      <c r="D71" s="735">
        <v>599</v>
      </c>
      <c r="E71" s="509">
        <v>588</v>
      </c>
      <c r="F71" s="338">
        <f t="shared" si="4"/>
        <v>0.232704402515723</v>
      </c>
      <c r="G71" s="338">
        <f t="shared" si="5"/>
        <v>0.981636060100167</v>
      </c>
      <c r="H71" s="727" t="str">
        <f t="shared" si="6"/>
        <v>是</v>
      </c>
      <c r="I71" s="316" t="str">
        <f t="shared" si="7"/>
        <v>项</v>
      </c>
      <c r="J71" s="319"/>
      <c r="K71" s="319"/>
      <c r="M71" s="317">
        <v>477</v>
      </c>
      <c r="N71" s="317">
        <v>599</v>
      </c>
    </row>
    <row r="72" s="317" customFormat="1" ht="36" customHeight="1" spans="1:14">
      <c r="A72" s="728">
        <v>2121402</v>
      </c>
      <c r="B72" s="729" t="s">
        <v>1298</v>
      </c>
      <c r="C72" s="396">
        <v>50</v>
      </c>
      <c r="D72" s="735">
        <v>68</v>
      </c>
      <c r="E72" s="509">
        <v>69</v>
      </c>
      <c r="F72" s="338">
        <f t="shared" si="4"/>
        <v>0.38</v>
      </c>
      <c r="G72" s="338">
        <f t="shared" si="5"/>
        <v>1.01470588235294</v>
      </c>
      <c r="H72" s="727" t="str">
        <f t="shared" si="6"/>
        <v>是</v>
      </c>
      <c r="I72" s="316" t="str">
        <f t="shared" si="7"/>
        <v>项</v>
      </c>
      <c r="J72" s="319"/>
      <c r="K72" s="319"/>
      <c r="M72" s="317">
        <v>50</v>
      </c>
      <c r="N72" s="317">
        <v>68</v>
      </c>
    </row>
    <row r="73" s="318" customFormat="1" ht="36" hidden="1" customHeight="1" spans="1:14">
      <c r="A73" s="728">
        <v>2121499</v>
      </c>
      <c r="B73" s="729" t="s">
        <v>1299</v>
      </c>
      <c r="C73" s="396"/>
      <c r="D73" s="396">
        <v>0</v>
      </c>
      <c r="E73" s="395">
        <v>0</v>
      </c>
      <c r="F73" s="338" t="str">
        <f t="shared" si="4"/>
        <v/>
      </c>
      <c r="G73" s="338" t="str">
        <f t="shared" si="5"/>
        <v/>
      </c>
      <c r="H73" s="727" t="str">
        <f t="shared" si="6"/>
        <v>否</v>
      </c>
      <c r="I73" s="316" t="str">
        <f t="shared" si="7"/>
        <v>项</v>
      </c>
      <c r="J73" s="736"/>
      <c r="K73" s="319"/>
      <c r="N73" s="318">
        <v>0</v>
      </c>
    </row>
    <row r="74" s="317" customFormat="1" ht="36" hidden="1" customHeight="1" spans="1:14">
      <c r="A74" s="728">
        <v>21215</v>
      </c>
      <c r="B74" s="729" t="s">
        <v>1300</v>
      </c>
      <c r="C74" s="730">
        <f>SUM(C75:C77)</f>
        <v>0</v>
      </c>
      <c r="D74" s="730">
        <f>SUM(D75:D77)</f>
        <v>0</v>
      </c>
      <c r="E74" s="730">
        <f>SUM(E75:E77)</f>
        <v>0</v>
      </c>
      <c r="F74" s="338" t="str">
        <f t="shared" si="4"/>
        <v/>
      </c>
      <c r="G74" s="338" t="str">
        <f t="shared" si="5"/>
        <v/>
      </c>
      <c r="H74" s="727" t="str">
        <f t="shared" si="6"/>
        <v>否</v>
      </c>
      <c r="I74" s="316" t="str">
        <f t="shared" si="7"/>
        <v>款</v>
      </c>
      <c r="J74" s="319"/>
      <c r="K74" s="319"/>
      <c r="M74" s="317">
        <v>0</v>
      </c>
      <c r="N74" s="317">
        <v>0</v>
      </c>
    </row>
    <row r="75" ht="36" hidden="1" customHeight="1" spans="1:14">
      <c r="A75" s="731">
        <v>2121501</v>
      </c>
      <c r="B75" s="732" t="s">
        <v>1274</v>
      </c>
      <c r="C75" s="396">
        <v>0</v>
      </c>
      <c r="D75" s="396">
        <v>0</v>
      </c>
      <c r="E75" s="395">
        <v>0</v>
      </c>
      <c r="F75" s="338" t="str">
        <f t="shared" si="4"/>
        <v/>
      </c>
      <c r="G75" s="338" t="str">
        <f t="shared" si="5"/>
        <v/>
      </c>
      <c r="H75" s="727" t="str">
        <f t="shared" si="6"/>
        <v>否</v>
      </c>
      <c r="I75" s="316" t="str">
        <f t="shared" si="7"/>
        <v>项</v>
      </c>
      <c r="M75" s="551">
        <v>0</v>
      </c>
      <c r="N75" s="551">
        <v>0</v>
      </c>
    </row>
    <row r="76" s="317" customFormat="1" ht="36" hidden="1" customHeight="1" spans="1:14">
      <c r="A76" s="731">
        <v>2121502</v>
      </c>
      <c r="B76" s="732" t="s">
        <v>1275</v>
      </c>
      <c r="C76" s="396">
        <v>0</v>
      </c>
      <c r="D76" s="396">
        <v>0</v>
      </c>
      <c r="E76" s="395">
        <v>0</v>
      </c>
      <c r="F76" s="338" t="str">
        <f t="shared" si="4"/>
        <v/>
      </c>
      <c r="G76" s="338" t="str">
        <f t="shared" si="5"/>
        <v/>
      </c>
      <c r="H76" s="727" t="str">
        <f t="shared" si="6"/>
        <v>否</v>
      </c>
      <c r="I76" s="316" t="str">
        <f t="shared" si="7"/>
        <v>项</v>
      </c>
      <c r="J76" s="319"/>
      <c r="K76" s="319"/>
      <c r="M76" s="317">
        <v>0</v>
      </c>
      <c r="N76" s="317">
        <v>0</v>
      </c>
    </row>
    <row r="77" s="317" customFormat="1" ht="36" hidden="1" customHeight="1" spans="1:14">
      <c r="A77" s="728">
        <v>2121599</v>
      </c>
      <c r="B77" s="732" t="s">
        <v>1301</v>
      </c>
      <c r="C77" s="396"/>
      <c r="D77" s="396">
        <v>0</v>
      </c>
      <c r="E77" s="395">
        <v>0</v>
      </c>
      <c r="F77" s="338" t="str">
        <f t="shared" si="4"/>
        <v/>
      </c>
      <c r="G77" s="338" t="str">
        <f t="shared" si="5"/>
        <v/>
      </c>
      <c r="H77" s="727" t="str">
        <f t="shared" si="6"/>
        <v>否</v>
      </c>
      <c r="I77" s="316" t="str">
        <f t="shared" si="7"/>
        <v>项</v>
      </c>
      <c r="J77" s="319"/>
      <c r="K77" s="319"/>
      <c r="N77" s="317">
        <v>0</v>
      </c>
    </row>
    <row r="78" s="318" customFormat="1" ht="36" hidden="1" customHeight="1" spans="1:14">
      <c r="A78" s="728">
        <v>21216</v>
      </c>
      <c r="B78" s="732" t="s">
        <v>1302</v>
      </c>
      <c r="C78" s="730">
        <f>SUM(C79:C81)</f>
        <v>0</v>
      </c>
      <c r="D78" s="730">
        <f>SUM(D79:D81)</f>
        <v>0</v>
      </c>
      <c r="E78" s="730">
        <f>SUM(E79:E81)</f>
        <v>0</v>
      </c>
      <c r="F78" s="338" t="str">
        <f t="shared" si="4"/>
        <v/>
      </c>
      <c r="G78" s="338" t="str">
        <f t="shared" si="5"/>
        <v/>
      </c>
      <c r="H78" s="727" t="str">
        <f t="shared" si="6"/>
        <v>否</v>
      </c>
      <c r="I78" s="316" t="str">
        <f t="shared" si="7"/>
        <v>款</v>
      </c>
      <c r="J78" s="736"/>
      <c r="K78" s="736"/>
      <c r="N78" s="318">
        <v>0</v>
      </c>
    </row>
    <row r="79" s="318" customFormat="1" ht="36" hidden="1" customHeight="1" spans="1:14">
      <c r="A79" s="728">
        <v>2121601</v>
      </c>
      <c r="B79" s="732" t="s">
        <v>1274</v>
      </c>
      <c r="C79" s="396"/>
      <c r="D79" s="396">
        <v>0</v>
      </c>
      <c r="E79" s="395">
        <v>0</v>
      </c>
      <c r="F79" s="338" t="str">
        <f t="shared" si="4"/>
        <v/>
      </c>
      <c r="G79" s="338" t="str">
        <f t="shared" si="5"/>
        <v/>
      </c>
      <c r="H79" s="727" t="str">
        <f t="shared" si="6"/>
        <v>否</v>
      </c>
      <c r="I79" s="316" t="str">
        <f t="shared" si="7"/>
        <v>项</v>
      </c>
      <c r="J79" s="736"/>
      <c r="K79" s="319"/>
      <c r="N79" s="318">
        <v>0</v>
      </c>
    </row>
    <row r="80" ht="36" hidden="1" customHeight="1" spans="1:14">
      <c r="A80" s="728">
        <v>2121602</v>
      </c>
      <c r="B80" s="729" t="s">
        <v>1275</v>
      </c>
      <c r="C80" s="396"/>
      <c r="D80" s="396">
        <v>0</v>
      </c>
      <c r="E80" s="395">
        <v>0</v>
      </c>
      <c r="F80" s="338" t="str">
        <f t="shared" si="4"/>
        <v/>
      </c>
      <c r="G80" s="338" t="str">
        <f t="shared" si="5"/>
        <v/>
      </c>
      <c r="H80" s="727" t="str">
        <f t="shared" si="6"/>
        <v>否</v>
      </c>
      <c r="I80" s="316" t="str">
        <f t="shared" si="7"/>
        <v>项</v>
      </c>
      <c r="N80" s="551">
        <v>0</v>
      </c>
    </row>
    <row r="81" s="317" customFormat="1" ht="36" hidden="1" customHeight="1" spans="1:14">
      <c r="A81" s="728">
        <v>2121699</v>
      </c>
      <c r="B81" s="732" t="s">
        <v>1303</v>
      </c>
      <c r="C81" s="396"/>
      <c r="D81" s="396">
        <v>0</v>
      </c>
      <c r="E81" s="395">
        <v>0</v>
      </c>
      <c r="F81" s="338" t="str">
        <f t="shared" si="4"/>
        <v/>
      </c>
      <c r="G81" s="338" t="str">
        <f t="shared" si="5"/>
        <v/>
      </c>
      <c r="H81" s="727" t="str">
        <f t="shared" si="6"/>
        <v>否</v>
      </c>
      <c r="I81" s="316" t="str">
        <f t="shared" si="7"/>
        <v>项</v>
      </c>
      <c r="J81" s="319"/>
      <c r="K81" s="319"/>
      <c r="N81" s="317">
        <v>0</v>
      </c>
    </row>
    <row r="82" s="317" customFormat="1" ht="36" hidden="1" customHeight="1" spans="1:14">
      <c r="A82" s="728">
        <v>21217</v>
      </c>
      <c r="B82" s="732" t="s">
        <v>1304</v>
      </c>
      <c r="C82" s="730">
        <f>SUM(C83:C87)</f>
        <v>0</v>
      </c>
      <c r="D82" s="730">
        <f>SUM(D83:D87)</f>
        <v>0</v>
      </c>
      <c r="E82" s="730">
        <f>SUM(E83:E87)</f>
        <v>0</v>
      </c>
      <c r="F82" s="338" t="str">
        <f t="shared" si="4"/>
        <v/>
      </c>
      <c r="G82" s="338" t="str">
        <f t="shared" si="5"/>
        <v/>
      </c>
      <c r="H82" s="727" t="str">
        <f t="shared" si="6"/>
        <v>否</v>
      </c>
      <c r="I82" s="316" t="str">
        <f t="shared" si="7"/>
        <v>款</v>
      </c>
      <c r="J82" s="319"/>
      <c r="K82" s="319"/>
      <c r="N82" s="317">
        <v>0</v>
      </c>
    </row>
    <row r="83" s="317" customFormat="1" ht="36" hidden="1" customHeight="1" spans="1:14">
      <c r="A83" s="728">
        <v>2121701</v>
      </c>
      <c r="B83" s="732" t="s">
        <v>1291</v>
      </c>
      <c r="C83" s="396"/>
      <c r="D83" s="396">
        <v>0</v>
      </c>
      <c r="E83" s="395">
        <v>0</v>
      </c>
      <c r="F83" s="338" t="str">
        <f t="shared" si="4"/>
        <v/>
      </c>
      <c r="G83" s="338" t="str">
        <f t="shared" si="5"/>
        <v/>
      </c>
      <c r="H83" s="727" t="str">
        <f t="shared" si="6"/>
        <v>否</v>
      </c>
      <c r="I83" s="316" t="str">
        <f t="shared" si="7"/>
        <v>项</v>
      </c>
      <c r="J83" s="319"/>
      <c r="K83" s="319"/>
      <c r="N83" s="317">
        <v>0</v>
      </c>
    </row>
    <row r="84" s="318" customFormat="1" ht="36" hidden="1" customHeight="1" spans="1:14">
      <c r="A84" s="728">
        <v>2121702</v>
      </c>
      <c r="B84" s="732" t="s">
        <v>1292</v>
      </c>
      <c r="C84" s="396"/>
      <c r="D84" s="396">
        <v>0</v>
      </c>
      <c r="E84" s="395">
        <v>0</v>
      </c>
      <c r="F84" s="338" t="str">
        <f t="shared" si="4"/>
        <v/>
      </c>
      <c r="G84" s="338" t="str">
        <f t="shared" si="5"/>
        <v/>
      </c>
      <c r="H84" s="727" t="str">
        <f t="shared" si="6"/>
        <v>否</v>
      </c>
      <c r="I84" s="316" t="str">
        <f t="shared" si="7"/>
        <v>项</v>
      </c>
      <c r="J84" s="736"/>
      <c r="K84" s="319"/>
      <c r="N84" s="318">
        <v>0</v>
      </c>
    </row>
    <row r="85" ht="36" hidden="1" customHeight="1" spans="1:14">
      <c r="A85" s="728">
        <v>2121703</v>
      </c>
      <c r="B85" s="729" t="s">
        <v>1293</v>
      </c>
      <c r="C85" s="396"/>
      <c r="D85" s="396">
        <v>0</v>
      </c>
      <c r="E85" s="395">
        <v>0</v>
      </c>
      <c r="F85" s="338" t="str">
        <f t="shared" si="4"/>
        <v/>
      </c>
      <c r="G85" s="338" t="str">
        <f t="shared" si="5"/>
        <v/>
      </c>
      <c r="H85" s="727" t="str">
        <f t="shared" si="6"/>
        <v>否</v>
      </c>
      <c r="I85" s="316" t="str">
        <f t="shared" si="7"/>
        <v>项</v>
      </c>
      <c r="N85" s="551">
        <v>0</v>
      </c>
    </row>
    <row r="86" s="317" customFormat="1" ht="36" hidden="1" customHeight="1" spans="1:14">
      <c r="A86" s="728">
        <v>2121704</v>
      </c>
      <c r="B86" s="732" t="s">
        <v>1294</v>
      </c>
      <c r="C86" s="396"/>
      <c r="D86" s="396">
        <v>0</v>
      </c>
      <c r="E86" s="395">
        <v>0</v>
      </c>
      <c r="F86" s="338" t="str">
        <f t="shared" si="4"/>
        <v/>
      </c>
      <c r="G86" s="338" t="str">
        <f t="shared" si="5"/>
        <v/>
      </c>
      <c r="H86" s="727" t="str">
        <f t="shared" si="6"/>
        <v>否</v>
      </c>
      <c r="I86" s="316" t="str">
        <f t="shared" si="7"/>
        <v>项</v>
      </c>
      <c r="J86" s="319"/>
      <c r="K86" s="319"/>
      <c r="N86" s="317">
        <v>0</v>
      </c>
    </row>
    <row r="87" s="317" customFormat="1" ht="36" hidden="1" customHeight="1" spans="1:14">
      <c r="A87" s="728">
        <v>2121799</v>
      </c>
      <c r="B87" s="732" t="s">
        <v>1305</v>
      </c>
      <c r="C87" s="396"/>
      <c r="D87" s="396">
        <v>0</v>
      </c>
      <c r="E87" s="395">
        <v>0</v>
      </c>
      <c r="F87" s="338" t="str">
        <f t="shared" si="4"/>
        <v/>
      </c>
      <c r="G87" s="338" t="str">
        <f t="shared" si="5"/>
        <v/>
      </c>
      <c r="H87" s="727" t="str">
        <f t="shared" si="6"/>
        <v>否</v>
      </c>
      <c r="I87" s="316" t="str">
        <f t="shared" si="7"/>
        <v>项</v>
      </c>
      <c r="J87" s="319"/>
      <c r="K87" s="319"/>
      <c r="N87" s="317">
        <v>0</v>
      </c>
    </row>
    <row r="88" ht="36" hidden="1" customHeight="1" spans="1:14">
      <c r="A88" s="728">
        <v>21218</v>
      </c>
      <c r="B88" s="732" t="s">
        <v>1306</v>
      </c>
      <c r="C88" s="730">
        <f>SUM(C89:C90)</f>
        <v>0</v>
      </c>
      <c r="D88" s="730">
        <f>SUM(D89:D90)</f>
        <v>0</v>
      </c>
      <c r="E88" s="730">
        <f>SUM(E89:E90)</f>
        <v>0</v>
      </c>
      <c r="F88" s="338" t="str">
        <f t="shared" si="4"/>
        <v/>
      </c>
      <c r="G88" s="338" t="str">
        <f t="shared" si="5"/>
        <v/>
      </c>
      <c r="H88" s="727" t="str">
        <f t="shared" si="6"/>
        <v>否</v>
      </c>
      <c r="I88" s="316" t="str">
        <f t="shared" si="7"/>
        <v>款</v>
      </c>
      <c r="N88" s="551">
        <v>0</v>
      </c>
    </row>
    <row r="89" s="318" customFormat="1" ht="36" hidden="1" customHeight="1" spans="1:14">
      <c r="A89" s="728">
        <v>2121801</v>
      </c>
      <c r="B89" s="732" t="s">
        <v>1297</v>
      </c>
      <c r="C89" s="396"/>
      <c r="D89" s="396">
        <v>0</v>
      </c>
      <c r="E89" s="395">
        <v>0</v>
      </c>
      <c r="F89" s="338" t="str">
        <f t="shared" si="4"/>
        <v/>
      </c>
      <c r="G89" s="338" t="str">
        <f t="shared" si="5"/>
        <v/>
      </c>
      <c r="H89" s="727" t="str">
        <f t="shared" si="6"/>
        <v>否</v>
      </c>
      <c r="I89" s="316" t="str">
        <f t="shared" si="7"/>
        <v>项</v>
      </c>
      <c r="J89" s="736"/>
      <c r="K89" s="319"/>
      <c r="N89" s="318">
        <v>0</v>
      </c>
    </row>
    <row r="90" s="317" customFormat="1" ht="36" hidden="1" customHeight="1" spans="1:14">
      <c r="A90" s="728">
        <v>2121899</v>
      </c>
      <c r="B90" s="729" t="s">
        <v>1307</v>
      </c>
      <c r="C90" s="396"/>
      <c r="D90" s="396">
        <v>0</v>
      </c>
      <c r="E90" s="395">
        <v>0</v>
      </c>
      <c r="F90" s="338" t="str">
        <f t="shared" si="4"/>
        <v/>
      </c>
      <c r="G90" s="338" t="str">
        <f t="shared" si="5"/>
        <v/>
      </c>
      <c r="H90" s="727" t="str">
        <f t="shared" si="6"/>
        <v>否</v>
      </c>
      <c r="I90" s="316" t="str">
        <f t="shared" si="7"/>
        <v>项</v>
      </c>
      <c r="J90" s="319"/>
      <c r="K90" s="319"/>
      <c r="N90" s="317">
        <v>0</v>
      </c>
    </row>
    <row r="91" s="317" customFormat="1" ht="36" hidden="1" customHeight="1" spans="1:14">
      <c r="A91" s="728">
        <v>21219</v>
      </c>
      <c r="B91" s="729" t="s">
        <v>1308</v>
      </c>
      <c r="C91" s="730">
        <f>SUM(C92:C99)</f>
        <v>0</v>
      </c>
      <c r="D91" s="730">
        <f>SUM(D92:D99)</f>
        <v>0</v>
      </c>
      <c r="E91" s="730">
        <f>SUM(E92:E99)</f>
        <v>0</v>
      </c>
      <c r="F91" s="338" t="str">
        <f t="shared" si="4"/>
        <v/>
      </c>
      <c r="G91" s="338" t="str">
        <f t="shared" si="5"/>
        <v/>
      </c>
      <c r="H91" s="727" t="str">
        <f t="shared" si="6"/>
        <v>否</v>
      </c>
      <c r="I91" s="316" t="str">
        <f t="shared" si="7"/>
        <v>款</v>
      </c>
      <c r="J91" s="319"/>
      <c r="K91" s="319"/>
      <c r="N91" s="317">
        <v>0</v>
      </c>
    </row>
    <row r="92" s="317" customFormat="1" ht="36" hidden="1" customHeight="1" spans="1:14">
      <c r="A92" s="728">
        <v>2121901</v>
      </c>
      <c r="B92" s="729" t="s">
        <v>1274</v>
      </c>
      <c r="C92" s="396"/>
      <c r="D92" s="396">
        <v>0</v>
      </c>
      <c r="E92" s="395">
        <v>0</v>
      </c>
      <c r="F92" s="338" t="str">
        <f t="shared" si="4"/>
        <v/>
      </c>
      <c r="G92" s="338" t="str">
        <f t="shared" si="5"/>
        <v/>
      </c>
      <c r="H92" s="727" t="str">
        <f t="shared" si="6"/>
        <v>否</v>
      </c>
      <c r="I92" s="316" t="str">
        <f t="shared" si="7"/>
        <v>项</v>
      </c>
      <c r="J92" s="319"/>
      <c r="K92" s="319"/>
      <c r="N92" s="317">
        <v>0</v>
      </c>
    </row>
    <row r="93" ht="36" hidden="1" customHeight="1" spans="1:14">
      <c r="A93" s="728">
        <v>2121902</v>
      </c>
      <c r="B93" s="729" t="s">
        <v>1275</v>
      </c>
      <c r="C93" s="396"/>
      <c r="D93" s="396">
        <v>0</v>
      </c>
      <c r="E93" s="395">
        <v>0</v>
      </c>
      <c r="F93" s="338" t="str">
        <f t="shared" si="4"/>
        <v/>
      </c>
      <c r="G93" s="338" t="str">
        <f t="shared" si="5"/>
        <v/>
      </c>
      <c r="H93" s="727" t="str">
        <f t="shared" si="6"/>
        <v>否</v>
      </c>
      <c r="I93" s="316" t="str">
        <f t="shared" si="7"/>
        <v>项</v>
      </c>
      <c r="N93" s="551">
        <v>0</v>
      </c>
    </row>
    <row r="94" s="718" customFormat="1" ht="36" hidden="1" customHeight="1" spans="1:14">
      <c r="A94" s="728">
        <v>2121903</v>
      </c>
      <c r="B94" s="729" t="s">
        <v>1276</v>
      </c>
      <c r="C94" s="396"/>
      <c r="D94" s="396">
        <v>0</v>
      </c>
      <c r="E94" s="395">
        <v>0</v>
      </c>
      <c r="F94" s="338" t="str">
        <f t="shared" si="4"/>
        <v/>
      </c>
      <c r="G94" s="338" t="str">
        <f t="shared" si="5"/>
        <v/>
      </c>
      <c r="H94" s="727" t="str">
        <f t="shared" si="6"/>
        <v>否</v>
      </c>
      <c r="I94" s="316" t="str">
        <f t="shared" si="7"/>
        <v>项</v>
      </c>
      <c r="J94" s="736"/>
      <c r="K94" s="319"/>
      <c r="N94" s="718">
        <v>0</v>
      </c>
    </row>
    <row r="95" s="317" customFormat="1" ht="36" hidden="1" customHeight="1" spans="1:14">
      <c r="A95" s="728">
        <v>2121904</v>
      </c>
      <c r="B95" s="729" t="s">
        <v>1277</v>
      </c>
      <c r="C95" s="396"/>
      <c r="D95" s="396">
        <v>0</v>
      </c>
      <c r="E95" s="395">
        <v>0</v>
      </c>
      <c r="F95" s="338" t="str">
        <f t="shared" si="4"/>
        <v/>
      </c>
      <c r="G95" s="338" t="str">
        <f t="shared" si="5"/>
        <v/>
      </c>
      <c r="H95" s="727" t="str">
        <f t="shared" si="6"/>
        <v>否</v>
      </c>
      <c r="I95" s="316" t="str">
        <f t="shared" si="7"/>
        <v>项</v>
      </c>
      <c r="J95" s="319"/>
      <c r="K95" s="319"/>
      <c r="N95" s="317">
        <v>0</v>
      </c>
    </row>
    <row r="96" ht="36" hidden="1" customHeight="1" spans="1:14">
      <c r="A96" s="728">
        <v>2121905</v>
      </c>
      <c r="B96" s="729" t="s">
        <v>1280</v>
      </c>
      <c r="C96" s="396"/>
      <c r="D96" s="396">
        <v>0</v>
      </c>
      <c r="E96" s="395">
        <v>0</v>
      </c>
      <c r="F96" s="338" t="str">
        <f t="shared" si="4"/>
        <v/>
      </c>
      <c r="G96" s="338" t="str">
        <f t="shared" si="5"/>
        <v/>
      </c>
      <c r="H96" s="727" t="str">
        <f t="shared" si="6"/>
        <v>否</v>
      </c>
      <c r="I96" s="316" t="str">
        <f t="shared" si="7"/>
        <v>项</v>
      </c>
      <c r="N96" s="551">
        <v>0</v>
      </c>
    </row>
    <row r="97" s="317" customFormat="1" ht="36" hidden="1" customHeight="1" spans="1:14">
      <c r="A97" s="728">
        <v>2121906</v>
      </c>
      <c r="B97" s="729" t="s">
        <v>1282</v>
      </c>
      <c r="C97" s="396"/>
      <c r="D97" s="396">
        <v>0</v>
      </c>
      <c r="E97" s="395">
        <v>0</v>
      </c>
      <c r="F97" s="338" t="str">
        <f t="shared" si="4"/>
        <v/>
      </c>
      <c r="G97" s="338" t="str">
        <f t="shared" si="5"/>
        <v/>
      </c>
      <c r="H97" s="727" t="str">
        <f t="shared" si="6"/>
        <v>否</v>
      </c>
      <c r="I97" s="316" t="str">
        <f t="shared" si="7"/>
        <v>项</v>
      </c>
      <c r="J97" s="319"/>
      <c r="K97" s="319"/>
      <c r="N97" s="317">
        <v>0</v>
      </c>
    </row>
    <row r="98" s="317" customFormat="1" ht="36" hidden="1" customHeight="1" spans="1:14">
      <c r="A98" s="728">
        <v>2121907</v>
      </c>
      <c r="B98" s="729" t="s">
        <v>1283</v>
      </c>
      <c r="C98" s="396"/>
      <c r="D98" s="396">
        <v>0</v>
      </c>
      <c r="E98" s="395">
        <v>0</v>
      </c>
      <c r="F98" s="338" t="str">
        <f t="shared" si="4"/>
        <v/>
      </c>
      <c r="G98" s="338" t="str">
        <f t="shared" si="5"/>
        <v/>
      </c>
      <c r="H98" s="727" t="str">
        <f t="shared" si="6"/>
        <v>否</v>
      </c>
      <c r="I98" s="316" t="str">
        <f t="shared" si="7"/>
        <v>项</v>
      </c>
      <c r="J98" s="319"/>
      <c r="K98" s="319"/>
      <c r="N98" s="317">
        <v>0</v>
      </c>
    </row>
    <row r="99" s="317" customFormat="1" ht="36" hidden="1" customHeight="1" spans="1:14">
      <c r="A99" s="728">
        <v>2121999</v>
      </c>
      <c r="B99" s="729" t="s">
        <v>1309</v>
      </c>
      <c r="C99" s="396"/>
      <c r="D99" s="396">
        <v>0</v>
      </c>
      <c r="E99" s="395">
        <v>0</v>
      </c>
      <c r="F99" s="338" t="str">
        <f t="shared" si="4"/>
        <v/>
      </c>
      <c r="G99" s="338" t="str">
        <f t="shared" si="5"/>
        <v/>
      </c>
      <c r="H99" s="727" t="str">
        <f t="shared" si="6"/>
        <v>否</v>
      </c>
      <c r="I99" s="316" t="str">
        <f t="shared" si="7"/>
        <v>项</v>
      </c>
      <c r="J99" s="319"/>
      <c r="K99" s="319"/>
      <c r="N99" s="317">
        <v>0</v>
      </c>
    </row>
    <row r="100" s="317" customFormat="1" ht="36" customHeight="1" spans="1:14">
      <c r="A100" s="725">
        <v>213</v>
      </c>
      <c r="B100" s="734" t="s">
        <v>1310</v>
      </c>
      <c r="C100" s="361">
        <f>SUM(C101,C106,C111,C116,C119)</f>
        <v>787</v>
      </c>
      <c r="D100" s="361">
        <f>SUM(D101,D106,D111,D116,D119)</f>
        <v>313</v>
      </c>
      <c r="E100" s="361">
        <f>SUM(E101,E106,E111,E116,E119)</f>
        <v>383</v>
      </c>
      <c r="F100" s="333">
        <f t="shared" si="4"/>
        <v>-0.513341804320203</v>
      </c>
      <c r="G100" s="333">
        <f t="shared" si="5"/>
        <v>1.22364217252396</v>
      </c>
      <c r="H100" s="727" t="str">
        <f t="shared" si="6"/>
        <v>是</v>
      </c>
      <c r="I100" s="316" t="str">
        <f t="shared" si="7"/>
        <v>类</v>
      </c>
      <c r="J100" s="319"/>
      <c r="K100" s="319"/>
      <c r="M100" s="317">
        <v>787</v>
      </c>
      <c r="N100" s="317">
        <v>313</v>
      </c>
    </row>
    <row r="101" ht="36" customHeight="1" spans="1:14">
      <c r="A101" s="728">
        <v>21366</v>
      </c>
      <c r="B101" s="732" t="s">
        <v>1311</v>
      </c>
      <c r="C101" s="730">
        <f>SUM(C102:C105)</f>
        <v>787</v>
      </c>
      <c r="D101" s="730">
        <f>SUM(D102:D105)</f>
        <v>313</v>
      </c>
      <c r="E101" s="730">
        <f>SUM(E102:E105)</f>
        <v>383</v>
      </c>
      <c r="F101" s="338">
        <f t="shared" si="4"/>
        <v>-0.513341804320203</v>
      </c>
      <c r="G101" s="338">
        <f t="shared" si="5"/>
        <v>1.22364217252396</v>
      </c>
      <c r="H101" s="727" t="str">
        <f t="shared" si="6"/>
        <v>是</v>
      </c>
      <c r="I101" s="316" t="str">
        <f t="shared" si="7"/>
        <v>款</v>
      </c>
      <c r="M101" s="551">
        <v>787</v>
      </c>
      <c r="N101" s="551">
        <v>313</v>
      </c>
    </row>
    <row r="102" s="317" customFormat="1" ht="36" customHeight="1" spans="1:14">
      <c r="A102" s="731">
        <v>2136601</v>
      </c>
      <c r="B102" s="729" t="s">
        <v>1256</v>
      </c>
      <c r="C102" s="396">
        <v>665</v>
      </c>
      <c r="D102" s="735">
        <v>175</v>
      </c>
      <c r="E102" s="395"/>
      <c r="F102" s="338">
        <f t="shared" si="4"/>
        <v>-1</v>
      </c>
      <c r="G102" s="338">
        <f t="shared" si="5"/>
        <v>0</v>
      </c>
      <c r="H102" s="727" t="str">
        <f t="shared" si="6"/>
        <v>是</v>
      </c>
      <c r="I102" s="316" t="str">
        <f t="shared" si="7"/>
        <v>项</v>
      </c>
      <c r="J102" s="319"/>
      <c r="K102" s="319"/>
      <c r="M102" s="317">
        <v>665</v>
      </c>
      <c r="N102" s="317">
        <v>175</v>
      </c>
    </row>
    <row r="103" s="318" customFormat="1" ht="36" customHeight="1" spans="1:14">
      <c r="A103" s="728">
        <v>2136602</v>
      </c>
      <c r="B103" s="732" t="s">
        <v>1312</v>
      </c>
      <c r="C103" s="396">
        <v>24</v>
      </c>
      <c r="D103" s="735">
        <v>50</v>
      </c>
      <c r="E103" s="509">
        <v>50</v>
      </c>
      <c r="F103" s="338">
        <f t="shared" si="4"/>
        <v>1.08333333333333</v>
      </c>
      <c r="G103" s="338">
        <f t="shared" si="5"/>
        <v>1</v>
      </c>
      <c r="H103" s="727" t="str">
        <f t="shared" si="6"/>
        <v>是</v>
      </c>
      <c r="I103" s="316" t="str">
        <f t="shared" si="7"/>
        <v>项</v>
      </c>
      <c r="J103" s="736"/>
      <c r="K103" s="319"/>
      <c r="M103" s="318">
        <v>24</v>
      </c>
      <c r="N103" s="318">
        <v>50</v>
      </c>
    </row>
    <row r="104" s="317" customFormat="1" ht="36" hidden="1" customHeight="1" spans="1:14">
      <c r="A104" s="728">
        <v>2136603</v>
      </c>
      <c r="B104" s="732" t="s">
        <v>1313</v>
      </c>
      <c r="C104" s="396"/>
      <c r="D104" s="396">
        <v>0</v>
      </c>
      <c r="E104" s="395">
        <v>0</v>
      </c>
      <c r="F104" s="338" t="str">
        <f t="shared" si="4"/>
        <v/>
      </c>
      <c r="G104" s="338" t="str">
        <f t="shared" si="5"/>
        <v/>
      </c>
      <c r="H104" s="727" t="str">
        <f t="shared" si="6"/>
        <v>否</v>
      </c>
      <c r="I104" s="316" t="str">
        <f t="shared" si="7"/>
        <v>项</v>
      </c>
      <c r="J104" s="319"/>
      <c r="K104" s="319"/>
      <c r="N104" s="317">
        <v>0</v>
      </c>
    </row>
    <row r="105" s="317" customFormat="1" ht="36" customHeight="1" spans="1:14">
      <c r="A105" s="731">
        <v>2136699</v>
      </c>
      <c r="B105" s="732" t="s">
        <v>1314</v>
      </c>
      <c r="C105" s="396">
        <v>98</v>
      </c>
      <c r="D105" s="735">
        <v>88</v>
      </c>
      <c r="E105" s="509">
        <v>333</v>
      </c>
      <c r="F105" s="338">
        <f t="shared" si="4"/>
        <v>2.39795918367347</v>
      </c>
      <c r="G105" s="338">
        <f t="shared" si="5"/>
        <v>3.78409090909091</v>
      </c>
      <c r="H105" s="727" t="str">
        <f t="shared" si="6"/>
        <v>是</v>
      </c>
      <c r="I105" s="316" t="str">
        <f t="shared" si="7"/>
        <v>项</v>
      </c>
      <c r="J105" s="319"/>
      <c r="K105" s="319"/>
      <c r="M105" s="317">
        <v>98</v>
      </c>
      <c r="N105" s="317">
        <v>88</v>
      </c>
    </row>
    <row r="106" ht="36" hidden="1" customHeight="1" spans="1:14">
      <c r="A106" s="728">
        <v>21367</v>
      </c>
      <c r="B106" s="732" t="s">
        <v>1315</v>
      </c>
      <c r="C106" s="730">
        <f>SUM(C107:C110)</f>
        <v>0</v>
      </c>
      <c r="D106" s="730">
        <f>SUM(D107:D110)</f>
        <v>0</v>
      </c>
      <c r="E106" s="730">
        <f>SUM(E107:E110)</f>
        <v>0</v>
      </c>
      <c r="F106" s="338" t="str">
        <f t="shared" si="4"/>
        <v/>
      </c>
      <c r="G106" s="338" t="str">
        <f t="shared" si="5"/>
        <v/>
      </c>
      <c r="H106" s="727" t="str">
        <f t="shared" si="6"/>
        <v>否</v>
      </c>
      <c r="I106" s="316" t="str">
        <f t="shared" si="7"/>
        <v>款</v>
      </c>
      <c r="N106" s="551">
        <v>0</v>
      </c>
    </row>
    <row r="107" s="317" customFormat="1" ht="36" hidden="1" customHeight="1" spans="1:14">
      <c r="A107" s="728">
        <v>2136701</v>
      </c>
      <c r="B107" s="729" t="s">
        <v>1256</v>
      </c>
      <c r="C107" s="396"/>
      <c r="D107" s="396">
        <v>0</v>
      </c>
      <c r="E107" s="395">
        <v>0</v>
      </c>
      <c r="F107" s="338" t="str">
        <f t="shared" si="4"/>
        <v/>
      </c>
      <c r="G107" s="338" t="str">
        <f t="shared" si="5"/>
        <v/>
      </c>
      <c r="H107" s="727" t="str">
        <f t="shared" si="6"/>
        <v>否</v>
      </c>
      <c r="I107" s="316" t="str">
        <f t="shared" si="7"/>
        <v>项</v>
      </c>
      <c r="J107" s="319"/>
      <c r="K107" s="319"/>
      <c r="N107" s="317">
        <v>0</v>
      </c>
    </row>
    <row r="108" s="317" customFormat="1" ht="36" hidden="1" customHeight="1" spans="1:14">
      <c r="A108" s="728">
        <v>2136702</v>
      </c>
      <c r="B108" s="729" t="s">
        <v>1312</v>
      </c>
      <c r="C108" s="396"/>
      <c r="D108" s="396">
        <v>0</v>
      </c>
      <c r="E108" s="395">
        <v>0</v>
      </c>
      <c r="F108" s="338" t="str">
        <f t="shared" si="4"/>
        <v/>
      </c>
      <c r="G108" s="338" t="str">
        <f t="shared" si="5"/>
        <v/>
      </c>
      <c r="H108" s="727" t="str">
        <f t="shared" si="6"/>
        <v>否</v>
      </c>
      <c r="I108" s="316" t="str">
        <f t="shared" si="7"/>
        <v>项</v>
      </c>
      <c r="J108" s="319"/>
      <c r="K108" s="319"/>
      <c r="N108" s="317">
        <v>0</v>
      </c>
    </row>
    <row r="109" s="317" customFormat="1" ht="36" hidden="1" customHeight="1" spans="1:14">
      <c r="A109" s="728">
        <v>2136703</v>
      </c>
      <c r="B109" s="732" t="s">
        <v>1316</v>
      </c>
      <c r="C109" s="396"/>
      <c r="D109" s="396">
        <v>0</v>
      </c>
      <c r="E109" s="395">
        <v>0</v>
      </c>
      <c r="F109" s="338" t="str">
        <f t="shared" si="4"/>
        <v/>
      </c>
      <c r="G109" s="338" t="str">
        <f t="shared" si="5"/>
        <v/>
      </c>
      <c r="H109" s="727" t="str">
        <f t="shared" si="6"/>
        <v>否</v>
      </c>
      <c r="I109" s="316" t="str">
        <f t="shared" si="7"/>
        <v>项</v>
      </c>
      <c r="J109" s="319"/>
      <c r="K109" s="319"/>
      <c r="N109" s="317">
        <v>0</v>
      </c>
    </row>
    <row r="110" s="318" customFormat="1" ht="36" hidden="1" customHeight="1" spans="1:14">
      <c r="A110" s="728">
        <v>2136799</v>
      </c>
      <c r="B110" s="729" t="s">
        <v>1317</v>
      </c>
      <c r="C110" s="396"/>
      <c r="D110" s="396">
        <v>0</v>
      </c>
      <c r="E110" s="395">
        <v>0</v>
      </c>
      <c r="F110" s="338" t="str">
        <f t="shared" si="4"/>
        <v/>
      </c>
      <c r="G110" s="338" t="str">
        <f t="shared" si="5"/>
        <v/>
      </c>
      <c r="H110" s="727" t="str">
        <f t="shared" si="6"/>
        <v>否</v>
      </c>
      <c r="I110" s="316" t="str">
        <f t="shared" si="7"/>
        <v>项</v>
      </c>
      <c r="J110" s="736"/>
      <c r="K110" s="319"/>
      <c r="N110" s="318">
        <v>0</v>
      </c>
    </row>
    <row r="111" ht="36" hidden="1" customHeight="1" spans="1:14">
      <c r="A111" s="728">
        <v>21369</v>
      </c>
      <c r="B111" s="732" t="s">
        <v>1318</v>
      </c>
      <c r="C111" s="730">
        <f>SUM(C112:C115)</f>
        <v>0</v>
      </c>
      <c r="D111" s="730">
        <f>SUM(D112:D115)</f>
        <v>0</v>
      </c>
      <c r="E111" s="730">
        <f>SUM(E112:E115)</f>
        <v>0</v>
      </c>
      <c r="F111" s="338" t="str">
        <f t="shared" si="4"/>
        <v/>
      </c>
      <c r="G111" s="338" t="str">
        <f t="shared" si="5"/>
        <v/>
      </c>
      <c r="H111" s="727" t="str">
        <f t="shared" si="6"/>
        <v>否</v>
      </c>
      <c r="I111" s="316" t="str">
        <f t="shared" si="7"/>
        <v>款</v>
      </c>
      <c r="M111" s="551">
        <v>0</v>
      </c>
      <c r="N111" s="551">
        <v>0</v>
      </c>
    </row>
    <row r="112" s="317" customFormat="1" ht="36" hidden="1" customHeight="1" spans="1:14">
      <c r="A112" s="728">
        <v>2136901</v>
      </c>
      <c r="B112" s="732" t="s">
        <v>820</v>
      </c>
      <c r="C112" s="396"/>
      <c r="D112" s="396">
        <v>0</v>
      </c>
      <c r="E112" s="395">
        <v>0</v>
      </c>
      <c r="F112" s="338" t="str">
        <f t="shared" si="4"/>
        <v/>
      </c>
      <c r="G112" s="338" t="str">
        <f t="shared" si="5"/>
        <v/>
      </c>
      <c r="H112" s="727" t="str">
        <f t="shared" si="6"/>
        <v>否</v>
      </c>
      <c r="I112" s="316" t="str">
        <f t="shared" si="7"/>
        <v>项</v>
      </c>
      <c r="J112" s="319"/>
      <c r="K112" s="319"/>
      <c r="N112" s="317">
        <v>0</v>
      </c>
    </row>
    <row r="113" s="317" customFormat="1" ht="36" hidden="1" customHeight="1" spans="1:14">
      <c r="A113" s="728">
        <v>2136902</v>
      </c>
      <c r="B113" s="732" t="s">
        <v>1319</v>
      </c>
      <c r="C113" s="396"/>
      <c r="D113" s="396">
        <v>0</v>
      </c>
      <c r="E113" s="395">
        <v>0</v>
      </c>
      <c r="F113" s="338" t="str">
        <f t="shared" si="4"/>
        <v/>
      </c>
      <c r="G113" s="338" t="str">
        <f t="shared" si="5"/>
        <v/>
      </c>
      <c r="H113" s="727" t="str">
        <f t="shared" si="6"/>
        <v>否</v>
      </c>
      <c r="I113" s="316" t="str">
        <f t="shared" si="7"/>
        <v>项</v>
      </c>
      <c r="J113" s="319"/>
      <c r="K113" s="319"/>
      <c r="N113" s="317">
        <v>0</v>
      </c>
    </row>
    <row r="114" s="317" customFormat="1" ht="36" hidden="1" customHeight="1" spans="1:14">
      <c r="A114" s="728">
        <v>2136903</v>
      </c>
      <c r="B114" s="732" t="s">
        <v>1320</v>
      </c>
      <c r="C114" s="396">
        <v>0</v>
      </c>
      <c r="D114" s="396">
        <v>0</v>
      </c>
      <c r="E114" s="395">
        <v>0</v>
      </c>
      <c r="F114" s="338" t="str">
        <f t="shared" si="4"/>
        <v/>
      </c>
      <c r="G114" s="338" t="str">
        <f t="shared" si="5"/>
        <v/>
      </c>
      <c r="H114" s="727" t="str">
        <f t="shared" si="6"/>
        <v>否</v>
      </c>
      <c r="I114" s="316" t="str">
        <f t="shared" si="7"/>
        <v>项</v>
      </c>
      <c r="J114" s="319"/>
      <c r="K114" s="319"/>
      <c r="M114" s="317">
        <v>0</v>
      </c>
      <c r="N114" s="317">
        <v>0</v>
      </c>
    </row>
    <row r="115" s="317" customFormat="1" ht="36" hidden="1" customHeight="1" spans="1:14">
      <c r="A115" s="728">
        <v>2136999</v>
      </c>
      <c r="B115" s="729" t="s">
        <v>1321</v>
      </c>
      <c r="C115" s="396">
        <v>0</v>
      </c>
      <c r="D115" s="396">
        <v>0</v>
      </c>
      <c r="E115" s="395">
        <v>0</v>
      </c>
      <c r="F115" s="338" t="str">
        <f t="shared" si="4"/>
        <v/>
      </c>
      <c r="G115" s="338" t="str">
        <f t="shared" si="5"/>
        <v/>
      </c>
      <c r="H115" s="727" t="str">
        <f t="shared" si="6"/>
        <v>否</v>
      </c>
      <c r="I115" s="316" t="str">
        <f t="shared" si="7"/>
        <v>项</v>
      </c>
      <c r="J115" s="319"/>
      <c r="K115" s="319"/>
      <c r="M115" s="317">
        <v>0</v>
      </c>
      <c r="N115" s="317">
        <v>0</v>
      </c>
    </row>
    <row r="116" s="317" customFormat="1" ht="36" hidden="1" customHeight="1" spans="1:14">
      <c r="A116" s="728">
        <v>21370</v>
      </c>
      <c r="B116" s="732" t="s">
        <v>1322</v>
      </c>
      <c r="C116" s="730">
        <f>SUM(C117:C118)</f>
        <v>0</v>
      </c>
      <c r="D116" s="730">
        <f>SUM(D117:D118)</f>
        <v>0</v>
      </c>
      <c r="E116" s="730">
        <f>SUM(E117:E118)</f>
        <v>0</v>
      </c>
      <c r="F116" s="338" t="str">
        <f t="shared" si="4"/>
        <v/>
      </c>
      <c r="G116" s="338" t="str">
        <f t="shared" si="5"/>
        <v/>
      </c>
      <c r="H116" s="727" t="str">
        <f t="shared" si="6"/>
        <v>否</v>
      </c>
      <c r="I116" s="316" t="str">
        <f t="shared" si="7"/>
        <v>款</v>
      </c>
      <c r="J116" s="319"/>
      <c r="K116" s="319"/>
      <c r="N116" s="317">
        <v>0</v>
      </c>
    </row>
    <row r="117" s="317" customFormat="1" ht="36" hidden="1" customHeight="1" spans="1:14">
      <c r="A117" s="728">
        <v>2137001</v>
      </c>
      <c r="B117" s="732" t="s">
        <v>1256</v>
      </c>
      <c r="C117" s="396"/>
      <c r="D117" s="396">
        <v>0</v>
      </c>
      <c r="E117" s="395">
        <v>0</v>
      </c>
      <c r="F117" s="338" t="str">
        <f t="shared" si="4"/>
        <v/>
      </c>
      <c r="G117" s="338" t="str">
        <f t="shared" si="5"/>
        <v/>
      </c>
      <c r="H117" s="727" t="str">
        <f t="shared" si="6"/>
        <v>否</v>
      </c>
      <c r="I117" s="316" t="str">
        <f t="shared" si="7"/>
        <v>项</v>
      </c>
      <c r="J117" s="319"/>
      <c r="K117" s="319"/>
      <c r="N117" s="317">
        <v>0</v>
      </c>
    </row>
    <row r="118" s="317" customFormat="1" ht="36" hidden="1" customHeight="1" spans="1:14">
      <c r="A118" s="728">
        <v>2137099</v>
      </c>
      <c r="B118" s="732" t="s">
        <v>1323</v>
      </c>
      <c r="C118" s="396"/>
      <c r="D118" s="396">
        <v>0</v>
      </c>
      <c r="E118" s="395">
        <v>0</v>
      </c>
      <c r="F118" s="338" t="str">
        <f t="shared" si="4"/>
        <v/>
      </c>
      <c r="G118" s="338" t="str">
        <f t="shared" si="5"/>
        <v/>
      </c>
      <c r="H118" s="727" t="str">
        <f t="shared" si="6"/>
        <v>否</v>
      </c>
      <c r="I118" s="316" t="str">
        <f t="shared" si="7"/>
        <v>项</v>
      </c>
      <c r="J118" s="319"/>
      <c r="K118" s="319"/>
      <c r="N118" s="317">
        <v>0</v>
      </c>
    </row>
    <row r="119" s="318" customFormat="1" ht="36" hidden="1" customHeight="1" spans="1:14">
      <c r="A119" s="728">
        <v>21371</v>
      </c>
      <c r="B119" s="732" t="s">
        <v>1324</v>
      </c>
      <c r="C119" s="730">
        <f>SUM(C120:C123)</f>
        <v>0</v>
      </c>
      <c r="D119" s="730">
        <f>SUM(D120:D123)</f>
        <v>0</v>
      </c>
      <c r="E119" s="730">
        <f>SUM(E120:E123)</f>
        <v>0</v>
      </c>
      <c r="F119" s="338" t="str">
        <f t="shared" si="4"/>
        <v/>
      </c>
      <c r="G119" s="338" t="str">
        <f t="shared" si="5"/>
        <v/>
      </c>
      <c r="H119" s="727" t="str">
        <f t="shared" si="6"/>
        <v>否</v>
      </c>
      <c r="I119" s="316" t="str">
        <f t="shared" si="7"/>
        <v>款</v>
      </c>
      <c r="J119" s="736"/>
      <c r="K119" s="736"/>
      <c r="N119" s="318">
        <v>0</v>
      </c>
    </row>
    <row r="120" s="718" customFormat="1" ht="36" hidden="1" customHeight="1" spans="1:14">
      <c r="A120" s="728">
        <v>2137101</v>
      </c>
      <c r="B120" s="729" t="s">
        <v>820</v>
      </c>
      <c r="C120" s="396"/>
      <c r="D120" s="396">
        <v>0</v>
      </c>
      <c r="E120" s="395">
        <v>0</v>
      </c>
      <c r="F120" s="338" t="str">
        <f t="shared" si="4"/>
        <v/>
      </c>
      <c r="G120" s="338" t="str">
        <f t="shared" si="5"/>
        <v/>
      </c>
      <c r="H120" s="727" t="str">
        <f t="shared" si="6"/>
        <v>否</v>
      </c>
      <c r="I120" s="316" t="str">
        <f t="shared" si="7"/>
        <v>项</v>
      </c>
      <c r="J120" s="736"/>
      <c r="K120" s="319"/>
      <c r="N120" s="718">
        <v>0</v>
      </c>
    </row>
    <row r="121" s="317" customFormat="1" ht="36" hidden="1" customHeight="1" spans="1:14">
      <c r="A121" s="728">
        <v>2137102</v>
      </c>
      <c r="B121" s="732" t="s">
        <v>1325</v>
      </c>
      <c r="C121" s="396"/>
      <c r="D121" s="396">
        <v>0</v>
      </c>
      <c r="E121" s="395">
        <v>0</v>
      </c>
      <c r="F121" s="338" t="str">
        <f t="shared" si="4"/>
        <v/>
      </c>
      <c r="G121" s="338" t="str">
        <f t="shared" si="5"/>
        <v/>
      </c>
      <c r="H121" s="727" t="str">
        <f t="shared" si="6"/>
        <v>否</v>
      </c>
      <c r="I121" s="316" t="str">
        <f t="shared" si="7"/>
        <v>项</v>
      </c>
      <c r="J121" s="319"/>
      <c r="K121" s="319"/>
      <c r="N121" s="317">
        <v>0</v>
      </c>
    </row>
    <row r="122" s="317" customFormat="1" ht="36" hidden="1" customHeight="1" spans="1:14">
      <c r="A122" s="728">
        <v>2137103</v>
      </c>
      <c r="B122" s="732" t="s">
        <v>1320</v>
      </c>
      <c r="C122" s="396"/>
      <c r="D122" s="396">
        <v>0</v>
      </c>
      <c r="E122" s="395">
        <v>0</v>
      </c>
      <c r="F122" s="338" t="str">
        <f t="shared" si="4"/>
        <v/>
      </c>
      <c r="G122" s="338" t="str">
        <f t="shared" si="5"/>
        <v/>
      </c>
      <c r="H122" s="727" t="str">
        <f t="shared" si="6"/>
        <v>否</v>
      </c>
      <c r="I122" s="316" t="str">
        <f t="shared" si="7"/>
        <v>项</v>
      </c>
      <c r="J122" s="319"/>
      <c r="K122" s="319"/>
      <c r="N122" s="317">
        <v>0</v>
      </c>
    </row>
    <row r="123" s="317" customFormat="1" ht="36" hidden="1" customHeight="1" spans="1:14">
      <c r="A123" s="728">
        <v>2137199</v>
      </c>
      <c r="B123" s="732" t="s">
        <v>1326</v>
      </c>
      <c r="C123" s="396"/>
      <c r="D123" s="396">
        <v>0</v>
      </c>
      <c r="E123" s="395">
        <v>0</v>
      </c>
      <c r="F123" s="338" t="str">
        <f t="shared" si="4"/>
        <v/>
      </c>
      <c r="G123" s="338" t="str">
        <f t="shared" si="5"/>
        <v/>
      </c>
      <c r="H123" s="727" t="str">
        <f t="shared" si="6"/>
        <v>否</v>
      </c>
      <c r="I123" s="316" t="str">
        <f t="shared" si="7"/>
        <v>项</v>
      </c>
      <c r="J123" s="319"/>
      <c r="K123" s="319"/>
      <c r="N123" s="317">
        <v>0</v>
      </c>
    </row>
    <row r="124" s="317" customFormat="1" ht="36" customHeight="1" spans="1:14">
      <c r="A124" s="725">
        <v>214</v>
      </c>
      <c r="B124" s="734" t="s">
        <v>1327</v>
      </c>
      <c r="C124" s="361">
        <f>SUM(C125,C130,C135,C140,C149,C156,C165,C168,C171:C172)</f>
        <v>0</v>
      </c>
      <c r="D124" s="361">
        <f>SUM(D125,D130,D135,D140,D149,D156,D165,D168,D171:D172)</f>
        <v>0</v>
      </c>
      <c r="E124" s="361">
        <f>SUM(E125,E130,E135,E140,E149,E156,E165,E168,E171:E172)</f>
        <v>0</v>
      </c>
      <c r="F124" s="333" t="str">
        <f t="shared" si="4"/>
        <v/>
      </c>
      <c r="G124" s="333" t="str">
        <f t="shared" si="5"/>
        <v/>
      </c>
      <c r="H124" s="727" t="str">
        <f t="shared" si="6"/>
        <v>是</v>
      </c>
      <c r="I124" s="316" t="str">
        <f t="shared" si="7"/>
        <v>类</v>
      </c>
      <c r="J124" s="319"/>
      <c r="K124" s="319"/>
      <c r="N124" s="317">
        <v>0</v>
      </c>
    </row>
    <row r="125" s="317" customFormat="1" ht="36" hidden="1" customHeight="1" spans="1:14">
      <c r="A125" s="728">
        <v>21460</v>
      </c>
      <c r="B125" s="729" t="s">
        <v>1328</v>
      </c>
      <c r="C125" s="730">
        <f>SUM(C126:C129)</f>
        <v>0</v>
      </c>
      <c r="D125" s="730">
        <f>SUM(D126:D129)</f>
        <v>0</v>
      </c>
      <c r="E125" s="730">
        <f>SUM(E126:E129)</f>
        <v>0</v>
      </c>
      <c r="F125" s="338" t="str">
        <f t="shared" si="4"/>
        <v/>
      </c>
      <c r="G125" s="338" t="str">
        <f t="shared" si="5"/>
        <v/>
      </c>
      <c r="H125" s="727" t="str">
        <f t="shared" si="6"/>
        <v>否</v>
      </c>
      <c r="I125" s="316" t="str">
        <f t="shared" si="7"/>
        <v>款</v>
      </c>
      <c r="J125" s="319"/>
      <c r="K125" s="319"/>
      <c r="N125" s="317">
        <v>0</v>
      </c>
    </row>
    <row r="126" s="317" customFormat="1" ht="36" hidden="1" customHeight="1" spans="1:14">
      <c r="A126" s="728">
        <v>2146001</v>
      </c>
      <c r="B126" s="732" t="s">
        <v>864</v>
      </c>
      <c r="C126" s="396"/>
      <c r="D126" s="396">
        <v>0</v>
      </c>
      <c r="E126" s="395">
        <v>0</v>
      </c>
      <c r="F126" s="338" t="str">
        <f t="shared" si="4"/>
        <v/>
      </c>
      <c r="G126" s="338" t="str">
        <f t="shared" si="5"/>
        <v/>
      </c>
      <c r="H126" s="727" t="str">
        <f t="shared" si="6"/>
        <v>否</v>
      </c>
      <c r="I126" s="316" t="str">
        <f t="shared" si="7"/>
        <v>项</v>
      </c>
      <c r="J126" s="319"/>
      <c r="K126" s="319"/>
      <c r="N126" s="317">
        <v>0</v>
      </c>
    </row>
    <row r="127" s="718" customFormat="1" ht="36" hidden="1" customHeight="1" spans="1:14">
      <c r="A127" s="728">
        <v>2146002</v>
      </c>
      <c r="B127" s="732" t="s">
        <v>865</v>
      </c>
      <c r="C127" s="396"/>
      <c r="D127" s="396">
        <v>0</v>
      </c>
      <c r="E127" s="395">
        <v>0</v>
      </c>
      <c r="F127" s="338" t="str">
        <f t="shared" si="4"/>
        <v/>
      </c>
      <c r="G127" s="338" t="str">
        <f t="shared" si="5"/>
        <v/>
      </c>
      <c r="H127" s="727" t="str">
        <f t="shared" si="6"/>
        <v>否</v>
      </c>
      <c r="I127" s="316" t="str">
        <f t="shared" si="7"/>
        <v>项</v>
      </c>
      <c r="J127" s="736"/>
      <c r="K127" s="319"/>
      <c r="N127" s="718">
        <v>0</v>
      </c>
    </row>
    <row r="128" s="317" customFormat="1" ht="36" hidden="1" customHeight="1" spans="1:14">
      <c r="A128" s="728">
        <v>2146003</v>
      </c>
      <c r="B128" s="732" t="s">
        <v>1329</v>
      </c>
      <c r="C128" s="396"/>
      <c r="D128" s="396">
        <v>0</v>
      </c>
      <c r="E128" s="395">
        <v>0</v>
      </c>
      <c r="F128" s="338" t="str">
        <f t="shared" si="4"/>
        <v/>
      </c>
      <c r="G128" s="338" t="str">
        <f t="shared" si="5"/>
        <v/>
      </c>
      <c r="H128" s="727" t="str">
        <f t="shared" si="6"/>
        <v>否</v>
      </c>
      <c r="I128" s="316" t="str">
        <f t="shared" si="7"/>
        <v>项</v>
      </c>
      <c r="J128" s="319"/>
      <c r="K128" s="319"/>
      <c r="N128" s="317">
        <v>0</v>
      </c>
    </row>
    <row r="129" s="317" customFormat="1" ht="36" hidden="1" customHeight="1" spans="1:14">
      <c r="A129" s="728">
        <v>2146099</v>
      </c>
      <c r="B129" s="732" t="s">
        <v>1330</v>
      </c>
      <c r="C129" s="396"/>
      <c r="D129" s="396">
        <v>0</v>
      </c>
      <c r="E129" s="395">
        <v>0</v>
      </c>
      <c r="F129" s="338" t="str">
        <f t="shared" si="4"/>
        <v/>
      </c>
      <c r="G129" s="338" t="str">
        <f t="shared" si="5"/>
        <v/>
      </c>
      <c r="H129" s="727" t="str">
        <f t="shared" si="6"/>
        <v>否</v>
      </c>
      <c r="I129" s="316" t="str">
        <f t="shared" si="7"/>
        <v>项</v>
      </c>
      <c r="J129" s="319"/>
      <c r="K129" s="319"/>
      <c r="N129" s="317">
        <v>0</v>
      </c>
    </row>
    <row r="130" s="318" customFormat="1" ht="36" hidden="1" customHeight="1" spans="1:14">
      <c r="A130" s="728">
        <v>21462</v>
      </c>
      <c r="B130" s="732" t="s">
        <v>1331</v>
      </c>
      <c r="C130" s="730">
        <f>SUM(C131:C134)</f>
        <v>0</v>
      </c>
      <c r="D130" s="730">
        <f>SUM(D131:D134)</f>
        <v>0</v>
      </c>
      <c r="E130" s="730">
        <f>SUM(E131:E134)</f>
        <v>0</v>
      </c>
      <c r="F130" s="338" t="str">
        <f t="shared" si="4"/>
        <v/>
      </c>
      <c r="G130" s="338" t="str">
        <f t="shared" si="5"/>
        <v/>
      </c>
      <c r="H130" s="727" t="str">
        <f t="shared" si="6"/>
        <v>否</v>
      </c>
      <c r="I130" s="316" t="str">
        <f t="shared" si="7"/>
        <v>款</v>
      </c>
      <c r="J130" s="736"/>
      <c r="K130" s="736"/>
      <c r="N130" s="318">
        <v>0</v>
      </c>
    </row>
    <row r="131" s="318" customFormat="1" ht="36" hidden="1" customHeight="1" spans="1:14">
      <c r="A131" s="728">
        <v>2146201</v>
      </c>
      <c r="B131" s="732" t="s">
        <v>1329</v>
      </c>
      <c r="C131" s="396"/>
      <c r="D131" s="396">
        <v>0</v>
      </c>
      <c r="E131" s="395">
        <v>0</v>
      </c>
      <c r="F131" s="338" t="str">
        <f t="shared" si="4"/>
        <v/>
      </c>
      <c r="G131" s="338" t="str">
        <f t="shared" si="5"/>
        <v/>
      </c>
      <c r="H131" s="727" t="str">
        <f t="shared" si="6"/>
        <v>否</v>
      </c>
      <c r="I131" s="316" t="str">
        <f t="shared" si="7"/>
        <v>项</v>
      </c>
      <c r="J131" s="736"/>
      <c r="K131" s="319"/>
      <c r="N131" s="318">
        <v>0</v>
      </c>
    </row>
    <row r="132" s="317" customFormat="1" ht="36" hidden="1" customHeight="1" spans="1:14">
      <c r="A132" s="728">
        <v>2146202</v>
      </c>
      <c r="B132" s="732" t="s">
        <v>1332</v>
      </c>
      <c r="C132" s="396"/>
      <c r="D132" s="396">
        <v>0</v>
      </c>
      <c r="E132" s="395">
        <v>0</v>
      </c>
      <c r="F132" s="338" t="str">
        <f t="shared" si="4"/>
        <v/>
      </c>
      <c r="G132" s="338" t="str">
        <f t="shared" si="5"/>
        <v/>
      </c>
      <c r="H132" s="727" t="str">
        <f t="shared" si="6"/>
        <v>否</v>
      </c>
      <c r="I132" s="316" t="str">
        <f t="shared" si="7"/>
        <v>项</v>
      </c>
      <c r="J132" s="319"/>
      <c r="K132" s="319"/>
      <c r="N132" s="317">
        <v>0</v>
      </c>
    </row>
    <row r="133" s="317" customFormat="1" ht="36" hidden="1" customHeight="1" spans="1:14">
      <c r="A133" s="728">
        <v>2146203</v>
      </c>
      <c r="B133" s="732" t="s">
        <v>1333</v>
      </c>
      <c r="C133" s="396"/>
      <c r="D133" s="396">
        <v>0</v>
      </c>
      <c r="E133" s="395">
        <v>0</v>
      </c>
      <c r="F133" s="338" t="str">
        <f t="shared" ref="F133:F196" si="8">IF(C133&lt;&gt;0,E133/C133-1,"")</f>
        <v/>
      </c>
      <c r="G133" s="338" t="str">
        <f t="shared" ref="G133:G196" si="9">IF(D133&lt;&gt;0,E133/D133,"")</f>
        <v/>
      </c>
      <c r="H133" s="727" t="str">
        <f t="shared" ref="H133:H196" si="10">IF(LEN(A133)=3,"是",IF(B133&lt;&gt;"",IF(SUM(C133:E133)&lt;&gt;0,"是","否"),"是"))</f>
        <v>否</v>
      </c>
      <c r="I133" s="316" t="str">
        <f t="shared" ref="I133:I196" si="11">IF(LEN(A133)=3,"类",IF(LEN(A133)=5,"款","项"))</f>
        <v>项</v>
      </c>
      <c r="J133" s="319"/>
      <c r="K133" s="319"/>
      <c r="N133" s="317">
        <v>0</v>
      </c>
    </row>
    <row r="134" s="317" customFormat="1" ht="36" hidden="1" customHeight="1" spans="1:14">
      <c r="A134" s="728">
        <v>2146299</v>
      </c>
      <c r="B134" s="729" t="s">
        <v>1334</v>
      </c>
      <c r="C134" s="396"/>
      <c r="D134" s="396">
        <v>0</v>
      </c>
      <c r="E134" s="395">
        <v>0</v>
      </c>
      <c r="F134" s="338" t="str">
        <f t="shared" si="8"/>
        <v/>
      </c>
      <c r="G134" s="338" t="str">
        <f t="shared" si="9"/>
        <v/>
      </c>
      <c r="H134" s="727" t="str">
        <f t="shared" si="10"/>
        <v>否</v>
      </c>
      <c r="I134" s="316" t="str">
        <f t="shared" si="11"/>
        <v>项</v>
      </c>
      <c r="J134" s="319"/>
      <c r="K134" s="319"/>
      <c r="N134" s="317">
        <v>0</v>
      </c>
    </row>
    <row r="135" s="317" customFormat="1" ht="36" hidden="1" customHeight="1" spans="1:11">
      <c r="A135" s="728">
        <v>21463</v>
      </c>
      <c r="B135" s="732" t="s">
        <v>1335</v>
      </c>
      <c r="C135" s="730">
        <f>SUM(C136:C139)</f>
        <v>0</v>
      </c>
      <c r="D135" s="730">
        <f>SUM(D136:D139)</f>
        <v>0</v>
      </c>
      <c r="E135" s="730">
        <f>SUM(E136:E139)</f>
        <v>0</v>
      </c>
      <c r="F135" s="338" t="str">
        <f t="shared" si="8"/>
        <v/>
      </c>
      <c r="G135" s="338" t="str">
        <f t="shared" si="9"/>
        <v/>
      </c>
      <c r="H135" s="727" t="str">
        <f t="shared" si="10"/>
        <v>否</v>
      </c>
      <c r="I135" s="316" t="str">
        <f t="shared" si="11"/>
        <v>款</v>
      </c>
      <c r="J135" s="319"/>
      <c r="K135" s="319"/>
    </row>
    <row r="136" ht="36" hidden="1" customHeight="1" spans="1:9">
      <c r="A136" s="728">
        <v>2146301</v>
      </c>
      <c r="B136" s="732" t="s">
        <v>871</v>
      </c>
      <c r="C136" s="396"/>
      <c r="D136" s="396">
        <v>0</v>
      </c>
      <c r="E136" s="395"/>
      <c r="F136" s="338" t="str">
        <f t="shared" si="8"/>
        <v/>
      </c>
      <c r="G136" s="338" t="str">
        <f t="shared" si="9"/>
        <v/>
      </c>
      <c r="H136" s="727" t="str">
        <f t="shared" si="10"/>
        <v>否</v>
      </c>
      <c r="I136" s="316" t="str">
        <f t="shared" si="11"/>
        <v>项</v>
      </c>
    </row>
    <row r="137" s="718" customFormat="1" ht="36" hidden="1" customHeight="1" spans="1:11">
      <c r="A137" s="728">
        <v>2146302</v>
      </c>
      <c r="B137" s="732" t="s">
        <v>1336</v>
      </c>
      <c r="C137" s="396"/>
      <c r="D137" s="396">
        <v>0</v>
      </c>
      <c r="E137" s="395"/>
      <c r="F137" s="338" t="str">
        <f t="shared" si="8"/>
        <v/>
      </c>
      <c r="G137" s="338" t="str">
        <f t="shared" si="9"/>
        <v/>
      </c>
      <c r="H137" s="727" t="str">
        <f t="shared" si="10"/>
        <v>否</v>
      </c>
      <c r="I137" s="316" t="str">
        <f t="shared" si="11"/>
        <v>项</v>
      </c>
      <c r="J137" s="736"/>
      <c r="K137" s="319"/>
    </row>
    <row r="138" s="317" customFormat="1" ht="36" hidden="1" customHeight="1" spans="1:11">
      <c r="A138" s="728">
        <v>2146303</v>
      </c>
      <c r="B138" s="732" t="s">
        <v>1337</v>
      </c>
      <c r="C138" s="396"/>
      <c r="D138" s="396">
        <v>0</v>
      </c>
      <c r="E138" s="395"/>
      <c r="F138" s="338" t="str">
        <f t="shared" si="8"/>
        <v/>
      </c>
      <c r="G138" s="338" t="str">
        <f t="shared" si="9"/>
        <v/>
      </c>
      <c r="H138" s="727" t="str">
        <f t="shared" si="10"/>
        <v>否</v>
      </c>
      <c r="I138" s="316" t="str">
        <f t="shared" si="11"/>
        <v>项</v>
      </c>
      <c r="J138" s="319"/>
      <c r="K138" s="319"/>
    </row>
    <row r="139" s="318" customFormat="1" ht="36" hidden="1" customHeight="1" spans="1:11">
      <c r="A139" s="728">
        <v>2146399</v>
      </c>
      <c r="B139" s="732" t="s">
        <v>1338</v>
      </c>
      <c r="C139" s="396"/>
      <c r="D139" s="396">
        <v>0</v>
      </c>
      <c r="E139" s="395"/>
      <c r="F139" s="338" t="str">
        <f t="shared" si="8"/>
        <v/>
      </c>
      <c r="G139" s="338" t="str">
        <f t="shared" si="9"/>
        <v/>
      </c>
      <c r="H139" s="727" t="str">
        <f t="shared" si="10"/>
        <v>否</v>
      </c>
      <c r="I139" s="316" t="str">
        <f t="shared" si="11"/>
        <v>项</v>
      </c>
      <c r="J139" s="736"/>
      <c r="K139" s="319"/>
    </row>
    <row r="140" s="317" customFormat="1" ht="36" hidden="1" customHeight="1" spans="1:14">
      <c r="A140" s="728">
        <v>21464</v>
      </c>
      <c r="B140" s="732" t="s">
        <v>1339</v>
      </c>
      <c r="C140" s="730">
        <f>SUM(C141:C148)</f>
        <v>0</v>
      </c>
      <c r="D140" s="730">
        <f>SUM(D141:D148)</f>
        <v>0</v>
      </c>
      <c r="E140" s="730">
        <f>SUM(E141:E148)</f>
        <v>0</v>
      </c>
      <c r="F140" s="338" t="str">
        <f t="shared" si="8"/>
        <v/>
      </c>
      <c r="G140" s="338" t="str">
        <f t="shared" si="9"/>
        <v/>
      </c>
      <c r="H140" s="727" t="str">
        <f t="shared" si="10"/>
        <v>否</v>
      </c>
      <c r="I140" s="316" t="str">
        <f t="shared" si="11"/>
        <v>款</v>
      </c>
      <c r="J140" s="319"/>
      <c r="K140" s="319"/>
      <c r="N140" s="317">
        <v>0</v>
      </c>
    </row>
    <row r="141" s="317" customFormat="1" ht="36" hidden="1" customHeight="1" spans="1:14">
      <c r="A141" s="728">
        <v>2146401</v>
      </c>
      <c r="B141" s="729" t="s">
        <v>1340</v>
      </c>
      <c r="C141" s="396"/>
      <c r="D141" s="396">
        <v>0</v>
      </c>
      <c r="E141" s="395">
        <v>0</v>
      </c>
      <c r="F141" s="338" t="str">
        <f t="shared" si="8"/>
        <v/>
      </c>
      <c r="G141" s="338" t="str">
        <f t="shared" si="9"/>
        <v/>
      </c>
      <c r="H141" s="727" t="str">
        <f t="shared" si="10"/>
        <v>否</v>
      </c>
      <c r="I141" s="316" t="str">
        <f t="shared" si="11"/>
        <v>项</v>
      </c>
      <c r="J141" s="319"/>
      <c r="K141" s="319"/>
      <c r="N141" s="317">
        <v>0</v>
      </c>
    </row>
    <row r="142" s="317" customFormat="1" ht="36" hidden="1" customHeight="1" spans="1:14">
      <c r="A142" s="728">
        <v>2146402</v>
      </c>
      <c r="B142" s="732" t="s">
        <v>1341</v>
      </c>
      <c r="C142" s="396"/>
      <c r="D142" s="396">
        <v>0</v>
      </c>
      <c r="E142" s="395">
        <v>0</v>
      </c>
      <c r="F142" s="338" t="str">
        <f t="shared" si="8"/>
        <v/>
      </c>
      <c r="G142" s="338" t="str">
        <f t="shared" si="9"/>
        <v/>
      </c>
      <c r="H142" s="727" t="str">
        <f t="shared" si="10"/>
        <v>否</v>
      </c>
      <c r="I142" s="316" t="str">
        <f t="shared" si="11"/>
        <v>项</v>
      </c>
      <c r="J142" s="319"/>
      <c r="K142" s="319"/>
      <c r="N142" s="317">
        <v>0</v>
      </c>
    </row>
    <row r="143" s="317" customFormat="1" ht="36" hidden="1" customHeight="1" spans="1:14">
      <c r="A143" s="728">
        <v>2146403</v>
      </c>
      <c r="B143" s="732" t="s">
        <v>1342</v>
      </c>
      <c r="C143" s="396"/>
      <c r="D143" s="396">
        <v>0</v>
      </c>
      <c r="E143" s="395">
        <v>0</v>
      </c>
      <c r="F143" s="338" t="str">
        <f t="shared" si="8"/>
        <v/>
      </c>
      <c r="G143" s="338" t="str">
        <f t="shared" si="9"/>
        <v/>
      </c>
      <c r="H143" s="727" t="str">
        <f t="shared" si="10"/>
        <v>否</v>
      </c>
      <c r="I143" s="316" t="str">
        <f t="shared" si="11"/>
        <v>项</v>
      </c>
      <c r="J143" s="319"/>
      <c r="K143" s="319"/>
      <c r="N143" s="317">
        <v>0</v>
      </c>
    </row>
    <row r="144" ht="36" hidden="1" customHeight="1" spans="1:14">
      <c r="A144" s="728">
        <v>2146404</v>
      </c>
      <c r="B144" s="732" t="s">
        <v>1343</v>
      </c>
      <c r="C144" s="396"/>
      <c r="D144" s="396">
        <v>0</v>
      </c>
      <c r="E144" s="395">
        <v>0</v>
      </c>
      <c r="F144" s="338" t="str">
        <f t="shared" si="8"/>
        <v/>
      </c>
      <c r="G144" s="338" t="str">
        <f t="shared" si="9"/>
        <v/>
      </c>
      <c r="H144" s="727" t="str">
        <f t="shared" si="10"/>
        <v>否</v>
      </c>
      <c r="I144" s="316" t="str">
        <f t="shared" si="11"/>
        <v>项</v>
      </c>
      <c r="N144" s="551">
        <v>0</v>
      </c>
    </row>
    <row r="145" s="317" customFormat="1" ht="36" hidden="1" customHeight="1" spans="1:14">
      <c r="A145" s="728">
        <v>2146405</v>
      </c>
      <c r="B145" s="732" t="s">
        <v>1344</v>
      </c>
      <c r="C145" s="396"/>
      <c r="D145" s="396">
        <v>0</v>
      </c>
      <c r="E145" s="395">
        <v>0</v>
      </c>
      <c r="F145" s="338" t="str">
        <f t="shared" si="8"/>
        <v/>
      </c>
      <c r="G145" s="338" t="str">
        <f t="shared" si="9"/>
        <v/>
      </c>
      <c r="H145" s="727" t="str">
        <f t="shared" si="10"/>
        <v>否</v>
      </c>
      <c r="I145" s="316" t="str">
        <f t="shared" si="11"/>
        <v>项</v>
      </c>
      <c r="J145" s="319"/>
      <c r="K145" s="319"/>
      <c r="N145" s="317">
        <v>0</v>
      </c>
    </row>
    <row r="146" s="317" customFormat="1" ht="36" hidden="1" customHeight="1" spans="1:14">
      <c r="A146" s="728">
        <v>2146406</v>
      </c>
      <c r="B146" s="732" t="s">
        <v>1345</v>
      </c>
      <c r="C146" s="396"/>
      <c r="D146" s="396">
        <v>0</v>
      </c>
      <c r="E146" s="395">
        <v>0</v>
      </c>
      <c r="F146" s="338" t="str">
        <f t="shared" si="8"/>
        <v/>
      </c>
      <c r="G146" s="338" t="str">
        <f t="shared" si="9"/>
        <v/>
      </c>
      <c r="H146" s="727" t="str">
        <f t="shared" si="10"/>
        <v>否</v>
      </c>
      <c r="I146" s="316" t="str">
        <f t="shared" si="11"/>
        <v>项</v>
      </c>
      <c r="J146" s="319"/>
      <c r="K146" s="319"/>
      <c r="N146" s="317">
        <v>0</v>
      </c>
    </row>
    <row r="147" s="317" customFormat="1" ht="36" hidden="1" customHeight="1" spans="1:14">
      <c r="A147" s="728">
        <v>2146407</v>
      </c>
      <c r="B147" s="732" t="s">
        <v>1346</v>
      </c>
      <c r="C147" s="396"/>
      <c r="D147" s="396">
        <v>0</v>
      </c>
      <c r="E147" s="395">
        <v>0</v>
      </c>
      <c r="F147" s="338" t="str">
        <f t="shared" si="8"/>
        <v/>
      </c>
      <c r="G147" s="338" t="str">
        <f t="shared" si="9"/>
        <v/>
      </c>
      <c r="H147" s="727" t="str">
        <f t="shared" si="10"/>
        <v>否</v>
      </c>
      <c r="I147" s="316" t="str">
        <f t="shared" si="11"/>
        <v>项</v>
      </c>
      <c r="J147" s="319"/>
      <c r="K147" s="319"/>
      <c r="N147" s="317">
        <v>0</v>
      </c>
    </row>
    <row r="148" s="318" customFormat="1" ht="36" hidden="1" customHeight="1" spans="1:14">
      <c r="A148" s="728">
        <v>2146499</v>
      </c>
      <c r="B148" s="732" t="s">
        <v>1347</v>
      </c>
      <c r="C148" s="396"/>
      <c r="D148" s="396">
        <v>0</v>
      </c>
      <c r="E148" s="395">
        <v>0</v>
      </c>
      <c r="F148" s="338" t="str">
        <f t="shared" si="8"/>
        <v/>
      </c>
      <c r="G148" s="338" t="str">
        <f t="shared" si="9"/>
        <v/>
      </c>
      <c r="H148" s="727" t="str">
        <f t="shared" si="10"/>
        <v>否</v>
      </c>
      <c r="I148" s="316" t="str">
        <f t="shared" si="11"/>
        <v>项</v>
      </c>
      <c r="J148" s="736"/>
      <c r="K148" s="319"/>
      <c r="N148" s="318">
        <v>0</v>
      </c>
    </row>
    <row r="149" s="317" customFormat="1" ht="36" hidden="1" customHeight="1" spans="1:14">
      <c r="A149" s="728">
        <v>21468</v>
      </c>
      <c r="B149" s="732" t="s">
        <v>1348</v>
      </c>
      <c r="C149" s="730">
        <f>SUM(C150:C155)</f>
        <v>0</v>
      </c>
      <c r="D149" s="730">
        <f>SUM(D150:D155)</f>
        <v>0</v>
      </c>
      <c r="E149" s="730">
        <f>SUM(E150:E155)</f>
        <v>0</v>
      </c>
      <c r="F149" s="338" t="str">
        <f t="shared" si="8"/>
        <v/>
      </c>
      <c r="G149" s="338" t="str">
        <f t="shared" si="9"/>
        <v/>
      </c>
      <c r="H149" s="727" t="str">
        <f t="shared" si="10"/>
        <v>否</v>
      </c>
      <c r="I149" s="316" t="str">
        <f t="shared" si="11"/>
        <v>款</v>
      </c>
      <c r="J149" s="319"/>
      <c r="K149" s="319"/>
      <c r="N149" s="317">
        <v>0</v>
      </c>
    </row>
    <row r="150" ht="36" hidden="1" customHeight="1" spans="1:14">
      <c r="A150" s="728">
        <v>2146801</v>
      </c>
      <c r="B150" s="729" t="s">
        <v>1349</v>
      </c>
      <c r="C150" s="396"/>
      <c r="D150" s="396">
        <v>0</v>
      </c>
      <c r="E150" s="395">
        <v>0</v>
      </c>
      <c r="F150" s="338" t="str">
        <f t="shared" si="8"/>
        <v/>
      </c>
      <c r="G150" s="338" t="str">
        <f t="shared" si="9"/>
        <v/>
      </c>
      <c r="H150" s="727" t="str">
        <f t="shared" si="10"/>
        <v>否</v>
      </c>
      <c r="I150" s="316" t="str">
        <f t="shared" si="11"/>
        <v>项</v>
      </c>
      <c r="N150" s="551">
        <v>0</v>
      </c>
    </row>
    <row r="151" s="317" customFormat="1" ht="36" hidden="1" customHeight="1" spans="1:14">
      <c r="A151" s="728">
        <v>2146802</v>
      </c>
      <c r="B151" s="729" t="s">
        <v>1350</v>
      </c>
      <c r="C151" s="396"/>
      <c r="D151" s="396">
        <v>0</v>
      </c>
      <c r="E151" s="395">
        <v>0</v>
      </c>
      <c r="F151" s="338" t="str">
        <f t="shared" si="8"/>
        <v/>
      </c>
      <c r="G151" s="338" t="str">
        <f t="shared" si="9"/>
        <v/>
      </c>
      <c r="H151" s="727" t="str">
        <f t="shared" si="10"/>
        <v>否</v>
      </c>
      <c r="I151" s="316" t="str">
        <f t="shared" si="11"/>
        <v>项</v>
      </c>
      <c r="J151" s="319"/>
      <c r="K151" s="319"/>
      <c r="N151" s="317">
        <v>0</v>
      </c>
    </row>
    <row r="152" s="317" customFormat="1" ht="36" hidden="1" customHeight="1" spans="1:14">
      <c r="A152" s="728">
        <v>2146803</v>
      </c>
      <c r="B152" s="732" t="s">
        <v>1351</v>
      </c>
      <c r="C152" s="396"/>
      <c r="D152" s="396">
        <v>0</v>
      </c>
      <c r="E152" s="395">
        <v>0</v>
      </c>
      <c r="F152" s="338" t="str">
        <f t="shared" si="8"/>
        <v/>
      </c>
      <c r="G152" s="338" t="str">
        <f t="shared" si="9"/>
        <v/>
      </c>
      <c r="H152" s="727" t="str">
        <f t="shared" si="10"/>
        <v>否</v>
      </c>
      <c r="I152" s="316" t="str">
        <f t="shared" si="11"/>
        <v>项</v>
      </c>
      <c r="J152" s="319"/>
      <c r="K152" s="319"/>
      <c r="N152" s="317">
        <v>0</v>
      </c>
    </row>
    <row r="153" ht="36" hidden="1" customHeight="1" spans="1:14">
      <c r="A153" s="728">
        <v>2146804</v>
      </c>
      <c r="B153" s="732" t="s">
        <v>1352</v>
      </c>
      <c r="C153" s="396"/>
      <c r="D153" s="396">
        <v>0</v>
      </c>
      <c r="E153" s="395">
        <v>0</v>
      </c>
      <c r="F153" s="338" t="str">
        <f t="shared" si="8"/>
        <v/>
      </c>
      <c r="G153" s="338" t="str">
        <f t="shared" si="9"/>
        <v/>
      </c>
      <c r="H153" s="727" t="str">
        <f t="shared" si="10"/>
        <v>否</v>
      </c>
      <c r="I153" s="316" t="str">
        <f t="shared" si="11"/>
        <v>项</v>
      </c>
      <c r="N153" s="551">
        <v>0</v>
      </c>
    </row>
    <row r="154" ht="36" hidden="1" customHeight="1" spans="1:14">
      <c r="A154" s="728">
        <v>2146805</v>
      </c>
      <c r="B154" s="732" t="s">
        <v>1353</v>
      </c>
      <c r="C154" s="396"/>
      <c r="D154" s="396">
        <v>0</v>
      </c>
      <c r="E154" s="395">
        <v>0</v>
      </c>
      <c r="F154" s="338" t="str">
        <f t="shared" si="8"/>
        <v/>
      </c>
      <c r="G154" s="338" t="str">
        <f t="shared" si="9"/>
        <v/>
      </c>
      <c r="H154" s="727" t="str">
        <f t="shared" si="10"/>
        <v>否</v>
      </c>
      <c r="I154" s="316" t="str">
        <f t="shared" si="11"/>
        <v>项</v>
      </c>
      <c r="N154" s="551">
        <v>0</v>
      </c>
    </row>
    <row r="155" s="317" customFormat="1" ht="36" hidden="1" customHeight="1" spans="1:14">
      <c r="A155" s="728">
        <v>2146899</v>
      </c>
      <c r="B155" s="732" t="s">
        <v>1354</v>
      </c>
      <c r="C155" s="396"/>
      <c r="D155" s="396">
        <v>0</v>
      </c>
      <c r="E155" s="395">
        <v>0</v>
      </c>
      <c r="F155" s="338" t="str">
        <f t="shared" si="8"/>
        <v/>
      </c>
      <c r="G155" s="338" t="str">
        <f t="shared" si="9"/>
        <v/>
      </c>
      <c r="H155" s="727" t="str">
        <f t="shared" si="10"/>
        <v>否</v>
      </c>
      <c r="I155" s="316" t="str">
        <f t="shared" si="11"/>
        <v>项</v>
      </c>
      <c r="J155" s="319"/>
      <c r="K155" s="319"/>
      <c r="N155" s="317">
        <v>0</v>
      </c>
    </row>
    <row r="156" s="317" customFormat="1" ht="36" hidden="1" customHeight="1" spans="1:14">
      <c r="A156" s="728">
        <v>21469</v>
      </c>
      <c r="B156" s="732" t="s">
        <v>1355</v>
      </c>
      <c r="C156" s="730">
        <f>SUM(C157:C164)</f>
        <v>0</v>
      </c>
      <c r="D156" s="730">
        <f>SUM(D157:D164)</f>
        <v>0</v>
      </c>
      <c r="E156" s="730">
        <f>SUM(E157:E164)</f>
        <v>0</v>
      </c>
      <c r="F156" s="338" t="str">
        <f t="shared" si="8"/>
        <v/>
      </c>
      <c r="G156" s="338" t="str">
        <f t="shared" si="9"/>
        <v/>
      </c>
      <c r="H156" s="727" t="str">
        <f t="shared" si="10"/>
        <v>否</v>
      </c>
      <c r="I156" s="316" t="str">
        <f t="shared" si="11"/>
        <v>款</v>
      </c>
      <c r="J156" s="319"/>
      <c r="K156" s="319"/>
      <c r="N156" s="317">
        <v>0</v>
      </c>
    </row>
    <row r="157" s="317" customFormat="1" ht="36" hidden="1" customHeight="1" spans="1:14">
      <c r="A157" s="728">
        <v>2146901</v>
      </c>
      <c r="B157" s="732" t="s">
        <v>1356</v>
      </c>
      <c r="C157" s="396"/>
      <c r="D157" s="396">
        <v>0</v>
      </c>
      <c r="E157" s="395">
        <v>0</v>
      </c>
      <c r="F157" s="338" t="str">
        <f t="shared" si="8"/>
        <v/>
      </c>
      <c r="G157" s="338" t="str">
        <f t="shared" si="9"/>
        <v/>
      </c>
      <c r="H157" s="727" t="str">
        <f t="shared" si="10"/>
        <v>否</v>
      </c>
      <c r="I157" s="316" t="str">
        <f t="shared" si="11"/>
        <v>项</v>
      </c>
      <c r="J157" s="319"/>
      <c r="K157" s="319"/>
      <c r="N157" s="317">
        <v>0</v>
      </c>
    </row>
    <row r="158" s="317" customFormat="1" ht="36" hidden="1" customHeight="1" spans="1:14">
      <c r="A158" s="728">
        <v>2146902</v>
      </c>
      <c r="B158" s="729" t="s">
        <v>892</v>
      </c>
      <c r="C158" s="396"/>
      <c r="D158" s="396">
        <v>0</v>
      </c>
      <c r="E158" s="395">
        <v>0</v>
      </c>
      <c r="F158" s="338" t="str">
        <f t="shared" si="8"/>
        <v/>
      </c>
      <c r="G158" s="338" t="str">
        <f t="shared" si="9"/>
        <v/>
      </c>
      <c r="H158" s="727" t="str">
        <f t="shared" si="10"/>
        <v>否</v>
      </c>
      <c r="I158" s="316" t="str">
        <f t="shared" si="11"/>
        <v>项</v>
      </c>
      <c r="J158" s="319"/>
      <c r="K158" s="319"/>
      <c r="N158" s="317">
        <v>0</v>
      </c>
    </row>
    <row r="159" s="317" customFormat="1" ht="36" hidden="1" customHeight="1" spans="1:14">
      <c r="A159" s="728">
        <v>2146903</v>
      </c>
      <c r="B159" s="732" t="s">
        <v>1357</v>
      </c>
      <c r="C159" s="396"/>
      <c r="D159" s="396">
        <v>0</v>
      </c>
      <c r="E159" s="395">
        <v>0</v>
      </c>
      <c r="F159" s="338" t="str">
        <f t="shared" si="8"/>
        <v/>
      </c>
      <c r="G159" s="338" t="str">
        <f t="shared" si="9"/>
        <v/>
      </c>
      <c r="H159" s="727" t="str">
        <f t="shared" si="10"/>
        <v>否</v>
      </c>
      <c r="I159" s="316" t="str">
        <f t="shared" si="11"/>
        <v>项</v>
      </c>
      <c r="J159" s="319"/>
      <c r="K159" s="319"/>
      <c r="N159" s="317">
        <v>0</v>
      </c>
    </row>
    <row r="160" ht="36" hidden="1" customHeight="1" spans="1:14">
      <c r="A160" s="728">
        <v>2146904</v>
      </c>
      <c r="B160" s="732" t="s">
        <v>1358</v>
      </c>
      <c r="C160" s="396"/>
      <c r="D160" s="396">
        <v>0</v>
      </c>
      <c r="E160" s="395">
        <v>0</v>
      </c>
      <c r="F160" s="338" t="str">
        <f t="shared" si="8"/>
        <v/>
      </c>
      <c r="G160" s="338" t="str">
        <f t="shared" si="9"/>
        <v/>
      </c>
      <c r="H160" s="727" t="str">
        <f t="shared" si="10"/>
        <v>否</v>
      </c>
      <c r="I160" s="316" t="str">
        <f t="shared" si="11"/>
        <v>项</v>
      </c>
      <c r="N160" s="551">
        <v>0</v>
      </c>
    </row>
    <row r="161" ht="36" hidden="1" customHeight="1" spans="1:14">
      <c r="A161" s="728">
        <v>2146906</v>
      </c>
      <c r="B161" s="732" t="s">
        <v>1359</v>
      </c>
      <c r="C161" s="396"/>
      <c r="D161" s="396">
        <v>0</v>
      </c>
      <c r="E161" s="395">
        <v>0</v>
      </c>
      <c r="F161" s="338" t="str">
        <f t="shared" si="8"/>
        <v/>
      </c>
      <c r="G161" s="338" t="str">
        <f t="shared" si="9"/>
        <v/>
      </c>
      <c r="H161" s="727" t="str">
        <f t="shared" si="10"/>
        <v>否</v>
      </c>
      <c r="I161" s="316" t="str">
        <f t="shared" si="11"/>
        <v>项</v>
      </c>
      <c r="N161" s="551">
        <v>0</v>
      </c>
    </row>
    <row r="162" ht="36" hidden="1" customHeight="1" spans="1:14">
      <c r="A162" s="728">
        <v>2146907</v>
      </c>
      <c r="B162" s="732" t="s">
        <v>1360</v>
      </c>
      <c r="C162" s="396"/>
      <c r="D162" s="396">
        <v>0</v>
      </c>
      <c r="E162" s="395">
        <v>0</v>
      </c>
      <c r="F162" s="338" t="str">
        <f t="shared" si="8"/>
        <v/>
      </c>
      <c r="G162" s="338" t="str">
        <f t="shared" si="9"/>
        <v/>
      </c>
      <c r="H162" s="727" t="str">
        <f t="shared" si="10"/>
        <v>否</v>
      </c>
      <c r="I162" s="316" t="str">
        <f t="shared" si="11"/>
        <v>项</v>
      </c>
      <c r="N162" s="551">
        <v>0</v>
      </c>
    </row>
    <row r="163" ht="36" hidden="1" customHeight="1" spans="1:14">
      <c r="A163" s="728">
        <v>2146908</v>
      </c>
      <c r="B163" s="732" t="s">
        <v>1361</v>
      </c>
      <c r="C163" s="396"/>
      <c r="D163" s="396">
        <v>0</v>
      </c>
      <c r="E163" s="395">
        <v>0</v>
      </c>
      <c r="F163" s="338" t="str">
        <f t="shared" si="8"/>
        <v/>
      </c>
      <c r="G163" s="338" t="str">
        <f t="shared" si="9"/>
        <v/>
      </c>
      <c r="H163" s="727" t="str">
        <f t="shared" si="10"/>
        <v>否</v>
      </c>
      <c r="I163" s="316" t="str">
        <f t="shared" si="11"/>
        <v>项</v>
      </c>
      <c r="N163" s="551">
        <v>0</v>
      </c>
    </row>
    <row r="164" ht="36" hidden="1" customHeight="1" spans="1:14">
      <c r="A164" s="728">
        <v>2146999</v>
      </c>
      <c r="B164" s="729" t="s">
        <v>1362</v>
      </c>
      <c r="C164" s="396"/>
      <c r="D164" s="396">
        <v>0</v>
      </c>
      <c r="E164" s="395">
        <v>0</v>
      </c>
      <c r="F164" s="338" t="str">
        <f t="shared" si="8"/>
        <v/>
      </c>
      <c r="G164" s="338" t="str">
        <f t="shared" si="9"/>
        <v/>
      </c>
      <c r="H164" s="727" t="str">
        <f t="shared" si="10"/>
        <v>否</v>
      </c>
      <c r="I164" s="316" t="str">
        <f t="shared" si="11"/>
        <v>项</v>
      </c>
      <c r="N164" s="551">
        <v>0</v>
      </c>
    </row>
    <row r="165" ht="36" hidden="1" customHeight="1" spans="1:14">
      <c r="A165" s="728">
        <v>21470</v>
      </c>
      <c r="B165" s="732" t="s">
        <v>1363</v>
      </c>
      <c r="C165" s="730">
        <f>SUM(C166:C167)</f>
        <v>0</v>
      </c>
      <c r="D165" s="730">
        <f>SUM(D166:D167)</f>
        <v>0</v>
      </c>
      <c r="E165" s="730">
        <f>SUM(E166:E167)</f>
        <v>0</v>
      </c>
      <c r="F165" s="338" t="str">
        <f t="shared" si="8"/>
        <v/>
      </c>
      <c r="G165" s="338" t="str">
        <f t="shared" si="9"/>
        <v/>
      </c>
      <c r="H165" s="727" t="str">
        <f t="shared" si="10"/>
        <v>否</v>
      </c>
      <c r="I165" s="316" t="str">
        <f t="shared" si="11"/>
        <v>款</v>
      </c>
      <c r="N165" s="551">
        <v>0</v>
      </c>
    </row>
    <row r="166" ht="36" hidden="1" customHeight="1" spans="1:14">
      <c r="A166" s="728">
        <v>2147001</v>
      </c>
      <c r="B166" s="732" t="s">
        <v>864</v>
      </c>
      <c r="C166" s="396"/>
      <c r="D166" s="396">
        <v>0</v>
      </c>
      <c r="E166" s="395">
        <v>0</v>
      </c>
      <c r="F166" s="338" t="str">
        <f t="shared" si="8"/>
        <v/>
      </c>
      <c r="G166" s="338" t="str">
        <f t="shared" si="9"/>
        <v/>
      </c>
      <c r="H166" s="727" t="str">
        <f t="shared" si="10"/>
        <v>否</v>
      </c>
      <c r="I166" s="316" t="str">
        <f t="shared" si="11"/>
        <v>项</v>
      </c>
      <c r="N166" s="551">
        <v>0</v>
      </c>
    </row>
    <row r="167" ht="36" hidden="1" customHeight="1" spans="1:14">
      <c r="A167" s="728">
        <v>2147099</v>
      </c>
      <c r="B167" s="729" t="s">
        <v>1364</v>
      </c>
      <c r="C167" s="396"/>
      <c r="D167" s="396">
        <v>0</v>
      </c>
      <c r="E167" s="395">
        <v>0</v>
      </c>
      <c r="F167" s="338" t="str">
        <f t="shared" si="8"/>
        <v/>
      </c>
      <c r="G167" s="338" t="str">
        <f t="shared" si="9"/>
        <v/>
      </c>
      <c r="H167" s="727" t="str">
        <f t="shared" si="10"/>
        <v>否</v>
      </c>
      <c r="I167" s="316" t="str">
        <f t="shared" si="11"/>
        <v>项</v>
      </c>
      <c r="N167" s="551">
        <v>0</v>
      </c>
    </row>
    <row r="168" ht="36" hidden="1" customHeight="1" spans="1:14">
      <c r="A168" s="728">
        <v>21471</v>
      </c>
      <c r="B168" s="729" t="s">
        <v>1365</v>
      </c>
      <c r="C168" s="730">
        <f>SUM(C169:C170)</f>
        <v>0</v>
      </c>
      <c r="D168" s="730">
        <f>SUM(D169:D170)</f>
        <v>0</v>
      </c>
      <c r="E168" s="730">
        <f>SUM(E169:E170)</f>
        <v>0</v>
      </c>
      <c r="F168" s="338" t="str">
        <f t="shared" si="8"/>
        <v/>
      </c>
      <c r="G168" s="338" t="str">
        <f t="shared" si="9"/>
        <v/>
      </c>
      <c r="H168" s="727" t="str">
        <f t="shared" si="10"/>
        <v>否</v>
      </c>
      <c r="I168" s="316" t="str">
        <f t="shared" si="11"/>
        <v>款</v>
      </c>
      <c r="N168" s="551">
        <v>0</v>
      </c>
    </row>
    <row r="169" ht="36" hidden="1" customHeight="1" spans="1:14">
      <c r="A169" s="728">
        <v>2147101</v>
      </c>
      <c r="B169" s="732" t="s">
        <v>864</v>
      </c>
      <c r="C169" s="396"/>
      <c r="D169" s="396">
        <v>0</v>
      </c>
      <c r="E169" s="395">
        <v>0</v>
      </c>
      <c r="F169" s="338" t="str">
        <f t="shared" si="8"/>
        <v/>
      </c>
      <c r="G169" s="338" t="str">
        <f t="shared" si="9"/>
        <v/>
      </c>
      <c r="H169" s="727" t="str">
        <f t="shared" si="10"/>
        <v>否</v>
      </c>
      <c r="I169" s="316" t="str">
        <f t="shared" si="11"/>
        <v>项</v>
      </c>
      <c r="N169" s="551">
        <v>0</v>
      </c>
    </row>
    <row r="170" ht="36" hidden="1" customHeight="1" spans="1:14">
      <c r="A170" s="728">
        <v>2147199</v>
      </c>
      <c r="B170" s="732" t="s">
        <v>1366</v>
      </c>
      <c r="C170" s="396"/>
      <c r="D170" s="396">
        <v>0</v>
      </c>
      <c r="E170" s="395">
        <v>0</v>
      </c>
      <c r="F170" s="338" t="str">
        <f t="shared" si="8"/>
        <v/>
      </c>
      <c r="G170" s="338" t="str">
        <f t="shared" si="9"/>
        <v/>
      </c>
      <c r="H170" s="727" t="str">
        <f t="shared" si="10"/>
        <v>否</v>
      </c>
      <c r="I170" s="316" t="str">
        <f t="shared" si="11"/>
        <v>项</v>
      </c>
      <c r="N170" s="551">
        <v>0</v>
      </c>
    </row>
    <row r="171" ht="36" hidden="1" customHeight="1" spans="1:14">
      <c r="A171" s="728">
        <v>21472</v>
      </c>
      <c r="B171" s="732" t="s">
        <v>1367</v>
      </c>
      <c r="C171" s="396"/>
      <c r="D171" s="396">
        <v>0</v>
      </c>
      <c r="E171" s="395">
        <v>0</v>
      </c>
      <c r="F171" s="338" t="str">
        <f t="shared" si="8"/>
        <v/>
      </c>
      <c r="G171" s="338" t="str">
        <f t="shared" si="9"/>
        <v/>
      </c>
      <c r="H171" s="727" t="str">
        <f t="shared" si="10"/>
        <v>否</v>
      </c>
      <c r="I171" s="316" t="str">
        <f t="shared" si="11"/>
        <v>款</v>
      </c>
      <c r="N171" s="551">
        <v>0</v>
      </c>
    </row>
    <row r="172" ht="36" hidden="1" customHeight="1" spans="1:9">
      <c r="A172" s="728">
        <v>21473</v>
      </c>
      <c r="B172" s="732" t="s">
        <v>1368</v>
      </c>
      <c r="C172" s="730">
        <f>SUM(C173:C175)</f>
        <v>0</v>
      </c>
      <c r="D172" s="730">
        <f>SUM(D173:D175)</f>
        <v>0</v>
      </c>
      <c r="E172" s="730">
        <f>SUM(E173:E175)</f>
        <v>0</v>
      </c>
      <c r="F172" s="338" t="str">
        <f t="shared" si="8"/>
        <v/>
      </c>
      <c r="G172" s="338" t="str">
        <f t="shared" si="9"/>
        <v/>
      </c>
      <c r="H172" s="727" t="str">
        <f t="shared" si="10"/>
        <v>否</v>
      </c>
      <c r="I172" s="316" t="str">
        <f t="shared" si="11"/>
        <v>款</v>
      </c>
    </row>
    <row r="173" ht="36" hidden="1" customHeight="1" spans="1:9">
      <c r="A173" s="728">
        <v>2147301</v>
      </c>
      <c r="B173" s="732" t="s">
        <v>871</v>
      </c>
      <c r="C173" s="396"/>
      <c r="D173" s="396">
        <v>0</v>
      </c>
      <c r="E173" s="395"/>
      <c r="F173" s="338" t="str">
        <f t="shared" si="8"/>
        <v/>
      </c>
      <c r="G173" s="338" t="str">
        <f t="shared" si="9"/>
        <v/>
      </c>
      <c r="H173" s="727" t="str">
        <f t="shared" si="10"/>
        <v>否</v>
      </c>
      <c r="I173" s="316" t="str">
        <f t="shared" si="11"/>
        <v>项</v>
      </c>
    </row>
    <row r="174" ht="36" hidden="1" customHeight="1" spans="1:9">
      <c r="A174" s="728">
        <v>2147303</v>
      </c>
      <c r="B174" s="729" t="s">
        <v>1337</v>
      </c>
      <c r="C174" s="396"/>
      <c r="D174" s="396">
        <v>0</v>
      </c>
      <c r="E174" s="395"/>
      <c r="F174" s="338" t="str">
        <f t="shared" si="8"/>
        <v/>
      </c>
      <c r="G174" s="338" t="str">
        <f t="shared" si="9"/>
        <v/>
      </c>
      <c r="H174" s="727" t="str">
        <f t="shared" si="10"/>
        <v>否</v>
      </c>
      <c r="I174" s="316" t="str">
        <f t="shared" si="11"/>
        <v>项</v>
      </c>
    </row>
    <row r="175" ht="36" hidden="1" customHeight="1" spans="1:9">
      <c r="A175" s="728">
        <v>2147399</v>
      </c>
      <c r="B175" s="737" t="s">
        <v>1369</v>
      </c>
      <c r="C175" s="396"/>
      <c r="D175" s="396">
        <v>0</v>
      </c>
      <c r="E175" s="395"/>
      <c r="F175" s="338" t="str">
        <f t="shared" si="8"/>
        <v/>
      </c>
      <c r="G175" s="338" t="str">
        <f t="shared" si="9"/>
        <v/>
      </c>
      <c r="H175" s="727" t="str">
        <f t="shared" si="10"/>
        <v>否</v>
      </c>
      <c r="I175" s="316" t="str">
        <f t="shared" si="11"/>
        <v>项</v>
      </c>
    </row>
    <row r="176" ht="36" customHeight="1" spans="1:14">
      <c r="A176" s="725">
        <v>215</v>
      </c>
      <c r="B176" s="738" t="s">
        <v>1370</v>
      </c>
      <c r="C176" s="361">
        <f>SUM(C177)</f>
        <v>0</v>
      </c>
      <c r="D176" s="361">
        <f>SUM(D177)</f>
        <v>0</v>
      </c>
      <c r="E176" s="361">
        <f>SUM(E177)</f>
        <v>0</v>
      </c>
      <c r="F176" s="333" t="str">
        <f t="shared" si="8"/>
        <v/>
      </c>
      <c r="G176" s="333" t="str">
        <f t="shared" si="9"/>
        <v/>
      </c>
      <c r="H176" s="727" t="str">
        <f t="shared" si="10"/>
        <v>是</v>
      </c>
      <c r="I176" s="316" t="str">
        <f t="shared" si="11"/>
        <v>类</v>
      </c>
      <c r="M176" s="551">
        <v>0</v>
      </c>
      <c r="N176" s="551">
        <v>0</v>
      </c>
    </row>
    <row r="177" ht="36" hidden="1" customHeight="1" spans="1:14">
      <c r="A177" s="728">
        <v>21562</v>
      </c>
      <c r="B177" s="737" t="s">
        <v>1371</v>
      </c>
      <c r="C177" s="730">
        <f>SUM(C178:C179)</f>
        <v>0</v>
      </c>
      <c r="D177" s="730">
        <f>SUM(D178:D179)</f>
        <v>0</v>
      </c>
      <c r="E177" s="730">
        <f>SUM(E178:E179)</f>
        <v>0</v>
      </c>
      <c r="F177" s="338" t="str">
        <f t="shared" si="8"/>
        <v/>
      </c>
      <c r="G177" s="338" t="str">
        <f t="shared" si="9"/>
        <v/>
      </c>
      <c r="H177" s="727" t="str">
        <f t="shared" si="10"/>
        <v>否</v>
      </c>
      <c r="I177" s="316" t="str">
        <f t="shared" si="11"/>
        <v>款</v>
      </c>
      <c r="M177" s="551">
        <v>0</v>
      </c>
      <c r="N177" s="551">
        <v>0</v>
      </c>
    </row>
    <row r="178" ht="36" hidden="1" customHeight="1" spans="1:14">
      <c r="A178" s="728">
        <v>2156202</v>
      </c>
      <c r="B178" s="737" t="s">
        <v>1372</v>
      </c>
      <c r="C178" s="396">
        <v>0</v>
      </c>
      <c r="D178" s="396">
        <v>0</v>
      </c>
      <c r="E178" s="395">
        <v>0</v>
      </c>
      <c r="F178" s="338" t="str">
        <f t="shared" si="8"/>
        <v/>
      </c>
      <c r="G178" s="338" t="str">
        <f t="shared" si="9"/>
        <v/>
      </c>
      <c r="H178" s="727" t="str">
        <f t="shared" si="10"/>
        <v>否</v>
      </c>
      <c r="I178" s="316" t="str">
        <f t="shared" si="11"/>
        <v>项</v>
      </c>
      <c r="M178" s="551">
        <v>0</v>
      </c>
      <c r="N178" s="551">
        <v>0</v>
      </c>
    </row>
    <row r="179" ht="36" hidden="1" customHeight="1" spans="1:14">
      <c r="A179" s="728">
        <v>2156299</v>
      </c>
      <c r="B179" s="737" t="s">
        <v>1373</v>
      </c>
      <c r="C179" s="396">
        <v>0</v>
      </c>
      <c r="D179" s="396">
        <v>0</v>
      </c>
      <c r="E179" s="395">
        <v>0</v>
      </c>
      <c r="F179" s="338" t="str">
        <f t="shared" si="8"/>
        <v/>
      </c>
      <c r="G179" s="338" t="str">
        <f t="shared" si="9"/>
        <v/>
      </c>
      <c r="H179" s="727" t="str">
        <f t="shared" si="10"/>
        <v>否</v>
      </c>
      <c r="I179" s="316" t="str">
        <f t="shared" si="11"/>
        <v>项</v>
      </c>
      <c r="M179" s="551">
        <v>0</v>
      </c>
      <c r="N179" s="551">
        <v>0</v>
      </c>
    </row>
    <row r="180" ht="36" customHeight="1" spans="1:14">
      <c r="A180" s="725">
        <v>229</v>
      </c>
      <c r="B180" s="738" t="s">
        <v>1374</v>
      </c>
      <c r="C180" s="361">
        <f>SUM(C181,C185,C194)</f>
        <v>203195</v>
      </c>
      <c r="D180" s="361">
        <f>SUM(D181,D185,D194)</f>
        <v>1295</v>
      </c>
      <c r="E180" s="361">
        <f>SUM(E181,E185,E194)</f>
        <v>1766</v>
      </c>
      <c r="F180" s="333">
        <f t="shared" si="8"/>
        <v>-0.991308841260858</v>
      </c>
      <c r="G180" s="333">
        <f t="shared" si="9"/>
        <v>1.36370656370656</v>
      </c>
      <c r="H180" s="727" t="str">
        <f t="shared" si="10"/>
        <v>是</v>
      </c>
      <c r="I180" s="316" t="str">
        <f t="shared" si="11"/>
        <v>类</v>
      </c>
      <c r="M180" s="551">
        <v>203195</v>
      </c>
      <c r="N180" s="551">
        <v>1295</v>
      </c>
    </row>
    <row r="181" ht="36" customHeight="1" spans="1:14">
      <c r="A181" s="728">
        <v>22904</v>
      </c>
      <c r="B181" s="737" t="s">
        <v>1375</v>
      </c>
      <c r="C181" s="730">
        <f>SUM(C182:C184)</f>
        <v>202100</v>
      </c>
      <c r="D181" s="730">
        <f>SUM(D182:D184)</f>
        <v>0</v>
      </c>
      <c r="E181" s="730">
        <f>SUM(E182:E184)</f>
        <v>0</v>
      </c>
      <c r="F181" s="333">
        <f t="shared" si="8"/>
        <v>-1</v>
      </c>
      <c r="G181" s="333" t="str">
        <f t="shared" si="9"/>
        <v/>
      </c>
      <c r="H181" s="727" t="str">
        <f t="shared" si="10"/>
        <v>是</v>
      </c>
      <c r="I181" s="316" t="str">
        <f t="shared" si="11"/>
        <v>款</v>
      </c>
      <c r="M181" s="551">
        <v>202100</v>
      </c>
      <c r="N181" s="551">
        <v>0</v>
      </c>
    </row>
    <row r="182" ht="36" hidden="1" customHeight="1" spans="1:14">
      <c r="A182" s="728">
        <v>2290401</v>
      </c>
      <c r="B182" s="737" t="s">
        <v>1376</v>
      </c>
      <c r="C182" s="396"/>
      <c r="D182" s="396">
        <v>0</v>
      </c>
      <c r="E182" s="395">
        <v>0</v>
      </c>
      <c r="F182" s="338" t="str">
        <f t="shared" si="8"/>
        <v/>
      </c>
      <c r="G182" s="338" t="str">
        <f t="shared" si="9"/>
        <v/>
      </c>
      <c r="H182" s="727" t="str">
        <f t="shared" si="10"/>
        <v>否</v>
      </c>
      <c r="I182" s="316" t="str">
        <f t="shared" si="11"/>
        <v>项</v>
      </c>
      <c r="N182" s="551">
        <v>0</v>
      </c>
    </row>
    <row r="183" ht="36" customHeight="1" spans="1:14">
      <c r="A183" s="731">
        <v>2290402</v>
      </c>
      <c r="B183" s="737" t="s">
        <v>1377</v>
      </c>
      <c r="C183" s="396">
        <v>202100</v>
      </c>
      <c r="D183" s="396"/>
      <c r="E183" s="395"/>
      <c r="F183" s="333">
        <f t="shared" si="8"/>
        <v>-1</v>
      </c>
      <c r="G183" s="333" t="str">
        <f t="shared" si="9"/>
        <v/>
      </c>
      <c r="H183" s="727" t="str">
        <f t="shared" si="10"/>
        <v>是</v>
      </c>
      <c r="I183" s="316" t="str">
        <f t="shared" si="11"/>
        <v>项</v>
      </c>
      <c r="M183" s="551">
        <v>202100</v>
      </c>
      <c r="N183" s="551">
        <v>0</v>
      </c>
    </row>
    <row r="184" ht="36" hidden="1" customHeight="1" spans="1:14">
      <c r="A184" s="728">
        <v>2290403</v>
      </c>
      <c r="B184" s="737" t="s">
        <v>1378</v>
      </c>
      <c r="C184" s="396"/>
      <c r="D184" s="396">
        <v>0</v>
      </c>
      <c r="E184" s="395">
        <v>0</v>
      </c>
      <c r="F184" s="338" t="str">
        <f t="shared" si="8"/>
        <v/>
      </c>
      <c r="G184" s="338" t="str">
        <f t="shared" si="9"/>
        <v/>
      </c>
      <c r="H184" s="727" t="str">
        <f t="shared" si="10"/>
        <v>否</v>
      </c>
      <c r="I184" s="316" t="str">
        <f t="shared" si="11"/>
        <v>项</v>
      </c>
      <c r="N184" s="551">
        <v>0</v>
      </c>
    </row>
    <row r="185" ht="36" hidden="1" customHeight="1" spans="1:14">
      <c r="A185" s="728">
        <v>22908</v>
      </c>
      <c r="B185" s="737" t="s">
        <v>1379</v>
      </c>
      <c r="C185" s="730">
        <f>SUM(C186:C193)</f>
        <v>0</v>
      </c>
      <c r="D185" s="730">
        <f>SUM(D186:D193)</f>
        <v>0</v>
      </c>
      <c r="E185" s="730">
        <f>SUM(E186:E193)</f>
        <v>0</v>
      </c>
      <c r="F185" s="338" t="str">
        <f t="shared" si="8"/>
        <v/>
      </c>
      <c r="G185" s="338" t="str">
        <f t="shared" si="9"/>
        <v/>
      </c>
      <c r="H185" s="727" t="str">
        <f t="shared" si="10"/>
        <v>否</v>
      </c>
      <c r="I185" s="316" t="str">
        <f t="shared" si="11"/>
        <v>款</v>
      </c>
      <c r="N185" s="551">
        <v>0</v>
      </c>
    </row>
    <row r="186" ht="36" hidden="1" customHeight="1" spans="1:14">
      <c r="A186" s="728">
        <v>2290802</v>
      </c>
      <c r="B186" s="737" t="s">
        <v>1380</v>
      </c>
      <c r="C186" s="396"/>
      <c r="D186" s="396">
        <v>0</v>
      </c>
      <c r="E186" s="395">
        <v>0</v>
      </c>
      <c r="F186" s="338" t="str">
        <f t="shared" si="8"/>
        <v/>
      </c>
      <c r="G186" s="338" t="str">
        <f t="shared" si="9"/>
        <v/>
      </c>
      <c r="H186" s="727" t="str">
        <f t="shared" si="10"/>
        <v>否</v>
      </c>
      <c r="I186" s="316" t="str">
        <f t="shared" si="11"/>
        <v>项</v>
      </c>
      <c r="N186" s="551">
        <v>0</v>
      </c>
    </row>
    <row r="187" ht="36" hidden="1" customHeight="1" spans="1:14">
      <c r="A187" s="728">
        <v>2290803</v>
      </c>
      <c r="B187" s="737" t="s">
        <v>1381</v>
      </c>
      <c r="C187" s="396"/>
      <c r="D187" s="396">
        <v>0</v>
      </c>
      <c r="E187" s="395">
        <v>0</v>
      </c>
      <c r="F187" s="338" t="str">
        <f t="shared" si="8"/>
        <v/>
      </c>
      <c r="G187" s="338" t="str">
        <f t="shared" si="9"/>
        <v/>
      </c>
      <c r="H187" s="727" t="str">
        <f t="shared" si="10"/>
        <v>否</v>
      </c>
      <c r="I187" s="316" t="str">
        <f t="shared" si="11"/>
        <v>项</v>
      </c>
      <c r="N187" s="551">
        <v>0</v>
      </c>
    </row>
    <row r="188" ht="36" hidden="1" customHeight="1" spans="1:14">
      <c r="A188" s="728">
        <v>2290804</v>
      </c>
      <c r="B188" s="737" t="s">
        <v>1382</v>
      </c>
      <c r="C188" s="396"/>
      <c r="D188" s="396">
        <v>0</v>
      </c>
      <c r="E188" s="395">
        <v>0</v>
      </c>
      <c r="F188" s="338" t="str">
        <f t="shared" si="8"/>
        <v/>
      </c>
      <c r="G188" s="338" t="str">
        <f t="shared" si="9"/>
        <v/>
      </c>
      <c r="H188" s="727" t="str">
        <f t="shared" si="10"/>
        <v>否</v>
      </c>
      <c r="I188" s="316" t="str">
        <f t="shared" si="11"/>
        <v>项</v>
      </c>
      <c r="N188" s="551">
        <v>0</v>
      </c>
    </row>
    <row r="189" ht="36" hidden="1" customHeight="1" spans="1:14">
      <c r="A189" s="728">
        <v>2290805</v>
      </c>
      <c r="B189" s="737" t="s">
        <v>1383</v>
      </c>
      <c r="C189" s="396"/>
      <c r="D189" s="396">
        <v>0</v>
      </c>
      <c r="E189" s="395">
        <v>0</v>
      </c>
      <c r="F189" s="338" t="str">
        <f t="shared" si="8"/>
        <v/>
      </c>
      <c r="G189" s="338" t="str">
        <f t="shared" si="9"/>
        <v/>
      </c>
      <c r="H189" s="727" t="str">
        <f t="shared" si="10"/>
        <v>否</v>
      </c>
      <c r="I189" s="316" t="str">
        <f t="shared" si="11"/>
        <v>项</v>
      </c>
      <c r="N189" s="551">
        <v>0</v>
      </c>
    </row>
    <row r="190" ht="36" hidden="1" customHeight="1" spans="1:14">
      <c r="A190" s="728">
        <v>2290806</v>
      </c>
      <c r="B190" s="737" t="s">
        <v>1384</v>
      </c>
      <c r="C190" s="396"/>
      <c r="D190" s="396">
        <v>0</v>
      </c>
      <c r="E190" s="395">
        <v>0</v>
      </c>
      <c r="F190" s="338" t="str">
        <f t="shared" si="8"/>
        <v/>
      </c>
      <c r="G190" s="338" t="str">
        <f t="shared" si="9"/>
        <v/>
      </c>
      <c r="H190" s="727" t="str">
        <f t="shared" si="10"/>
        <v>否</v>
      </c>
      <c r="I190" s="316" t="str">
        <f t="shared" si="11"/>
        <v>项</v>
      </c>
      <c r="N190" s="551">
        <v>0</v>
      </c>
    </row>
    <row r="191" ht="36" hidden="1" customHeight="1" spans="1:14">
      <c r="A191" s="728">
        <v>2290807</v>
      </c>
      <c r="B191" s="737" t="s">
        <v>1385</v>
      </c>
      <c r="C191" s="396"/>
      <c r="D191" s="396">
        <v>0</v>
      </c>
      <c r="E191" s="395">
        <v>0</v>
      </c>
      <c r="F191" s="338" t="str">
        <f t="shared" si="8"/>
        <v/>
      </c>
      <c r="G191" s="338" t="str">
        <f t="shared" si="9"/>
        <v/>
      </c>
      <c r="H191" s="727" t="str">
        <f t="shared" si="10"/>
        <v>否</v>
      </c>
      <c r="I191" s="316" t="str">
        <f t="shared" si="11"/>
        <v>项</v>
      </c>
      <c r="N191" s="551">
        <v>0</v>
      </c>
    </row>
    <row r="192" ht="36" hidden="1" customHeight="1" spans="1:14">
      <c r="A192" s="728">
        <v>2290808</v>
      </c>
      <c r="B192" s="737" t="s">
        <v>1386</v>
      </c>
      <c r="C192" s="396"/>
      <c r="D192" s="396">
        <v>0</v>
      </c>
      <c r="E192" s="395">
        <v>0</v>
      </c>
      <c r="F192" s="338" t="str">
        <f t="shared" si="8"/>
        <v/>
      </c>
      <c r="G192" s="338" t="str">
        <f t="shared" si="9"/>
        <v/>
      </c>
      <c r="H192" s="727" t="str">
        <f t="shared" si="10"/>
        <v>否</v>
      </c>
      <c r="I192" s="316" t="str">
        <f t="shared" si="11"/>
        <v>项</v>
      </c>
      <c r="N192" s="551">
        <v>0</v>
      </c>
    </row>
    <row r="193" ht="36" hidden="1" customHeight="1" spans="1:14">
      <c r="A193" s="728">
        <v>2290899</v>
      </c>
      <c r="B193" s="737" t="s">
        <v>1387</v>
      </c>
      <c r="C193" s="396"/>
      <c r="D193" s="396">
        <v>0</v>
      </c>
      <c r="E193" s="395">
        <v>0</v>
      </c>
      <c r="F193" s="338" t="str">
        <f t="shared" si="8"/>
        <v/>
      </c>
      <c r="G193" s="338" t="str">
        <f t="shared" si="9"/>
        <v/>
      </c>
      <c r="H193" s="727" t="str">
        <f t="shared" si="10"/>
        <v>否</v>
      </c>
      <c r="I193" s="316" t="str">
        <f t="shared" si="11"/>
        <v>项</v>
      </c>
      <c r="N193" s="551">
        <v>0</v>
      </c>
    </row>
    <row r="194" ht="36" customHeight="1" spans="1:14">
      <c r="A194" s="728">
        <v>22960</v>
      </c>
      <c r="B194" s="737" t="s">
        <v>1388</v>
      </c>
      <c r="C194" s="730">
        <f>SUM(C195:C205)</f>
        <v>1095</v>
      </c>
      <c r="D194" s="730">
        <f>SUM(D195:D205)</f>
        <v>1295</v>
      </c>
      <c r="E194" s="730">
        <f>SUM(E195:E205)</f>
        <v>1766</v>
      </c>
      <c r="F194" s="338">
        <f t="shared" si="8"/>
        <v>0.612785388127854</v>
      </c>
      <c r="G194" s="338">
        <f t="shared" si="9"/>
        <v>1.36370656370656</v>
      </c>
      <c r="H194" s="727" t="str">
        <f t="shared" si="10"/>
        <v>是</v>
      </c>
      <c r="I194" s="316" t="str">
        <f t="shared" si="11"/>
        <v>款</v>
      </c>
      <c r="M194" s="551">
        <v>1095</v>
      </c>
      <c r="N194" s="551">
        <v>1295</v>
      </c>
    </row>
    <row r="195" ht="36" hidden="1" customHeight="1" spans="1:14">
      <c r="A195" s="728">
        <v>2296001</v>
      </c>
      <c r="B195" s="737" t="s">
        <v>1389</v>
      </c>
      <c r="C195" s="396"/>
      <c r="D195" s="396">
        <v>0</v>
      </c>
      <c r="E195" s="395">
        <v>0</v>
      </c>
      <c r="F195" s="338" t="str">
        <f t="shared" si="8"/>
        <v/>
      </c>
      <c r="G195" s="338" t="str">
        <f t="shared" si="9"/>
        <v/>
      </c>
      <c r="H195" s="727" t="str">
        <f t="shared" si="10"/>
        <v>否</v>
      </c>
      <c r="I195" s="316" t="str">
        <f t="shared" si="11"/>
        <v>项</v>
      </c>
      <c r="N195" s="551">
        <v>0</v>
      </c>
    </row>
    <row r="196" ht="36" customHeight="1" spans="1:14">
      <c r="A196" s="731">
        <v>2296002</v>
      </c>
      <c r="B196" s="737" t="s">
        <v>1390</v>
      </c>
      <c r="C196" s="396">
        <v>386</v>
      </c>
      <c r="D196" s="735">
        <v>905</v>
      </c>
      <c r="E196" s="509">
        <v>907</v>
      </c>
      <c r="F196" s="338">
        <f t="shared" si="8"/>
        <v>1.34974093264249</v>
      </c>
      <c r="G196" s="338">
        <f t="shared" si="9"/>
        <v>1.00220994475138</v>
      </c>
      <c r="H196" s="727" t="str">
        <f t="shared" si="10"/>
        <v>是</v>
      </c>
      <c r="I196" s="316" t="str">
        <f t="shared" si="11"/>
        <v>项</v>
      </c>
      <c r="M196" s="551">
        <v>386</v>
      </c>
      <c r="N196" s="551">
        <v>905</v>
      </c>
    </row>
    <row r="197" ht="36" customHeight="1" spans="1:14">
      <c r="A197" s="731">
        <v>2296003</v>
      </c>
      <c r="B197" s="737" t="s">
        <v>1391</v>
      </c>
      <c r="C197" s="396">
        <v>96</v>
      </c>
      <c r="D197" s="735">
        <v>120</v>
      </c>
      <c r="E197" s="509">
        <v>305</v>
      </c>
      <c r="F197" s="338">
        <f t="shared" ref="F197:F260" si="12">IF(C197&lt;&gt;0,E197/C197-1,"")</f>
        <v>2.17708333333333</v>
      </c>
      <c r="G197" s="338">
        <f t="shared" ref="G197:G260" si="13">IF(D197&lt;&gt;0,E197/D197,"")</f>
        <v>2.54166666666667</v>
      </c>
      <c r="H197" s="727" t="str">
        <f t="shared" ref="H197:H260" si="14">IF(LEN(A197)=3,"是",IF(B197&lt;&gt;"",IF(SUM(C197:E197)&lt;&gt;0,"是","否"),"是"))</f>
        <v>是</v>
      </c>
      <c r="I197" s="316" t="str">
        <f t="shared" ref="I197:I260" si="15">IF(LEN(A197)=3,"类",IF(LEN(A197)=5,"款","项"))</f>
        <v>项</v>
      </c>
      <c r="M197" s="551">
        <v>96</v>
      </c>
      <c r="N197" s="551">
        <v>120</v>
      </c>
    </row>
    <row r="198" ht="36" customHeight="1" spans="1:14">
      <c r="A198" s="731">
        <v>2296004</v>
      </c>
      <c r="B198" s="737" t="s">
        <v>1392</v>
      </c>
      <c r="C198" s="396">
        <v>3</v>
      </c>
      <c r="D198" s="396"/>
      <c r="E198" s="509">
        <v>2</v>
      </c>
      <c r="F198" s="338">
        <f t="shared" si="12"/>
        <v>-0.333333333333333</v>
      </c>
      <c r="G198" s="338" t="str">
        <f t="shared" si="13"/>
        <v/>
      </c>
      <c r="H198" s="727" t="str">
        <f t="shared" si="14"/>
        <v>是</v>
      </c>
      <c r="I198" s="316" t="str">
        <f t="shared" si="15"/>
        <v>项</v>
      </c>
      <c r="M198" s="551">
        <v>3</v>
      </c>
      <c r="N198" s="551">
        <v>0</v>
      </c>
    </row>
    <row r="199" ht="36" hidden="1" customHeight="1" spans="1:14">
      <c r="A199" s="728">
        <v>2296005</v>
      </c>
      <c r="B199" s="737" t="s">
        <v>1393</v>
      </c>
      <c r="C199" s="396">
        <v>0</v>
      </c>
      <c r="D199" s="396">
        <v>0</v>
      </c>
      <c r="E199" s="395">
        <v>0</v>
      </c>
      <c r="F199" s="338" t="str">
        <f t="shared" si="12"/>
        <v/>
      </c>
      <c r="G199" s="338" t="str">
        <f t="shared" si="13"/>
        <v/>
      </c>
      <c r="H199" s="727" t="str">
        <f t="shared" si="14"/>
        <v>否</v>
      </c>
      <c r="I199" s="316" t="str">
        <f t="shared" si="15"/>
        <v>项</v>
      </c>
      <c r="M199" s="551">
        <v>0</v>
      </c>
      <c r="N199" s="551">
        <v>0</v>
      </c>
    </row>
    <row r="200" ht="36" customHeight="1" spans="1:14">
      <c r="A200" s="731">
        <v>2296006</v>
      </c>
      <c r="B200" s="737" t="s">
        <v>1394</v>
      </c>
      <c r="C200" s="396">
        <v>135</v>
      </c>
      <c r="D200" s="735">
        <v>90</v>
      </c>
      <c r="E200" s="509">
        <v>98</v>
      </c>
      <c r="F200" s="338">
        <f t="shared" si="12"/>
        <v>-0.274074074074074</v>
      </c>
      <c r="G200" s="338">
        <f t="shared" si="13"/>
        <v>1.08888888888889</v>
      </c>
      <c r="H200" s="727" t="str">
        <f t="shared" si="14"/>
        <v>是</v>
      </c>
      <c r="I200" s="316" t="str">
        <f t="shared" si="15"/>
        <v>项</v>
      </c>
      <c r="M200" s="551">
        <v>135</v>
      </c>
      <c r="N200" s="551">
        <v>90</v>
      </c>
    </row>
    <row r="201" ht="36" customHeight="1" spans="1:14">
      <c r="A201" s="731">
        <v>2296010</v>
      </c>
      <c r="B201" s="737" t="s">
        <v>1395</v>
      </c>
      <c r="C201" s="396">
        <v>19</v>
      </c>
      <c r="D201" s="735">
        <v>7</v>
      </c>
      <c r="E201" s="509">
        <v>10</v>
      </c>
      <c r="F201" s="338">
        <f t="shared" si="12"/>
        <v>-0.473684210526316</v>
      </c>
      <c r="G201" s="338">
        <f t="shared" si="13"/>
        <v>1.42857142857143</v>
      </c>
      <c r="H201" s="727" t="str">
        <f t="shared" si="14"/>
        <v>是</v>
      </c>
      <c r="I201" s="316" t="str">
        <f t="shared" si="15"/>
        <v>项</v>
      </c>
      <c r="M201" s="551">
        <v>19</v>
      </c>
      <c r="N201" s="551">
        <v>7</v>
      </c>
    </row>
    <row r="202" ht="36" hidden="1" customHeight="1" spans="1:14">
      <c r="A202" s="728">
        <v>2296011</v>
      </c>
      <c r="B202" s="737" t="s">
        <v>1396</v>
      </c>
      <c r="C202" s="396"/>
      <c r="D202" s="396">
        <v>0</v>
      </c>
      <c r="E202" s="395">
        <v>0</v>
      </c>
      <c r="F202" s="338" t="str">
        <f t="shared" si="12"/>
        <v/>
      </c>
      <c r="G202" s="338" t="str">
        <f t="shared" si="13"/>
        <v/>
      </c>
      <c r="H202" s="727" t="str">
        <f t="shared" si="14"/>
        <v>否</v>
      </c>
      <c r="I202" s="316" t="str">
        <f t="shared" si="15"/>
        <v>项</v>
      </c>
      <c r="N202" s="551">
        <v>0</v>
      </c>
    </row>
    <row r="203" ht="36" hidden="1" customHeight="1" spans="1:14">
      <c r="A203" s="728">
        <v>2296012</v>
      </c>
      <c r="B203" s="737" t="s">
        <v>1397</v>
      </c>
      <c r="C203" s="396"/>
      <c r="D203" s="396">
        <v>0</v>
      </c>
      <c r="E203" s="395">
        <v>0</v>
      </c>
      <c r="F203" s="338" t="str">
        <f t="shared" si="12"/>
        <v/>
      </c>
      <c r="G203" s="338" t="str">
        <f t="shared" si="13"/>
        <v/>
      </c>
      <c r="H203" s="727" t="str">
        <f t="shared" si="14"/>
        <v>否</v>
      </c>
      <c r="I203" s="316" t="str">
        <f t="shared" si="15"/>
        <v>项</v>
      </c>
      <c r="N203" s="551">
        <v>0</v>
      </c>
    </row>
    <row r="204" ht="36" hidden="1" customHeight="1" spans="1:14">
      <c r="A204" s="731">
        <v>2296013</v>
      </c>
      <c r="B204" s="737" t="s">
        <v>1398</v>
      </c>
      <c r="C204" s="396">
        <v>0</v>
      </c>
      <c r="D204" s="396">
        <v>0</v>
      </c>
      <c r="E204" s="395">
        <v>0</v>
      </c>
      <c r="F204" s="338" t="str">
        <f t="shared" si="12"/>
        <v/>
      </c>
      <c r="G204" s="338" t="str">
        <f t="shared" si="13"/>
        <v/>
      </c>
      <c r="H204" s="727" t="str">
        <f t="shared" si="14"/>
        <v>否</v>
      </c>
      <c r="I204" s="316" t="str">
        <f t="shared" si="15"/>
        <v>项</v>
      </c>
      <c r="M204" s="551">
        <v>0</v>
      </c>
      <c r="N204" s="551">
        <v>0</v>
      </c>
    </row>
    <row r="205" ht="36" customHeight="1" spans="1:14">
      <c r="A205" s="731">
        <v>2296099</v>
      </c>
      <c r="B205" s="737" t="s">
        <v>1399</v>
      </c>
      <c r="C205" s="396">
        <v>456</v>
      </c>
      <c r="D205" s="735">
        <v>173</v>
      </c>
      <c r="E205" s="509">
        <v>444</v>
      </c>
      <c r="F205" s="338">
        <f t="shared" si="12"/>
        <v>-0.0263157894736842</v>
      </c>
      <c r="G205" s="338">
        <f t="shared" si="13"/>
        <v>2.56647398843931</v>
      </c>
      <c r="H205" s="727" t="str">
        <f t="shared" si="14"/>
        <v>是</v>
      </c>
      <c r="I205" s="316" t="str">
        <f t="shared" si="15"/>
        <v>项</v>
      </c>
      <c r="M205" s="551">
        <v>456</v>
      </c>
      <c r="N205" s="551">
        <v>173</v>
      </c>
    </row>
    <row r="206" ht="36" customHeight="1" spans="1:14">
      <c r="A206" s="725">
        <v>232</v>
      </c>
      <c r="B206" s="738" t="s">
        <v>1400</v>
      </c>
      <c r="C206" s="361">
        <f>C207</f>
        <v>5146</v>
      </c>
      <c r="D206" s="361">
        <f>D207</f>
        <v>13793</v>
      </c>
      <c r="E206" s="361">
        <f>E207</f>
        <v>9355</v>
      </c>
      <c r="F206" s="333">
        <f t="shared" si="12"/>
        <v>0.817916828604742</v>
      </c>
      <c r="G206" s="333">
        <f t="shared" si="13"/>
        <v>0.678242586819401</v>
      </c>
      <c r="H206" s="727" t="str">
        <f t="shared" si="14"/>
        <v>是</v>
      </c>
      <c r="I206" s="316" t="str">
        <f t="shared" si="15"/>
        <v>类</v>
      </c>
      <c r="M206" s="551">
        <v>5146</v>
      </c>
      <c r="N206" s="551">
        <v>13793</v>
      </c>
    </row>
    <row r="207" ht="36" customHeight="1" spans="1:13">
      <c r="A207" s="728">
        <v>23204</v>
      </c>
      <c r="B207" s="737" t="s">
        <v>1401</v>
      </c>
      <c r="C207" s="730">
        <f>SUM(C208:C224)</f>
        <v>5146</v>
      </c>
      <c r="D207" s="730">
        <f>SUM(D208:D224)</f>
        <v>13793</v>
      </c>
      <c r="E207" s="730">
        <f>SUM(E208:E224)</f>
        <v>9355</v>
      </c>
      <c r="F207" s="338">
        <f t="shared" si="12"/>
        <v>0.817916828604742</v>
      </c>
      <c r="G207" s="338">
        <f t="shared" si="13"/>
        <v>0.678242586819401</v>
      </c>
      <c r="H207" s="727" t="str">
        <f t="shared" si="14"/>
        <v>是</v>
      </c>
      <c r="I207" s="316" t="str">
        <f t="shared" si="15"/>
        <v>款</v>
      </c>
      <c r="M207" s="551">
        <v>5146</v>
      </c>
    </row>
    <row r="208" ht="36" hidden="1" customHeight="1" spans="1:14">
      <c r="A208" s="728">
        <v>2320401</v>
      </c>
      <c r="B208" s="737" t="s">
        <v>1402</v>
      </c>
      <c r="C208" s="396"/>
      <c r="D208" s="396">
        <v>0</v>
      </c>
      <c r="E208" s="395">
        <v>0</v>
      </c>
      <c r="F208" s="338" t="str">
        <f t="shared" si="12"/>
        <v/>
      </c>
      <c r="G208" s="338" t="str">
        <f t="shared" si="13"/>
        <v/>
      </c>
      <c r="H208" s="727" t="str">
        <f t="shared" si="14"/>
        <v>否</v>
      </c>
      <c r="I208" s="316" t="str">
        <f t="shared" si="15"/>
        <v>项</v>
      </c>
      <c r="N208" s="551">
        <v>0</v>
      </c>
    </row>
    <row r="209" ht="36" hidden="1" customHeight="1" spans="1:9">
      <c r="A209" s="728">
        <v>2320402</v>
      </c>
      <c r="B209" s="737" t="s">
        <v>1403</v>
      </c>
      <c r="C209" s="396"/>
      <c r="D209" s="396">
        <v>0</v>
      </c>
      <c r="E209" s="395"/>
      <c r="F209" s="338" t="str">
        <f t="shared" si="12"/>
        <v/>
      </c>
      <c r="G209" s="338" t="str">
        <f t="shared" si="13"/>
        <v/>
      </c>
      <c r="H209" s="727" t="str">
        <f t="shared" si="14"/>
        <v>否</v>
      </c>
      <c r="I209" s="316" t="str">
        <f t="shared" si="15"/>
        <v>项</v>
      </c>
    </row>
    <row r="210" ht="36" hidden="1" customHeight="1" spans="1:14">
      <c r="A210" s="728">
        <v>2320405</v>
      </c>
      <c r="B210" s="737" t="s">
        <v>1404</v>
      </c>
      <c r="C210" s="396"/>
      <c r="D210" s="396">
        <v>0</v>
      </c>
      <c r="E210" s="395">
        <v>0</v>
      </c>
      <c r="F210" s="338" t="str">
        <f t="shared" si="12"/>
        <v/>
      </c>
      <c r="G210" s="338" t="str">
        <f t="shared" si="13"/>
        <v/>
      </c>
      <c r="H210" s="727" t="str">
        <f t="shared" si="14"/>
        <v>否</v>
      </c>
      <c r="I210" s="316" t="str">
        <f t="shared" si="15"/>
        <v>项</v>
      </c>
      <c r="N210" s="551">
        <v>0</v>
      </c>
    </row>
    <row r="211" ht="36" customHeight="1" spans="1:14">
      <c r="A211" s="731">
        <v>2320411</v>
      </c>
      <c r="B211" s="737" t="s">
        <v>1405</v>
      </c>
      <c r="C211" s="396">
        <v>248</v>
      </c>
      <c r="D211" s="735">
        <v>347</v>
      </c>
      <c r="E211" s="509">
        <v>230</v>
      </c>
      <c r="F211" s="338">
        <f t="shared" si="12"/>
        <v>-0.0725806451612904</v>
      </c>
      <c r="G211" s="338">
        <f t="shared" si="13"/>
        <v>0.662824207492795</v>
      </c>
      <c r="H211" s="727" t="str">
        <f t="shared" si="14"/>
        <v>是</v>
      </c>
      <c r="I211" s="316" t="str">
        <f t="shared" si="15"/>
        <v>项</v>
      </c>
      <c r="M211" s="551">
        <v>248</v>
      </c>
      <c r="N211" s="551">
        <v>347</v>
      </c>
    </row>
    <row r="212" ht="36" hidden="1" customHeight="1" spans="1:9">
      <c r="A212" s="728">
        <v>2320412</v>
      </c>
      <c r="B212" s="737" t="s">
        <v>1406</v>
      </c>
      <c r="C212" s="396"/>
      <c r="D212" s="396">
        <v>0</v>
      </c>
      <c r="E212" s="395"/>
      <c r="F212" s="338" t="str">
        <f t="shared" si="12"/>
        <v/>
      </c>
      <c r="G212" s="338" t="str">
        <f t="shared" si="13"/>
        <v/>
      </c>
      <c r="H212" s="727" t="str">
        <f t="shared" si="14"/>
        <v>否</v>
      </c>
      <c r="I212" s="316" t="str">
        <f t="shared" si="15"/>
        <v>项</v>
      </c>
    </row>
    <row r="213" ht="36" hidden="1" customHeight="1" spans="1:14">
      <c r="A213" s="728">
        <v>2320413</v>
      </c>
      <c r="B213" s="737" t="s">
        <v>1407</v>
      </c>
      <c r="C213" s="396"/>
      <c r="D213" s="396">
        <v>0</v>
      </c>
      <c r="E213" s="395">
        <v>0</v>
      </c>
      <c r="F213" s="338" t="str">
        <f t="shared" si="12"/>
        <v/>
      </c>
      <c r="G213" s="338" t="str">
        <f t="shared" si="13"/>
        <v/>
      </c>
      <c r="H213" s="727" t="str">
        <f t="shared" si="14"/>
        <v>否</v>
      </c>
      <c r="I213" s="316" t="str">
        <f t="shared" si="15"/>
        <v>项</v>
      </c>
      <c r="N213" s="551">
        <v>0</v>
      </c>
    </row>
    <row r="214" ht="36" hidden="1" customHeight="1" spans="1:14">
      <c r="A214" s="728">
        <v>2320414</v>
      </c>
      <c r="B214" s="737" t="s">
        <v>1408</v>
      </c>
      <c r="C214" s="396"/>
      <c r="D214" s="396">
        <v>0</v>
      </c>
      <c r="E214" s="395">
        <v>0</v>
      </c>
      <c r="F214" s="338" t="str">
        <f t="shared" si="12"/>
        <v/>
      </c>
      <c r="G214" s="338" t="str">
        <f t="shared" si="13"/>
        <v/>
      </c>
      <c r="H214" s="727" t="str">
        <f t="shared" si="14"/>
        <v>否</v>
      </c>
      <c r="I214" s="316" t="str">
        <f t="shared" si="15"/>
        <v>项</v>
      </c>
      <c r="N214" s="551">
        <v>0</v>
      </c>
    </row>
    <row r="215" ht="36" hidden="1" customHeight="1" spans="1:14">
      <c r="A215" s="728">
        <v>2320416</v>
      </c>
      <c r="B215" s="737" t="s">
        <v>1409</v>
      </c>
      <c r="C215" s="396"/>
      <c r="D215" s="396">
        <v>0</v>
      </c>
      <c r="E215" s="395">
        <v>0</v>
      </c>
      <c r="F215" s="338" t="str">
        <f t="shared" si="12"/>
        <v/>
      </c>
      <c r="G215" s="338" t="str">
        <f t="shared" si="13"/>
        <v/>
      </c>
      <c r="H215" s="727" t="str">
        <f t="shared" si="14"/>
        <v>否</v>
      </c>
      <c r="I215" s="316" t="str">
        <f t="shared" si="15"/>
        <v>项</v>
      </c>
      <c r="N215" s="551">
        <v>0</v>
      </c>
    </row>
    <row r="216" ht="36" hidden="1" customHeight="1" spans="1:14">
      <c r="A216" s="728">
        <v>2320417</v>
      </c>
      <c r="B216" s="737" t="s">
        <v>1410</v>
      </c>
      <c r="C216" s="396"/>
      <c r="D216" s="396">
        <v>0</v>
      </c>
      <c r="E216" s="395">
        <v>0</v>
      </c>
      <c r="F216" s="338" t="str">
        <f t="shared" si="12"/>
        <v/>
      </c>
      <c r="G216" s="338" t="str">
        <f t="shared" si="13"/>
        <v/>
      </c>
      <c r="H216" s="727" t="str">
        <f t="shared" si="14"/>
        <v>否</v>
      </c>
      <c r="I216" s="316" t="str">
        <f t="shared" si="15"/>
        <v>项</v>
      </c>
      <c r="N216" s="551">
        <v>0</v>
      </c>
    </row>
    <row r="217" ht="36" hidden="1" customHeight="1" spans="1:14">
      <c r="A217" s="728">
        <v>2320418</v>
      </c>
      <c r="B217" s="737" t="s">
        <v>1411</v>
      </c>
      <c r="C217" s="396"/>
      <c r="D217" s="396">
        <v>0</v>
      </c>
      <c r="E217" s="395">
        <v>0</v>
      </c>
      <c r="F217" s="338" t="str">
        <f t="shared" si="12"/>
        <v/>
      </c>
      <c r="G217" s="338" t="str">
        <f t="shared" si="13"/>
        <v/>
      </c>
      <c r="H217" s="727" t="str">
        <f t="shared" si="14"/>
        <v>否</v>
      </c>
      <c r="I217" s="316" t="str">
        <f t="shared" si="15"/>
        <v>项</v>
      </c>
      <c r="N217" s="551">
        <v>0</v>
      </c>
    </row>
    <row r="218" ht="36" hidden="1" customHeight="1" spans="1:14">
      <c r="A218" s="728">
        <v>2320419</v>
      </c>
      <c r="B218" s="737" t="s">
        <v>1412</v>
      </c>
      <c r="C218" s="396"/>
      <c r="D218" s="396">
        <v>0</v>
      </c>
      <c r="E218" s="395">
        <v>0</v>
      </c>
      <c r="F218" s="338" t="str">
        <f t="shared" si="12"/>
        <v/>
      </c>
      <c r="G218" s="338" t="str">
        <f t="shared" si="13"/>
        <v/>
      </c>
      <c r="H218" s="727" t="str">
        <f t="shared" si="14"/>
        <v>否</v>
      </c>
      <c r="I218" s="316" t="str">
        <f t="shared" si="15"/>
        <v>项</v>
      </c>
      <c r="N218" s="551">
        <v>0</v>
      </c>
    </row>
    <row r="219" ht="36" hidden="1" customHeight="1" spans="1:14">
      <c r="A219" s="728">
        <v>2320420</v>
      </c>
      <c r="B219" s="737" t="s">
        <v>1413</v>
      </c>
      <c r="C219" s="396"/>
      <c r="D219" s="396">
        <v>0</v>
      </c>
      <c r="E219" s="395">
        <v>0</v>
      </c>
      <c r="F219" s="338" t="str">
        <f t="shared" si="12"/>
        <v/>
      </c>
      <c r="G219" s="338" t="str">
        <f t="shared" si="13"/>
        <v/>
      </c>
      <c r="H219" s="727" t="str">
        <f t="shared" si="14"/>
        <v>否</v>
      </c>
      <c r="I219" s="316" t="str">
        <f t="shared" si="15"/>
        <v>项</v>
      </c>
      <c r="N219" s="551">
        <v>0</v>
      </c>
    </row>
    <row r="220" ht="36" customHeight="1" spans="1:14">
      <c r="A220" s="731">
        <v>2320431</v>
      </c>
      <c r="B220" s="737" t="s">
        <v>1414</v>
      </c>
      <c r="C220" s="396">
        <v>334</v>
      </c>
      <c r="D220" s="735">
        <v>668</v>
      </c>
      <c r="E220" s="509">
        <v>334</v>
      </c>
      <c r="F220" s="338">
        <f t="shared" si="12"/>
        <v>0</v>
      </c>
      <c r="G220" s="338">
        <f t="shared" si="13"/>
        <v>0.5</v>
      </c>
      <c r="H220" s="727" t="str">
        <f t="shared" si="14"/>
        <v>是</v>
      </c>
      <c r="I220" s="316" t="str">
        <f t="shared" si="15"/>
        <v>项</v>
      </c>
      <c r="M220" s="551">
        <v>334</v>
      </c>
      <c r="N220" s="551">
        <v>668</v>
      </c>
    </row>
    <row r="221" ht="36" hidden="1" customHeight="1" spans="1:14">
      <c r="A221" s="728">
        <v>2320432</v>
      </c>
      <c r="B221" s="737" t="s">
        <v>1415</v>
      </c>
      <c r="C221" s="396"/>
      <c r="D221" s="396">
        <v>0</v>
      </c>
      <c r="E221" s="395">
        <v>0</v>
      </c>
      <c r="F221" s="338" t="str">
        <f t="shared" si="12"/>
        <v/>
      </c>
      <c r="G221" s="338" t="str">
        <f t="shared" si="13"/>
        <v/>
      </c>
      <c r="H221" s="727" t="str">
        <f t="shared" si="14"/>
        <v>否</v>
      </c>
      <c r="I221" s="316" t="str">
        <f t="shared" si="15"/>
        <v>项</v>
      </c>
      <c r="N221" s="551">
        <v>0</v>
      </c>
    </row>
    <row r="222" ht="36" hidden="1" customHeight="1" spans="1:14">
      <c r="A222" s="728">
        <v>2320433</v>
      </c>
      <c r="B222" s="737" t="s">
        <v>1416</v>
      </c>
      <c r="C222" s="396"/>
      <c r="D222" s="396">
        <v>0</v>
      </c>
      <c r="E222" s="395">
        <v>0</v>
      </c>
      <c r="F222" s="338" t="str">
        <f t="shared" si="12"/>
        <v/>
      </c>
      <c r="G222" s="338" t="str">
        <f t="shared" si="13"/>
        <v/>
      </c>
      <c r="H222" s="727" t="str">
        <f t="shared" si="14"/>
        <v>否</v>
      </c>
      <c r="I222" s="316" t="str">
        <f t="shared" si="15"/>
        <v>项</v>
      </c>
      <c r="N222" s="551">
        <v>0</v>
      </c>
    </row>
    <row r="223" ht="36" customHeight="1" spans="1:14">
      <c r="A223" s="728">
        <v>2320498</v>
      </c>
      <c r="B223" s="737" t="s">
        <v>1417</v>
      </c>
      <c r="C223" s="396">
        <v>4564</v>
      </c>
      <c r="D223" s="735">
        <v>12778</v>
      </c>
      <c r="E223" s="509">
        <v>8791</v>
      </c>
      <c r="F223" s="338">
        <f t="shared" si="12"/>
        <v>0.926161262050833</v>
      </c>
      <c r="G223" s="338">
        <f t="shared" si="13"/>
        <v>0.687979339489748</v>
      </c>
      <c r="H223" s="727" t="str">
        <f t="shared" si="14"/>
        <v>是</v>
      </c>
      <c r="I223" s="316" t="str">
        <f t="shared" si="15"/>
        <v>项</v>
      </c>
      <c r="M223" s="551">
        <v>4564</v>
      </c>
      <c r="N223" s="551">
        <v>12778</v>
      </c>
    </row>
    <row r="224" ht="36" hidden="1" customHeight="1" spans="1:14">
      <c r="A224" s="728">
        <v>2320499</v>
      </c>
      <c r="B224" s="737" t="s">
        <v>1418</v>
      </c>
      <c r="C224" s="396"/>
      <c r="D224" s="396">
        <v>0</v>
      </c>
      <c r="E224" s="395">
        <v>0</v>
      </c>
      <c r="F224" s="338" t="str">
        <f t="shared" si="12"/>
        <v/>
      </c>
      <c r="G224" s="338" t="str">
        <f t="shared" si="13"/>
        <v/>
      </c>
      <c r="H224" s="727" t="str">
        <f t="shared" si="14"/>
        <v>否</v>
      </c>
      <c r="I224" s="316" t="str">
        <f t="shared" si="15"/>
        <v>项</v>
      </c>
      <c r="N224" s="551">
        <v>0</v>
      </c>
    </row>
    <row r="225" ht="36" customHeight="1" spans="1:14">
      <c r="A225" s="725">
        <v>233</v>
      </c>
      <c r="B225" s="738" t="s">
        <v>1419</v>
      </c>
      <c r="C225" s="361">
        <f>C226</f>
        <v>210</v>
      </c>
      <c r="D225" s="361">
        <f>D226</f>
        <v>225</v>
      </c>
      <c r="E225" s="361">
        <f>E226</f>
        <v>1</v>
      </c>
      <c r="F225" s="333">
        <f t="shared" si="12"/>
        <v>-0.995238095238095</v>
      </c>
      <c r="G225" s="333">
        <f t="shared" si="13"/>
        <v>0.00444444444444444</v>
      </c>
      <c r="H225" s="727" t="str">
        <f t="shared" si="14"/>
        <v>是</v>
      </c>
      <c r="I225" s="316" t="str">
        <f t="shared" si="15"/>
        <v>类</v>
      </c>
      <c r="M225" s="551">
        <v>210</v>
      </c>
      <c r="N225" s="551">
        <v>225</v>
      </c>
    </row>
    <row r="226" ht="36" customHeight="1" spans="1:14">
      <c r="A226" s="728">
        <v>23304</v>
      </c>
      <c r="B226" s="737" t="s">
        <v>1420</v>
      </c>
      <c r="C226" s="730">
        <f>SUM(C227:C243)</f>
        <v>210</v>
      </c>
      <c r="D226" s="730">
        <f>SUM(D227:D243)</f>
        <v>225</v>
      </c>
      <c r="E226" s="730">
        <f>SUM(E227:E243)</f>
        <v>1</v>
      </c>
      <c r="F226" s="338">
        <f t="shared" si="12"/>
        <v>-0.995238095238095</v>
      </c>
      <c r="G226" s="338">
        <f t="shared" si="13"/>
        <v>0.00444444444444444</v>
      </c>
      <c r="H226" s="727" t="str">
        <f t="shared" si="14"/>
        <v>是</v>
      </c>
      <c r="I226" s="316" t="str">
        <f t="shared" si="15"/>
        <v>款</v>
      </c>
      <c r="M226" s="551">
        <v>210</v>
      </c>
      <c r="N226" s="551">
        <v>225</v>
      </c>
    </row>
    <row r="227" ht="36" hidden="1" customHeight="1" spans="1:14">
      <c r="A227" s="728">
        <v>2330401</v>
      </c>
      <c r="B227" s="737" t="s">
        <v>1421</v>
      </c>
      <c r="C227" s="396"/>
      <c r="D227" s="396">
        <v>0</v>
      </c>
      <c r="E227" s="395">
        <v>0</v>
      </c>
      <c r="F227" s="338" t="str">
        <f t="shared" si="12"/>
        <v/>
      </c>
      <c r="G227" s="338" t="str">
        <f t="shared" si="13"/>
        <v/>
      </c>
      <c r="H227" s="727" t="str">
        <f t="shared" si="14"/>
        <v>否</v>
      </c>
      <c r="I227" s="316" t="str">
        <f t="shared" si="15"/>
        <v>项</v>
      </c>
      <c r="N227" s="551">
        <v>0</v>
      </c>
    </row>
    <row r="228" ht="36" hidden="1" customHeight="1" spans="1:9">
      <c r="A228" s="728">
        <v>2330402</v>
      </c>
      <c r="B228" s="737" t="s">
        <v>1422</v>
      </c>
      <c r="C228" s="396"/>
      <c r="D228" s="396">
        <v>0</v>
      </c>
      <c r="E228" s="395"/>
      <c r="F228" s="338" t="str">
        <f t="shared" si="12"/>
        <v/>
      </c>
      <c r="G228" s="338" t="str">
        <f t="shared" si="13"/>
        <v/>
      </c>
      <c r="H228" s="727" t="str">
        <f t="shared" si="14"/>
        <v>否</v>
      </c>
      <c r="I228" s="316" t="str">
        <f t="shared" si="15"/>
        <v>项</v>
      </c>
    </row>
    <row r="229" ht="36" hidden="1" customHeight="1" spans="1:14">
      <c r="A229" s="728">
        <v>2330405</v>
      </c>
      <c r="B229" s="737" t="s">
        <v>1423</v>
      </c>
      <c r="C229" s="396"/>
      <c r="D229" s="396">
        <v>0</v>
      </c>
      <c r="E229" s="395">
        <v>0</v>
      </c>
      <c r="F229" s="338" t="str">
        <f t="shared" si="12"/>
        <v/>
      </c>
      <c r="G229" s="338" t="str">
        <f t="shared" si="13"/>
        <v/>
      </c>
      <c r="H229" s="727" t="str">
        <f t="shared" si="14"/>
        <v>否</v>
      </c>
      <c r="I229" s="316" t="str">
        <f t="shared" si="15"/>
        <v>项</v>
      </c>
      <c r="N229" s="551">
        <v>0</v>
      </c>
    </row>
    <row r="230" ht="36" customHeight="1" spans="1:14">
      <c r="A230" s="728">
        <v>2330411</v>
      </c>
      <c r="B230" s="737" t="s">
        <v>1424</v>
      </c>
      <c r="C230" s="396"/>
      <c r="D230" s="735">
        <v>3</v>
      </c>
      <c r="E230" s="509">
        <v>1</v>
      </c>
      <c r="F230" s="338" t="str">
        <f t="shared" si="12"/>
        <v/>
      </c>
      <c r="G230" s="338">
        <f t="shared" si="13"/>
        <v>0.333333333333333</v>
      </c>
      <c r="H230" s="727" t="str">
        <f t="shared" si="14"/>
        <v>是</v>
      </c>
      <c r="I230" s="316" t="str">
        <f t="shared" si="15"/>
        <v>项</v>
      </c>
      <c r="M230" s="551">
        <v>0</v>
      </c>
      <c r="N230" s="551">
        <v>3</v>
      </c>
    </row>
    <row r="231" ht="36" hidden="1" customHeight="1" spans="1:9">
      <c r="A231" s="728">
        <v>2330412</v>
      </c>
      <c r="B231" s="737" t="s">
        <v>1425</v>
      </c>
      <c r="C231" s="396"/>
      <c r="D231" s="396">
        <v>0</v>
      </c>
      <c r="E231" s="395"/>
      <c r="F231" s="338" t="str">
        <f t="shared" si="12"/>
        <v/>
      </c>
      <c r="G231" s="338" t="str">
        <f t="shared" si="13"/>
        <v/>
      </c>
      <c r="H231" s="727" t="str">
        <f t="shared" si="14"/>
        <v>否</v>
      </c>
      <c r="I231" s="316" t="str">
        <f t="shared" si="15"/>
        <v>项</v>
      </c>
    </row>
    <row r="232" ht="36" hidden="1" customHeight="1" spans="1:14">
      <c r="A232" s="728">
        <v>2330413</v>
      </c>
      <c r="B232" s="737" t="s">
        <v>1426</v>
      </c>
      <c r="C232" s="396"/>
      <c r="D232" s="396">
        <v>0</v>
      </c>
      <c r="E232" s="395">
        <v>0</v>
      </c>
      <c r="F232" s="338" t="str">
        <f t="shared" si="12"/>
        <v/>
      </c>
      <c r="G232" s="338" t="str">
        <f t="shared" si="13"/>
        <v/>
      </c>
      <c r="H232" s="727" t="str">
        <f t="shared" si="14"/>
        <v>否</v>
      </c>
      <c r="I232" s="316" t="str">
        <f t="shared" si="15"/>
        <v>项</v>
      </c>
      <c r="N232" s="551">
        <v>0</v>
      </c>
    </row>
    <row r="233" ht="36" hidden="1" customHeight="1" spans="1:14">
      <c r="A233" s="728">
        <v>2330414</v>
      </c>
      <c r="B233" s="737" t="s">
        <v>1427</v>
      </c>
      <c r="C233" s="396"/>
      <c r="D233" s="396">
        <v>0</v>
      </c>
      <c r="E233" s="395">
        <v>0</v>
      </c>
      <c r="F233" s="338" t="str">
        <f t="shared" si="12"/>
        <v/>
      </c>
      <c r="G233" s="338" t="str">
        <f t="shared" si="13"/>
        <v/>
      </c>
      <c r="H233" s="727" t="str">
        <f t="shared" si="14"/>
        <v>否</v>
      </c>
      <c r="I233" s="316" t="str">
        <f t="shared" si="15"/>
        <v>项</v>
      </c>
      <c r="N233" s="551">
        <v>0</v>
      </c>
    </row>
    <row r="234" ht="36" hidden="1" customHeight="1" spans="1:14">
      <c r="A234" s="728">
        <v>2330416</v>
      </c>
      <c r="B234" s="737" t="s">
        <v>1428</v>
      </c>
      <c r="C234" s="396"/>
      <c r="D234" s="396">
        <v>0</v>
      </c>
      <c r="E234" s="395">
        <v>0</v>
      </c>
      <c r="F234" s="338" t="str">
        <f t="shared" si="12"/>
        <v/>
      </c>
      <c r="G234" s="338" t="str">
        <f t="shared" si="13"/>
        <v/>
      </c>
      <c r="H234" s="727" t="str">
        <f t="shared" si="14"/>
        <v>否</v>
      </c>
      <c r="I234" s="316" t="str">
        <f t="shared" si="15"/>
        <v>项</v>
      </c>
      <c r="N234" s="551">
        <v>0</v>
      </c>
    </row>
    <row r="235" ht="36" hidden="1" customHeight="1" spans="1:14">
      <c r="A235" s="728">
        <v>2330417</v>
      </c>
      <c r="B235" s="737" t="s">
        <v>1429</v>
      </c>
      <c r="C235" s="396"/>
      <c r="D235" s="396">
        <v>0</v>
      </c>
      <c r="E235" s="395">
        <v>0</v>
      </c>
      <c r="F235" s="338" t="str">
        <f t="shared" si="12"/>
        <v/>
      </c>
      <c r="G235" s="338" t="str">
        <f t="shared" si="13"/>
        <v/>
      </c>
      <c r="H235" s="727" t="str">
        <f t="shared" si="14"/>
        <v>否</v>
      </c>
      <c r="I235" s="316" t="str">
        <f t="shared" si="15"/>
        <v>项</v>
      </c>
      <c r="N235" s="551">
        <v>0</v>
      </c>
    </row>
    <row r="236" ht="36" hidden="1" customHeight="1" spans="1:14">
      <c r="A236" s="728">
        <v>2330418</v>
      </c>
      <c r="B236" s="737" t="s">
        <v>1430</v>
      </c>
      <c r="C236" s="396"/>
      <c r="D236" s="396">
        <v>0</v>
      </c>
      <c r="E236" s="395">
        <v>0</v>
      </c>
      <c r="F236" s="338" t="str">
        <f t="shared" si="12"/>
        <v/>
      </c>
      <c r="G236" s="338" t="str">
        <f t="shared" si="13"/>
        <v/>
      </c>
      <c r="H236" s="727" t="str">
        <f t="shared" si="14"/>
        <v>否</v>
      </c>
      <c r="I236" s="316" t="str">
        <f t="shared" si="15"/>
        <v>项</v>
      </c>
      <c r="N236" s="551">
        <v>0</v>
      </c>
    </row>
    <row r="237" ht="36" hidden="1" customHeight="1" spans="1:14">
      <c r="A237" s="728">
        <v>2330419</v>
      </c>
      <c r="B237" s="737" t="s">
        <v>1431</v>
      </c>
      <c r="C237" s="396"/>
      <c r="D237" s="396">
        <v>0</v>
      </c>
      <c r="E237" s="395">
        <v>0</v>
      </c>
      <c r="F237" s="338" t="str">
        <f t="shared" si="12"/>
        <v/>
      </c>
      <c r="G237" s="338" t="str">
        <f t="shared" si="13"/>
        <v/>
      </c>
      <c r="H237" s="727" t="str">
        <f t="shared" si="14"/>
        <v>否</v>
      </c>
      <c r="I237" s="316" t="str">
        <f t="shared" si="15"/>
        <v>项</v>
      </c>
      <c r="N237" s="551">
        <v>0</v>
      </c>
    </row>
    <row r="238" ht="36" hidden="1" customHeight="1" spans="1:14">
      <c r="A238" s="728">
        <v>2330420</v>
      </c>
      <c r="B238" s="737" t="s">
        <v>1432</v>
      </c>
      <c r="C238" s="396"/>
      <c r="D238" s="396">
        <v>0</v>
      </c>
      <c r="E238" s="395">
        <v>0</v>
      </c>
      <c r="F238" s="338" t="str">
        <f t="shared" si="12"/>
        <v/>
      </c>
      <c r="G238" s="338" t="str">
        <f t="shared" si="13"/>
        <v/>
      </c>
      <c r="H238" s="727" t="str">
        <f t="shared" si="14"/>
        <v>否</v>
      </c>
      <c r="I238" s="316" t="str">
        <f t="shared" si="15"/>
        <v>项</v>
      </c>
      <c r="N238" s="551">
        <v>0</v>
      </c>
    </row>
    <row r="239" ht="36" customHeight="1" spans="1:14">
      <c r="A239" s="731">
        <v>2330431</v>
      </c>
      <c r="B239" s="737" t="s">
        <v>1433</v>
      </c>
      <c r="C239" s="396">
        <v>0</v>
      </c>
      <c r="D239" s="735">
        <v>1</v>
      </c>
      <c r="E239" s="395">
        <v>0</v>
      </c>
      <c r="F239" s="338" t="str">
        <f t="shared" si="12"/>
        <v/>
      </c>
      <c r="G239" s="338">
        <f t="shared" si="13"/>
        <v>0</v>
      </c>
      <c r="H239" s="727" t="str">
        <f t="shared" si="14"/>
        <v>是</v>
      </c>
      <c r="I239" s="316" t="str">
        <f t="shared" si="15"/>
        <v>项</v>
      </c>
      <c r="M239" s="551">
        <v>0</v>
      </c>
      <c r="N239" s="551">
        <v>1</v>
      </c>
    </row>
    <row r="240" ht="36" hidden="1" customHeight="1" spans="1:14">
      <c r="A240" s="728">
        <v>2330432</v>
      </c>
      <c r="B240" s="737" t="s">
        <v>1434</v>
      </c>
      <c r="C240" s="396"/>
      <c r="D240" s="396">
        <v>0</v>
      </c>
      <c r="E240" s="395">
        <v>0</v>
      </c>
      <c r="F240" s="338" t="str">
        <f t="shared" si="12"/>
        <v/>
      </c>
      <c r="G240" s="338" t="str">
        <f t="shared" si="13"/>
        <v/>
      </c>
      <c r="H240" s="727" t="str">
        <f t="shared" si="14"/>
        <v>否</v>
      </c>
      <c r="I240" s="316" t="str">
        <f t="shared" si="15"/>
        <v>项</v>
      </c>
      <c r="N240" s="551">
        <v>0</v>
      </c>
    </row>
    <row r="241" ht="36" hidden="1" customHeight="1" spans="1:14">
      <c r="A241" s="728">
        <v>2330433</v>
      </c>
      <c r="B241" s="737" t="s">
        <v>1435</v>
      </c>
      <c r="C241" s="396"/>
      <c r="D241" s="396">
        <v>0</v>
      </c>
      <c r="E241" s="395">
        <v>0</v>
      </c>
      <c r="F241" s="338" t="str">
        <f t="shared" si="12"/>
        <v/>
      </c>
      <c r="G241" s="338" t="str">
        <f t="shared" si="13"/>
        <v/>
      </c>
      <c r="H241" s="727" t="str">
        <f t="shared" si="14"/>
        <v>否</v>
      </c>
      <c r="I241" s="316" t="str">
        <f t="shared" si="15"/>
        <v>项</v>
      </c>
      <c r="N241" s="551">
        <v>0</v>
      </c>
    </row>
    <row r="242" ht="36" customHeight="1" spans="1:14">
      <c r="A242" s="731">
        <v>2330498</v>
      </c>
      <c r="B242" s="737" t="s">
        <v>1436</v>
      </c>
      <c r="C242" s="396">
        <v>210</v>
      </c>
      <c r="D242" s="735">
        <v>221</v>
      </c>
      <c r="E242" s="395"/>
      <c r="F242" s="338">
        <f t="shared" si="12"/>
        <v>-1</v>
      </c>
      <c r="G242" s="338">
        <f t="shared" si="13"/>
        <v>0</v>
      </c>
      <c r="H242" s="727" t="str">
        <f t="shared" si="14"/>
        <v>是</v>
      </c>
      <c r="I242" s="316" t="str">
        <f t="shared" si="15"/>
        <v>项</v>
      </c>
      <c r="M242" s="551">
        <v>210</v>
      </c>
      <c r="N242" s="551">
        <v>221</v>
      </c>
    </row>
    <row r="243" ht="36" hidden="1" customHeight="1" spans="1:14">
      <c r="A243" s="728">
        <v>2330499</v>
      </c>
      <c r="B243" s="737" t="s">
        <v>1437</v>
      </c>
      <c r="C243" s="396"/>
      <c r="D243" s="396">
        <v>0</v>
      </c>
      <c r="E243" s="395">
        <v>0</v>
      </c>
      <c r="F243" s="333" t="str">
        <f t="shared" si="12"/>
        <v/>
      </c>
      <c r="G243" s="333" t="str">
        <f t="shared" si="13"/>
        <v/>
      </c>
      <c r="H243" s="727" t="str">
        <f t="shared" si="14"/>
        <v>否</v>
      </c>
      <c r="I243" s="316" t="str">
        <f t="shared" si="15"/>
        <v>项</v>
      </c>
      <c r="N243" s="551">
        <v>0</v>
      </c>
    </row>
    <row r="244" ht="36" customHeight="1" spans="1:14">
      <c r="A244" s="725">
        <v>234</v>
      </c>
      <c r="B244" s="738" t="s">
        <v>1438</v>
      </c>
      <c r="C244" s="361">
        <f>SUM(C245,C258)</f>
        <v>0</v>
      </c>
      <c r="D244" s="361">
        <f>SUM(D245,D258)</f>
        <v>0</v>
      </c>
      <c r="E244" s="361">
        <f>SUM(E245,E258)</f>
        <v>0</v>
      </c>
      <c r="F244" s="333" t="str">
        <f t="shared" si="12"/>
        <v/>
      </c>
      <c r="G244" s="338" t="str">
        <f t="shared" si="13"/>
        <v/>
      </c>
      <c r="H244" s="727" t="str">
        <f t="shared" si="14"/>
        <v>是</v>
      </c>
      <c r="I244" s="316" t="str">
        <f t="shared" si="15"/>
        <v>类</v>
      </c>
      <c r="M244" s="551">
        <v>0</v>
      </c>
      <c r="N244" s="551">
        <v>0</v>
      </c>
    </row>
    <row r="245" ht="36" hidden="1" customHeight="1" spans="1:14">
      <c r="A245" s="728">
        <v>23401</v>
      </c>
      <c r="B245" s="737" t="s">
        <v>1439</v>
      </c>
      <c r="C245" s="396">
        <v>0</v>
      </c>
      <c r="D245" s="396">
        <v>0</v>
      </c>
      <c r="E245" s="395">
        <v>0</v>
      </c>
      <c r="F245" s="338" t="str">
        <f t="shared" si="12"/>
        <v/>
      </c>
      <c r="G245" s="338" t="str">
        <f t="shared" si="13"/>
        <v/>
      </c>
      <c r="H245" s="727" t="str">
        <f t="shared" si="14"/>
        <v>否</v>
      </c>
      <c r="I245" s="316" t="str">
        <f t="shared" si="15"/>
        <v>款</v>
      </c>
      <c r="M245" s="551">
        <v>0</v>
      </c>
      <c r="N245" s="551">
        <v>0</v>
      </c>
    </row>
    <row r="246" ht="36" hidden="1" customHeight="1" spans="1:14">
      <c r="A246" s="731">
        <v>2340101</v>
      </c>
      <c r="B246" s="737" t="s">
        <v>1440</v>
      </c>
      <c r="C246" s="396">
        <v>0</v>
      </c>
      <c r="D246" s="396">
        <v>0</v>
      </c>
      <c r="E246" s="395">
        <v>0</v>
      </c>
      <c r="F246" s="338" t="str">
        <f t="shared" si="12"/>
        <v/>
      </c>
      <c r="G246" s="338" t="str">
        <f t="shared" si="13"/>
        <v/>
      </c>
      <c r="H246" s="727" t="str">
        <f t="shared" si="14"/>
        <v>否</v>
      </c>
      <c r="I246" s="316" t="str">
        <f t="shared" si="15"/>
        <v>项</v>
      </c>
      <c r="M246" s="551">
        <v>0</v>
      </c>
      <c r="N246" s="551">
        <v>0</v>
      </c>
    </row>
    <row r="247" ht="36" hidden="1" customHeight="1" spans="1:14">
      <c r="A247" s="728">
        <v>2340102</v>
      </c>
      <c r="B247" s="737" t="s">
        <v>1441</v>
      </c>
      <c r="C247" s="396"/>
      <c r="D247" s="396">
        <v>0</v>
      </c>
      <c r="E247" s="395">
        <v>0</v>
      </c>
      <c r="F247" s="338" t="str">
        <f t="shared" si="12"/>
        <v/>
      </c>
      <c r="G247" s="338" t="str">
        <f t="shared" si="13"/>
        <v/>
      </c>
      <c r="H247" s="727" t="str">
        <f t="shared" si="14"/>
        <v>否</v>
      </c>
      <c r="I247" s="316" t="str">
        <f t="shared" si="15"/>
        <v>项</v>
      </c>
      <c r="N247" s="551">
        <v>0</v>
      </c>
    </row>
    <row r="248" ht="36" hidden="1" customHeight="1" spans="1:14">
      <c r="A248" s="728">
        <v>2340103</v>
      </c>
      <c r="B248" s="737" t="s">
        <v>1442</v>
      </c>
      <c r="C248" s="396"/>
      <c r="D248" s="396">
        <v>0</v>
      </c>
      <c r="E248" s="395">
        <v>0</v>
      </c>
      <c r="F248" s="338" t="str">
        <f t="shared" si="12"/>
        <v/>
      </c>
      <c r="G248" s="338" t="str">
        <f t="shared" si="13"/>
        <v/>
      </c>
      <c r="H248" s="727" t="str">
        <f t="shared" si="14"/>
        <v>否</v>
      </c>
      <c r="I248" s="316" t="str">
        <f t="shared" si="15"/>
        <v>项</v>
      </c>
      <c r="N248" s="551">
        <v>0</v>
      </c>
    </row>
    <row r="249" ht="36" hidden="1" customHeight="1" spans="1:14">
      <c r="A249" s="728">
        <v>2340104</v>
      </c>
      <c r="B249" s="737" t="s">
        <v>1443</v>
      </c>
      <c r="C249" s="396"/>
      <c r="D249" s="396">
        <v>0</v>
      </c>
      <c r="E249" s="395">
        <v>0</v>
      </c>
      <c r="F249" s="338" t="str">
        <f t="shared" si="12"/>
        <v/>
      </c>
      <c r="G249" s="338" t="str">
        <f t="shared" si="13"/>
        <v/>
      </c>
      <c r="H249" s="727" t="str">
        <f t="shared" si="14"/>
        <v>否</v>
      </c>
      <c r="I249" s="316" t="str">
        <f t="shared" si="15"/>
        <v>项</v>
      </c>
      <c r="N249" s="551">
        <v>0</v>
      </c>
    </row>
    <row r="250" ht="36" hidden="1" customHeight="1" spans="1:14">
      <c r="A250" s="728">
        <v>2340105</v>
      </c>
      <c r="B250" s="737" t="s">
        <v>1444</v>
      </c>
      <c r="C250" s="396"/>
      <c r="D250" s="396">
        <v>0</v>
      </c>
      <c r="E250" s="395">
        <v>0</v>
      </c>
      <c r="F250" s="338" t="str">
        <f t="shared" si="12"/>
        <v/>
      </c>
      <c r="G250" s="338" t="str">
        <f t="shared" si="13"/>
        <v/>
      </c>
      <c r="H250" s="727" t="str">
        <f t="shared" si="14"/>
        <v>否</v>
      </c>
      <c r="I250" s="316" t="str">
        <f t="shared" si="15"/>
        <v>项</v>
      </c>
      <c r="N250" s="551">
        <v>0</v>
      </c>
    </row>
    <row r="251" ht="36" hidden="1" customHeight="1" spans="1:14">
      <c r="A251" s="728">
        <v>2340106</v>
      </c>
      <c r="B251" s="737" t="s">
        <v>1445</v>
      </c>
      <c r="C251" s="396"/>
      <c r="D251" s="396">
        <v>0</v>
      </c>
      <c r="E251" s="395">
        <v>0</v>
      </c>
      <c r="F251" s="338" t="str">
        <f t="shared" si="12"/>
        <v/>
      </c>
      <c r="G251" s="338" t="str">
        <f t="shared" si="13"/>
        <v/>
      </c>
      <c r="H251" s="727" t="str">
        <f t="shared" si="14"/>
        <v>否</v>
      </c>
      <c r="I251" s="316" t="str">
        <f t="shared" si="15"/>
        <v>项</v>
      </c>
      <c r="N251" s="551">
        <v>0</v>
      </c>
    </row>
    <row r="252" ht="36" hidden="1" customHeight="1" spans="1:14">
      <c r="A252" s="728">
        <v>2340107</v>
      </c>
      <c r="B252" s="737" t="s">
        <v>1446</v>
      </c>
      <c r="C252" s="396"/>
      <c r="D252" s="396">
        <v>0</v>
      </c>
      <c r="E252" s="395">
        <v>0</v>
      </c>
      <c r="F252" s="338" t="str">
        <f t="shared" si="12"/>
        <v/>
      </c>
      <c r="G252" s="338" t="str">
        <f t="shared" si="13"/>
        <v/>
      </c>
      <c r="H252" s="727" t="str">
        <f t="shared" si="14"/>
        <v>否</v>
      </c>
      <c r="I252" s="316" t="str">
        <f t="shared" si="15"/>
        <v>项</v>
      </c>
      <c r="N252" s="551">
        <v>0</v>
      </c>
    </row>
    <row r="253" ht="36" hidden="1" customHeight="1" spans="1:14">
      <c r="A253" s="728">
        <v>2340108</v>
      </c>
      <c r="B253" s="737" t="s">
        <v>1447</v>
      </c>
      <c r="C253" s="396"/>
      <c r="D253" s="396">
        <v>0</v>
      </c>
      <c r="E253" s="395">
        <v>0</v>
      </c>
      <c r="F253" s="338" t="str">
        <f t="shared" si="12"/>
        <v/>
      </c>
      <c r="G253" s="338" t="str">
        <f t="shared" si="13"/>
        <v/>
      </c>
      <c r="H253" s="727" t="str">
        <f t="shared" si="14"/>
        <v>否</v>
      </c>
      <c r="I253" s="316" t="str">
        <f t="shared" si="15"/>
        <v>项</v>
      </c>
      <c r="N253" s="551">
        <v>0</v>
      </c>
    </row>
    <row r="254" ht="36" hidden="1" customHeight="1" spans="1:14">
      <c r="A254" s="728">
        <v>2340109</v>
      </c>
      <c r="B254" s="737" t="s">
        <v>1448</v>
      </c>
      <c r="C254" s="396"/>
      <c r="D254" s="396">
        <v>0</v>
      </c>
      <c r="E254" s="395">
        <v>0</v>
      </c>
      <c r="F254" s="338" t="str">
        <f t="shared" si="12"/>
        <v/>
      </c>
      <c r="G254" s="338" t="str">
        <f t="shared" si="13"/>
        <v/>
      </c>
      <c r="H254" s="727" t="str">
        <f t="shared" si="14"/>
        <v>否</v>
      </c>
      <c r="I254" s="316" t="str">
        <f t="shared" si="15"/>
        <v>项</v>
      </c>
      <c r="N254" s="551">
        <v>0</v>
      </c>
    </row>
    <row r="255" ht="36" hidden="1" customHeight="1" spans="1:14">
      <c r="A255" s="728">
        <v>2340110</v>
      </c>
      <c r="B255" s="737" t="s">
        <v>1449</v>
      </c>
      <c r="C255" s="396"/>
      <c r="D255" s="396">
        <v>0</v>
      </c>
      <c r="E255" s="395">
        <v>0</v>
      </c>
      <c r="F255" s="338" t="str">
        <f t="shared" si="12"/>
        <v/>
      </c>
      <c r="G255" s="338" t="str">
        <f t="shared" si="13"/>
        <v/>
      </c>
      <c r="H255" s="727" t="str">
        <f t="shared" si="14"/>
        <v>否</v>
      </c>
      <c r="I255" s="316" t="str">
        <f t="shared" si="15"/>
        <v>项</v>
      </c>
      <c r="N255" s="551">
        <v>0</v>
      </c>
    </row>
    <row r="256" ht="36" hidden="1" customHeight="1" spans="1:14">
      <c r="A256" s="728">
        <v>2340111</v>
      </c>
      <c r="B256" s="737" t="s">
        <v>1450</v>
      </c>
      <c r="C256" s="396"/>
      <c r="D256" s="396">
        <v>0</v>
      </c>
      <c r="E256" s="395">
        <v>0</v>
      </c>
      <c r="F256" s="338" t="str">
        <f t="shared" si="12"/>
        <v/>
      </c>
      <c r="G256" s="338" t="str">
        <f t="shared" si="13"/>
        <v/>
      </c>
      <c r="H256" s="727" t="str">
        <f t="shared" si="14"/>
        <v>否</v>
      </c>
      <c r="I256" s="316" t="str">
        <f t="shared" si="15"/>
        <v>项</v>
      </c>
      <c r="N256" s="551">
        <v>0</v>
      </c>
    </row>
    <row r="257" ht="36" hidden="1" customHeight="1" spans="1:14">
      <c r="A257" s="728">
        <v>2340199</v>
      </c>
      <c r="B257" s="737" t="s">
        <v>1451</v>
      </c>
      <c r="C257" s="396"/>
      <c r="D257" s="396">
        <v>0</v>
      </c>
      <c r="E257" s="395">
        <v>0</v>
      </c>
      <c r="F257" s="338" t="str">
        <f t="shared" si="12"/>
        <v/>
      </c>
      <c r="G257" s="338" t="str">
        <f t="shared" si="13"/>
        <v/>
      </c>
      <c r="H257" s="727" t="str">
        <f t="shared" si="14"/>
        <v>否</v>
      </c>
      <c r="I257" s="316" t="str">
        <f t="shared" si="15"/>
        <v>项</v>
      </c>
      <c r="N257" s="551">
        <v>0</v>
      </c>
    </row>
    <row r="258" ht="36" hidden="1" customHeight="1" spans="1:14">
      <c r="A258" s="728">
        <v>23402</v>
      </c>
      <c r="B258" s="737" t="s">
        <v>1452</v>
      </c>
      <c r="C258" s="396">
        <v>0</v>
      </c>
      <c r="D258" s="396">
        <v>0</v>
      </c>
      <c r="E258" s="395">
        <v>0</v>
      </c>
      <c r="F258" s="338" t="str">
        <f t="shared" si="12"/>
        <v/>
      </c>
      <c r="G258" s="338" t="str">
        <f t="shared" si="13"/>
        <v/>
      </c>
      <c r="H258" s="727" t="str">
        <f t="shared" si="14"/>
        <v>否</v>
      </c>
      <c r="I258" s="316" t="str">
        <f t="shared" si="15"/>
        <v>款</v>
      </c>
      <c r="M258" s="551">
        <v>0</v>
      </c>
      <c r="N258" s="551">
        <v>0</v>
      </c>
    </row>
    <row r="259" ht="36" hidden="1" customHeight="1" spans="1:14">
      <c r="A259" s="728">
        <v>2340201</v>
      </c>
      <c r="B259" s="737" t="s">
        <v>1453</v>
      </c>
      <c r="C259" s="396"/>
      <c r="D259" s="396">
        <v>0</v>
      </c>
      <c r="E259" s="395">
        <v>0</v>
      </c>
      <c r="F259" s="338" t="str">
        <f t="shared" si="12"/>
        <v/>
      </c>
      <c r="G259" s="338" t="str">
        <f t="shared" si="13"/>
        <v/>
      </c>
      <c r="H259" s="727" t="str">
        <f t="shared" si="14"/>
        <v>否</v>
      </c>
      <c r="I259" s="316" t="str">
        <f t="shared" si="15"/>
        <v>项</v>
      </c>
      <c r="N259" s="551">
        <v>0</v>
      </c>
    </row>
    <row r="260" ht="36" hidden="1" customHeight="1" spans="1:14">
      <c r="A260" s="728">
        <v>2340202</v>
      </c>
      <c r="B260" s="737" t="s">
        <v>1454</v>
      </c>
      <c r="C260" s="396"/>
      <c r="D260" s="396">
        <v>0</v>
      </c>
      <c r="E260" s="395">
        <v>0</v>
      </c>
      <c r="F260" s="338" t="str">
        <f t="shared" si="12"/>
        <v/>
      </c>
      <c r="G260" s="338" t="str">
        <f t="shared" si="13"/>
        <v/>
      </c>
      <c r="H260" s="727" t="str">
        <f t="shared" si="14"/>
        <v>否</v>
      </c>
      <c r="I260" s="316" t="str">
        <f t="shared" si="15"/>
        <v>项</v>
      </c>
      <c r="N260" s="551">
        <v>0</v>
      </c>
    </row>
    <row r="261" ht="36" hidden="1" customHeight="1" spans="1:14">
      <c r="A261" s="728">
        <v>2340203</v>
      </c>
      <c r="B261" s="737" t="s">
        <v>1455</v>
      </c>
      <c r="C261" s="396"/>
      <c r="D261" s="396">
        <v>0</v>
      </c>
      <c r="E261" s="395">
        <v>0</v>
      </c>
      <c r="F261" s="338" t="str">
        <f t="shared" ref="F261:F264" si="16">IF(C261&lt;&gt;0,E261/C261-1,"")</f>
        <v/>
      </c>
      <c r="G261" s="338" t="str">
        <f t="shared" ref="G261:G264" si="17">IF(D261&lt;&gt;0,E261/D261,"")</f>
        <v/>
      </c>
      <c r="H261" s="727" t="str">
        <f t="shared" ref="H261:H273" si="18">IF(LEN(A261)=3,"是",IF(B261&lt;&gt;"",IF(SUM(C261:E261)&lt;&gt;0,"是","否"),"是"))</f>
        <v>否</v>
      </c>
      <c r="I261" s="316" t="str">
        <f t="shared" ref="I261:I264" si="19">IF(LEN(A261)=3,"类",IF(LEN(A261)=5,"款","项"))</f>
        <v>项</v>
      </c>
      <c r="N261" s="551">
        <v>0</v>
      </c>
    </row>
    <row r="262" ht="36" hidden="1" customHeight="1" spans="1:14">
      <c r="A262" s="728">
        <v>2340204</v>
      </c>
      <c r="B262" s="737" t="s">
        <v>1456</v>
      </c>
      <c r="C262" s="396"/>
      <c r="D262" s="396">
        <v>0</v>
      </c>
      <c r="E262" s="395">
        <v>0</v>
      </c>
      <c r="F262" s="338" t="str">
        <f t="shared" si="16"/>
        <v/>
      </c>
      <c r="G262" s="338" t="str">
        <f t="shared" si="17"/>
        <v/>
      </c>
      <c r="H262" s="727" t="str">
        <f t="shared" si="18"/>
        <v>否</v>
      </c>
      <c r="I262" s="316" t="str">
        <f t="shared" si="19"/>
        <v>项</v>
      </c>
      <c r="N262" s="551">
        <v>0</v>
      </c>
    </row>
    <row r="263" ht="36" hidden="1" customHeight="1" spans="1:14">
      <c r="A263" s="731">
        <v>2340205</v>
      </c>
      <c r="B263" s="737" t="s">
        <v>1457</v>
      </c>
      <c r="C263" s="396">
        <v>0</v>
      </c>
      <c r="D263" s="396">
        <v>0</v>
      </c>
      <c r="E263" s="395">
        <v>0</v>
      </c>
      <c r="F263" s="338" t="str">
        <f t="shared" si="16"/>
        <v/>
      </c>
      <c r="G263" s="338" t="str">
        <f t="shared" si="17"/>
        <v/>
      </c>
      <c r="H263" s="727" t="str">
        <f t="shared" si="18"/>
        <v>否</v>
      </c>
      <c r="I263" s="316" t="str">
        <f t="shared" si="19"/>
        <v>项</v>
      </c>
      <c r="M263" s="551">
        <v>0</v>
      </c>
      <c r="N263" s="551">
        <v>0</v>
      </c>
    </row>
    <row r="264" ht="36" hidden="1" customHeight="1" spans="1:14">
      <c r="A264" s="728">
        <v>2340299</v>
      </c>
      <c r="B264" s="737" t="s">
        <v>1458</v>
      </c>
      <c r="C264" s="396"/>
      <c r="D264" s="396">
        <v>0</v>
      </c>
      <c r="E264" s="395">
        <v>0</v>
      </c>
      <c r="F264" s="338" t="str">
        <f t="shared" si="16"/>
        <v/>
      </c>
      <c r="G264" s="338" t="str">
        <f t="shared" si="17"/>
        <v/>
      </c>
      <c r="H264" s="727" t="str">
        <f t="shared" si="18"/>
        <v>否</v>
      </c>
      <c r="I264" s="316" t="str">
        <f t="shared" si="19"/>
        <v>项</v>
      </c>
      <c r="N264" s="551">
        <v>0</v>
      </c>
    </row>
    <row r="265" ht="36" customHeight="1" spans="1:9">
      <c r="A265" s="739"/>
      <c r="B265" s="737"/>
      <c r="C265" s="396"/>
      <c r="D265" s="396"/>
      <c r="E265" s="395"/>
      <c r="F265" s="357"/>
      <c r="G265" s="357"/>
      <c r="H265" s="727" t="str">
        <f t="shared" si="18"/>
        <v>是</v>
      </c>
      <c r="I265" s="316"/>
    </row>
    <row r="266" ht="36" customHeight="1" spans="1:9">
      <c r="A266" s="740"/>
      <c r="B266" s="152" t="s">
        <v>1459</v>
      </c>
      <c r="C266" s="361">
        <f>SUM(C5,C21,C33,C44,C100,C124,C176,C180,C206,C225,C244)</f>
        <v>232622</v>
      </c>
      <c r="D266" s="361">
        <f>SUM(D5,D21,D33,D44,D100,D124,D176,D180,D206,D225,D244)</f>
        <v>70499</v>
      </c>
      <c r="E266" s="361">
        <f>SUM(E5,E21,E33,E44,E100,E124,E176,E180,E206,E225,E244)</f>
        <v>23570</v>
      </c>
      <c r="F266" s="333">
        <f t="shared" ref="F266:F273" si="20">IF(C266&lt;&gt;0,E266/C266-1,"")</f>
        <v>-0.89867682334431</v>
      </c>
      <c r="G266" s="333">
        <f t="shared" ref="G266:G273" si="21">IF(D266&lt;&gt;0,E266/D266,"")</f>
        <v>0.334330983418204</v>
      </c>
      <c r="H266" s="727" t="str">
        <f t="shared" si="18"/>
        <v>是</v>
      </c>
      <c r="I266" s="316"/>
    </row>
    <row r="267" ht="36" customHeight="1" spans="1:14">
      <c r="A267" s="741">
        <v>230</v>
      </c>
      <c r="B267" s="360" t="s">
        <v>132</v>
      </c>
      <c r="C267" s="361">
        <f>SUM(C268:C269)</f>
        <v>2421</v>
      </c>
      <c r="D267" s="361">
        <f>SUM(D268:D269)</f>
        <v>14727</v>
      </c>
      <c r="E267" s="361">
        <f>SUM(E268:E269)</f>
        <v>1074</v>
      </c>
      <c r="F267" s="333">
        <f t="shared" si="20"/>
        <v>-0.55638166047088</v>
      </c>
      <c r="G267" s="333">
        <f t="shared" si="21"/>
        <v>0.072927276431045</v>
      </c>
      <c r="H267" s="727" t="str">
        <f t="shared" si="18"/>
        <v>是</v>
      </c>
      <c r="I267" s="316"/>
      <c r="M267" s="551">
        <v>2421</v>
      </c>
      <c r="N267" s="551">
        <v>14727</v>
      </c>
    </row>
    <row r="268" ht="17" customHeight="1" spans="1:13">
      <c r="A268" s="739">
        <v>2300402</v>
      </c>
      <c r="B268" s="363" t="s">
        <v>1460</v>
      </c>
      <c r="C268" s="396">
        <v>604</v>
      </c>
      <c r="D268" s="396"/>
      <c r="E268" s="395">
        <v>323</v>
      </c>
      <c r="F268" s="333">
        <f t="shared" si="20"/>
        <v>-0.46523178807947</v>
      </c>
      <c r="G268" s="333" t="str">
        <f t="shared" si="21"/>
        <v/>
      </c>
      <c r="H268" s="727" t="str">
        <f t="shared" si="18"/>
        <v>是</v>
      </c>
      <c r="I268" s="316"/>
      <c r="M268" s="551">
        <v>604</v>
      </c>
    </row>
    <row r="269" ht="36" customHeight="1" spans="1:14">
      <c r="A269" s="739">
        <v>23008</v>
      </c>
      <c r="B269" s="363" t="s">
        <v>1461</v>
      </c>
      <c r="C269" s="396">
        <v>1817</v>
      </c>
      <c r="D269" s="395">
        <v>14727</v>
      </c>
      <c r="E269" s="395">
        <v>751</v>
      </c>
      <c r="F269" s="338">
        <f t="shared" si="20"/>
        <v>-0.586681342872867</v>
      </c>
      <c r="G269" s="338">
        <f t="shared" si="21"/>
        <v>0.0509947715081144</v>
      </c>
      <c r="H269" s="727" t="str">
        <f t="shared" si="18"/>
        <v>是</v>
      </c>
      <c r="I269" s="316"/>
      <c r="M269" s="551">
        <v>1817</v>
      </c>
      <c r="N269" s="551">
        <v>14727</v>
      </c>
    </row>
    <row r="270" ht="36" customHeight="1" spans="1:14">
      <c r="A270" s="742">
        <v>231</v>
      </c>
      <c r="B270" s="365" t="s">
        <v>137</v>
      </c>
      <c r="C270" s="361">
        <f>C271</f>
        <v>500</v>
      </c>
      <c r="D270" s="361">
        <f>D271</f>
        <v>12100</v>
      </c>
      <c r="E270" s="361">
        <f>E271</f>
        <v>2100</v>
      </c>
      <c r="F270" s="333">
        <f t="shared" si="20"/>
        <v>3.2</v>
      </c>
      <c r="G270" s="333">
        <f t="shared" si="21"/>
        <v>0.173553719008264</v>
      </c>
      <c r="H270" s="727" t="str">
        <f t="shared" si="18"/>
        <v>是</v>
      </c>
      <c r="I270" s="316"/>
      <c r="N270" s="551">
        <v>12100</v>
      </c>
    </row>
    <row r="271" s="719" customFormat="1" ht="36" customHeight="1" spans="1:14">
      <c r="A271" s="739" t="s">
        <v>1462</v>
      </c>
      <c r="B271" s="367" t="s">
        <v>1463</v>
      </c>
      <c r="C271" s="396">
        <v>500</v>
      </c>
      <c r="D271" s="395">
        <v>12100</v>
      </c>
      <c r="E271" s="395">
        <v>2100</v>
      </c>
      <c r="F271" s="357">
        <f t="shared" si="20"/>
        <v>3.2</v>
      </c>
      <c r="G271" s="357">
        <f t="shared" si="21"/>
        <v>0.173553719008264</v>
      </c>
      <c r="H271" s="563" t="str">
        <f t="shared" si="18"/>
        <v>是</v>
      </c>
      <c r="I271" s="744"/>
      <c r="M271" s="719">
        <v>500</v>
      </c>
      <c r="N271" s="719">
        <v>12100</v>
      </c>
    </row>
    <row r="272" ht="36" customHeight="1" spans="1:13">
      <c r="A272" s="742">
        <v>23009</v>
      </c>
      <c r="B272" s="360" t="s">
        <v>139</v>
      </c>
      <c r="C272" s="396">
        <v>8572</v>
      </c>
      <c r="D272" s="743"/>
      <c r="E272" s="395">
        <v>6936</v>
      </c>
      <c r="F272" s="333">
        <f t="shared" si="20"/>
        <v>-0.190853943070462</v>
      </c>
      <c r="G272" s="333" t="str">
        <f t="shared" si="21"/>
        <v/>
      </c>
      <c r="H272" s="727" t="str">
        <f t="shared" si="18"/>
        <v>是</v>
      </c>
      <c r="I272" s="316"/>
      <c r="M272" s="551">
        <v>8572</v>
      </c>
    </row>
    <row r="273" ht="36" customHeight="1" spans="1:9">
      <c r="A273" s="740"/>
      <c r="B273" s="264" t="s">
        <v>140</v>
      </c>
      <c r="C273" s="369">
        <f>SUM(C266:C267,C270,C272)</f>
        <v>244115</v>
      </c>
      <c r="D273" s="369">
        <f>SUM(D266:D267,D270,D272)</f>
        <v>97326</v>
      </c>
      <c r="E273" s="369">
        <f>SUM(E266:E267,E270,E272)</f>
        <v>33680</v>
      </c>
      <c r="F273" s="333">
        <f t="shared" si="20"/>
        <v>-0.862032238903795</v>
      </c>
      <c r="G273" s="333">
        <f t="shared" si="21"/>
        <v>0.34605346978197</v>
      </c>
      <c r="H273" s="727" t="str">
        <f t="shared" si="18"/>
        <v>是</v>
      </c>
      <c r="I273" s="316"/>
    </row>
    <row r="275" spans="4:5">
      <c r="D275" s="551">
        <f>'7区级政府性基金收入'!D38-D273</f>
        <v>0</v>
      </c>
      <c r="E275" s="551">
        <f>'7区级政府性基金收入'!E38-E273</f>
        <v>0</v>
      </c>
    </row>
  </sheetData>
  <autoFilter ref="A4:N273">
    <filterColumn colId="7">
      <customFilters>
        <customFilter operator="equal" val="是"/>
      </customFilters>
    </filterColumn>
    <extLst/>
  </autoFilter>
  <mergeCells count="6">
    <mergeCell ref="B1:G1"/>
    <mergeCell ref="D3:E3"/>
    <mergeCell ref="F3:G3"/>
    <mergeCell ref="A3:A4"/>
    <mergeCell ref="B3:B4"/>
    <mergeCell ref="C3:C4"/>
  </mergeCells>
  <conditionalFormatting sqref="B270">
    <cfRule type="expression" dxfId="1" priority="3" stopIfTrue="1">
      <formula>"len($A:$A)=3"</formula>
    </cfRule>
  </conditionalFormatting>
  <conditionalFormatting sqref="B271">
    <cfRule type="expression" dxfId="1" priority="2" stopIfTrue="1">
      <formula>"len($A:$A)=3"</formula>
    </cfRule>
  </conditionalFormatting>
  <conditionalFormatting sqref="B273">
    <cfRule type="expression" dxfId="1"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blackAndWhite="1" horizontalDpi="600"/>
  <headerFooter alignWithMargins="0"/>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61</vt:i4>
      </vt:variant>
    </vt:vector>
  </HeadingPairs>
  <TitlesOfParts>
    <vt:vector size="61" baseType="lpstr">
      <vt:lpstr>1-区级一般收入情况表</vt:lpstr>
      <vt:lpstr>2区本级一般收入情况表 </vt:lpstr>
      <vt:lpstr>3区级一般支出情况表</vt:lpstr>
      <vt:lpstr>4区级一般支出情况明细表</vt:lpstr>
      <vt:lpstr>5区本级一般支出情况表 </vt:lpstr>
      <vt:lpstr>6区本级一般支出情况明细表</vt:lpstr>
      <vt:lpstr>7区级政府性基金收入</vt:lpstr>
      <vt:lpstr>8区本级政府性基金收入</vt:lpstr>
      <vt:lpstr>9区级政府性基金支出表</vt:lpstr>
      <vt:lpstr>10区本级政府性基金支出表 </vt:lpstr>
      <vt:lpstr>11区级国有资本收入</vt:lpstr>
      <vt:lpstr>12区本级国有资本收入</vt:lpstr>
      <vt:lpstr>13区级国有资本支出</vt:lpstr>
      <vt:lpstr>14区本级国有资本支出 </vt:lpstr>
      <vt:lpstr>15区级社保基金收入</vt:lpstr>
      <vt:lpstr>16区本级社保基金收入 </vt:lpstr>
      <vt:lpstr>17区级社保基金支出</vt:lpstr>
      <vt:lpstr>18区本级社保基金支出</vt:lpstr>
      <vt:lpstr>19区级社保基金结余</vt:lpstr>
      <vt:lpstr>20区本级社保基金结余</vt:lpstr>
      <vt:lpstr>21-2024年区级一般收入情况表</vt:lpstr>
      <vt:lpstr>22区本级一般收入情况表</vt:lpstr>
      <vt:lpstr>23区级一般支出情况表</vt:lpstr>
      <vt:lpstr>24区级一般支出情况明细表</vt:lpstr>
      <vt:lpstr>25区本级一般支出情况表</vt:lpstr>
      <vt:lpstr>26区本级一般支出情况明细表</vt:lpstr>
      <vt:lpstr>27专项转移支付表</vt:lpstr>
      <vt:lpstr>28税收返还和转移支付预算表</vt:lpstr>
      <vt:lpstr>29部分转移支付情况表</vt:lpstr>
      <vt:lpstr>30区级基本支出经济分类（部门）</vt:lpstr>
      <vt:lpstr>31区本级基本支出经济分类（部门）</vt:lpstr>
      <vt:lpstr>32区级基本支出经济分类（政府）</vt:lpstr>
      <vt:lpstr>33区本级基本支出经济分类（政府）</vt:lpstr>
      <vt:lpstr>34“三公”经费统计表</vt:lpstr>
      <vt:lpstr>35区级政府性基金收入</vt:lpstr>
      <vt:lpstr>36区本级政府性基金收入</vt:lpstr>
      <vt:lpstr>37区级政府性基金支出</vt:lpstr>
      <vt:lpstr>38区本级政府性基金支出</vt:lpstr>
      <vt:lpstr>39政府性基金对下转移支付</vt:lpstr>
      <vt:lpstr>40区级国有资本收入</vt:lpstr>
      <vt:lpstr>41区本级国有资本收入</vt:lpstr>
      <vt:lpstr>42区级国有资本支出</vt:lpstr>
      <vt:lpstr>43区本级国有资本支出</vt:lpstr>
      <vt:lpstr>44区级社保基金收入</vt:lpstr>
      <vt:lpstr>45区本级社保基金收入</vt:lpstr>
      <vt:lpstr>46区级社保基金支出</vt:lpstr>
      <vt:lpstr>47区本级社保基金支出</vt:lpstr>
      <vt:lpstr>48区级社保基金结余</vt:lpstr>
      <vt:lpstr>49区本级社保基金结余</vt:lpstr>
      <vt:lpstr>50-2023年区级政府债务限额和余额</vt:lpstr>
      <vt:lpstr>51区本级政府债务限额和余额</vt:lpstr>
      <vt:lpstr>52区级政府债务投向</vt:lpstr>
      <vt:lpstr>53区本级政府债务投向</vt:lpstr>
      <vt:lpstr>54区级一般债务投向</vt:lpstr>
      <vt:lpstr>55区本级一般债务投向</vt:lpstr>
      <vt:lpstr>56区级专项债务投向</vt:lpstr>
      <vt:lpstr>57区本级项债务投向</vt:lpstr>
      <vt:lpstr>58债券发行及还本付息情况表</vt:lpstr>
      <vt:lpstr>59-2024年区级债务限额和余额</vt:lpstr>
      <vt:lpstr>60-2024年区本级债务限额和余额</vt:lpstr>
      <vt:lpstr>61重点项目绩效目标表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囚鸟</cp:lastModifiedBy>
  <dcterms:created xsi:type="dcterms:W3CDTF">2006-09-16T00:00:00Z</dcterms:created>
  <cp:lastPrinted>2020-05-07T10:46:00Z</cp:lastPrinted>
  <dcterms:modified xsi:type="dcterms:W3CDTF">2024-01-30T09:57:52Z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2052-11.1.0.14235</vt:lpwstr>
  </property>
  <property fmtid="{D5CDD505-2E9C-101B-9397-08002B2CF9AE}" pid="3" name="ICV">
    <vt:lpwstr>4BAB0EA73C9B484DA30D9439D03EB825</vt:lpwstr>
  </property>
  <property fmtid="{D5CDD505-2E9C-101B-9397-08002B2CF9AE}" pid="4" name="KSOReadingLayout">
    <vt:bool>true</vt:bool>
  </property>
  <property fmtid="{D5CDD505-2E9C-101B-9397-08002B2CF9AE}" pid="5" name="commondata">
    <vt:lpwstr>eyJoZGlkIjoiY2JkYmIxOTRiZDQ1OGViNzM3MDgxMzQ0NmQ3MTgyNmUifQ==</vt:lpwstr>
  </property>
</Properties>
</file>